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555" windowWidth="15480" windowHeight="11040" tabRatio="488" firstSheet="1" activeTab="1"/>
  </bookViews>
  <sheets>
    <sheet name="источ.фин.деф пр1,2" sheetId="1" state="hidden" r:id="rId1"/>
    <sheet name="прил 1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</sheets>
  <externalReferences>
    <externalReference r:id="rId10"/>
  </externalReferences>
  <definedNames>
    <definedName name="_xlnm.Print_Area" localSheetId="0">'источ.фин.деф пр1,2'!$A$1:$F$87</definedName>
    <definedName name="_xlnm.Print_Area" localSheetId="5">'прил 4'!$A$1:$D$25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<sst xmlns="http://schemas.openxmlformats.org/spreadsheetml/2006/main" count="1019" uniqueCount="733">
  <si>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</si>
  <si>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</si>
  <si>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</si>
  <si>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</si>
  <si>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</si>
  <si>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</si>
  <si>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</si>
  <si>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</si>
  <si>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</si>
  <si>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</si>
  <si>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</si>
  <si>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</si>
  <si>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</si>
  <si>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</si>
  <si>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</si>
  <si>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</si>
  <si>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</si>
  <si>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</si>
  <si>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</si>
  <si>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</si>
  <si>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</si>
  <si>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</si>
  <si>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</si>
  <si>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</si>
  <si>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</si>
  <si>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</si>
  <si>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</si>
  <si>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</si>
  <si>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</si>
  <si>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</si>
  <si>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</si>
  <si>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</si>
  <si>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</si>
  <si>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</si>
  <si>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</si>
  <si>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</si>
  <si>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</si>
  <si>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</si>
  <si>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</si>
  <si>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</si>
  <si>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</si>
  <si>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</si>
  <si>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</si>
  <si>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</si>
  <si>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</si>
  <si>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</si>
  <si>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</si>
  <si>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</si>
  <si>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</si>
  <si>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</si>
  <si>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</si>
  <si>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</si>
  <si>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</si>
  <si>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</si>
  <si>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</si>
  <si>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</si>
  <si>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</si>
  <si>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</si>
  <si>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</si>
  <si>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</si>
  <si>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</si>
  <si>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</si>
  <si>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</si>
  <si>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</si>
  <si>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</si>
  <si>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</si>
  <si>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</si>
  <si>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</si>
  <si>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</si>
  <si>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</si>
  <si>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</si>
  <si>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</si>
  <si>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</si>
  <si>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</si>
  <si>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</si>
  <si>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</si>
  <si>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</si>
  <si>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</si>
  <si>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</si>
  <si>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</si>
  <si>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</si>
  <si>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</si>
  <si>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</si>
  <si>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</si>
  <si>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</si>
  <si>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</si>
  <si>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</si>
  <si>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</si>
  <si>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</si>
  <si>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</si>
  <si>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</si>
  <si>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</si>
  <si>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</si>
  <si>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</si>
  <si>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</si>
  <si>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</si>
  <si>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</si>
  <si>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</si>
  <si>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</si>
  <si>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</si>
  <si>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</si>
  <si>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</si>
  <si>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</si>
  <si>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</si>
  <si>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</si>
  <si>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</si>
  <si>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</si>
  <si>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</si>
  <si>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</si>
  <si>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</si>
  <si>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</si>
  <si>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</si>
  <si>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</si>
  <si>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</si>
  <si>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</si>
  <si>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</si>
  <si>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</si>
  <si>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</si>
  <si>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</si>
  <si>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</si>
  <si>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</si>
  <si>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</si>
  <si>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</si>
  <si>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</si>
  <si>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</si>
  <si>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</si>
  <si>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</si>
  <si>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</si>
  <si>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</si>
  <si>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</si>
  <si>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</si>
  <si>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</si>
  <si>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</si>
  <si>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</si>
  <si>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</si>
  <si>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</si>
  <si>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</si>
  <si>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</si>
  <si>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</si>
  <si>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</si>
  <si>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</si>
  <si>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</si>
  <si>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</si>
  <si>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</si>
  <si>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</si>
  <si>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</si>
  <si>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</si>
  <si>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</si>
  <si>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</si>
  <si>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</si>
  <si>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</si>
  <si>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</si>
  <si>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</si>
  <si>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</si>
  <si>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</si>
  <si>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</si>
  <si>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</si>
  <si>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</si>
  <si>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</si>
  <si>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</si>
  <si>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</si>
  <si>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</si>
  <si>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</si>
  <si>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</si>
  <si>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</si>
  <si>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</si>
  <si>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</si>
  <si>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</si>
  <si>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</si>
  <si>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</si>
  <si>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</si>
  <si>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</si>
  <si>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</si>
  <si>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</si>
  <si>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</si>
  <si>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</si>
  <si>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</si>
  <si>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</si>
  <si>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</si>
  <si>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</si>
  <si>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</si>
  <si>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</si>
  <si>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</si>
  <si>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</si>
  <si>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</si>
  <si>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</si>
  <si>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</si>
  <si>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</si>
  <si>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</si>
  <si>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</si>
  <si>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</si>
  <si>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</si>
  <si>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</si>
  <si>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</si>
  <si>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</si>
  <si>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</si>
  <si>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</si>
  <si>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</si>
  <si>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</si>
  <si>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</si>
  <si>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</si>
  <si>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</si>
  <si>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</si>
  <si>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</si>
  <si>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</si>
  <si>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</si>
  <si>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</si>
  <si>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</si>
  <si>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</si>
  <si>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</si>
  <si>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</si>
  <si>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</si>
  <si>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</si>
  <si>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</si>
  <si>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</si>
  <si>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</si>
  <si>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</si>
  <si>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</si>
  <si>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</si>
  <si>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</si>
  <si>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</si>
  <si>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</si>
  <si>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</si>
  <si>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</si>
  <si>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</si>
  <si>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</si>
  <si>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</si>
  <si>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</si>
  <si>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</si>
  <si>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</si>
  <si>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</si>
  <si>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</si>
  <si>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</si>
  <si>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</si>
  <si>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</si>
  <si>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</si>
  <si>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</si>
  <si>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</si>
  <si>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</si>
  <si>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</si>
  <si>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</si>
  <si>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</si>
  <si>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</si>
  <si>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</si>
  <si>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</si>
  <si>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</si>
  <si>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</si>
  <si>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</si>
  <si>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</si>
  <si>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</si>
  <si>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</si>
  <si>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</si>
  <si>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</si>
  <si>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</si>
  <si>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</si>
  <si>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</si>
  <si>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</si>
  <si>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</si>
  <si>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</si>
  <si>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</si>
  <si>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</si>
  <si>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</si>
  <si>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</si>
  <si>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</si>
  <si>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</si>
  <si>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</si>
  <si>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</si>
  <si>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</si>
  <si>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</si>
  <si>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</si>
  <si>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</si>
  <si>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</si>
  <si>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</si>
  <si>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</si>
  <si>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</si>
  <si>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</si>
  <si>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</si>
  <si>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</si>
  <si>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</si>
  <si>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</si>
  <si>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</si>
  <si>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</si>
  <si>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</si>
  <si>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</si>
  <si>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</si>
  <si>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</si>
  <si>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</si>
  <si>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</si>
  <si>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</si>
  <si>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</si>
  <si>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</si>
  <si>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</si>
  <si>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</si>
  <si>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</si>
  <si>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</si>
  <si>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</si>
  <si>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</si>
  <si>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</si>
  <si>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</si>
  <si>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</si>
  <si>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</si>
  <si>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</si>
  <si>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</si>
  <si>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</si>
  <si>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</si>
  <si>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</si>
  <si>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</si>
  <si>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</si>
  <si>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</si>
  <si>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</si>
  <si>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</si>
  <si>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</si>
  <si>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</si>
  <si>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</si>
  <si>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</si>
  <si>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</si>
  <si>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</si>
  <si>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</si>
  <si>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</si>
  <si>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</si>
  <si>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</si>
  <si>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</si>
  <si>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</si>
  <si>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</si>
  <si>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</si>
  <si>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</si>
  <si>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</si>
  <si>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</si>
  <si>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</si>
  <si>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</si>
  <si>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</si>
  <si>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</si>
  <si>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</si>
  <si>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</si>
  <si>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</si>
  <si>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</si>
  <si>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</si>
  <si>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</si>
  <si>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</si>
  <si>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</si>
  <si>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</si>
  <si>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</si>
  <si>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</si>
  <si>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</si>
  <si>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</si>
  <si>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</si>
  <si>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</si>
  <si>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</si>
  <si>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</si>
  <si>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</si>
  <si>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</si>
  <si>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</si>
  <si>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</si>
  <si>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</si>
  <si>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</si>
  <si>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</si>
  <si>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</si>
  <si>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</si>
  <si>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</si>
  <si>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</si>
  <si>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</si>
  <si>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</si>
  <si>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</si>
  <si>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</si>
  <si>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</si>
  <si>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</si>
  <si>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</si>
  <si>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</si>
  <si>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</si>
  <si>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</si>
  <si>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</si>
  <si>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</si>
  <si>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</si>
  <si>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</si>
  <si>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</si>
  <si>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</si>
  <si>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</si>
  <si>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</si>
  <si>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</si>
  <si>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</si>
  <si>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</si>
  <si>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</si>
  <si>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</si>
  <si>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</si>
  <si>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</si>
  <si>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</si>
  <si>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</si>
  <si>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</si>
  <si>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</si>
  <si>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</si>
  <si>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</si>
  <si>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</si>
  <si>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</si>
  <si>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</si>
  <si>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</si>
  <si>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</si>
  <si>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</si>
  <si>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</si>
  <si>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</si>
  <si>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</si>
  <si>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</si>
  <si>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</si>
  <si>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</si>
  <si>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</si>
  <si>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</si>
  <si>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</si>
  <si>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</si>
  <si>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</si>
  <si>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</si>
  <si>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</si>
  <si>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</si>
  <si>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</si>
  <si>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</si>
  <si>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</si>
  <si>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</si>
  <si>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</si>
  <si>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</si>
  <si>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</si>
  <si>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</si>
  <si>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</si>
  <si>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</si>
  <si>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</si>
  <si>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</si>
  <si>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</si>
  <si>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</si>
  <si>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</si>
  <si>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</si>
  <si>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</si>
  <si>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</si>
  <si>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</si>
  <si>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</si>
  <si>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</si>
  <si>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</si>
  <si>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</si>
  <si>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</si>
  <si>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</si>
  <si>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</si>
  <si>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</si>
  <si>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</si>
  <si>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</si>
  <si>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</si>
  <si>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</si>
  <si>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</si>
  <si>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</si>
  <si>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</si>
  <si>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</si>
  <si>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</si>
  <si>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</si>
  <si>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</si>
  <si>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</si>
  <si>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</si>
  <si>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</si>
  <si>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</si>
  <si>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</si>
  <si>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</si>
  <si>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</si>
  <si>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</si>
  <si>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</si>
  <si>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</si>
  <si>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</si>
  <si>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</si>
  <si>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</si>
  <si>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</si>
  <si>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</si>
  <si>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</si>
  <si>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</si>
  <si>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</si>
  <si>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</si>
  <si>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</si>
  <si>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</si>
  <si>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</si>
  <si>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</si>
  <si>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</si>
  <si>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</si>
  <si>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</si>
  <si>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</si>
  <si>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</si>
  <si>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</si>
  <si>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</si>
  <si>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</si>
  <si>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</si>
  <si>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</si>
  <si>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</si>
  <si>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</si>
  <si>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</si>
  <si>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</si>
  <si>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</si>
  <si>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</si>
  <si>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</si>
  <si>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</si>
  <si>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</si>
  <si>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</si>
  <si>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</si>
  <si>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</si>
  <si>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</si>
  <si>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</si>
  <si>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</si>
  <si>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</si>
  <si>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</si>
  <si>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</si>
  <si>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</si>
  <si>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</si>
  <si>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</si>
  <si>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</si>
  <si>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</si>
  <si>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</si>
  <si>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</si>
  <si>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</si>
  <si>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</si>
  <si>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</si>
  <si>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</si>
  <si>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</si>
  <si>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</si>
  <si>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</si>
  <si>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</si>
  <si>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</si>
  <si>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</si>
  <si>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</si>
  <si>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</si>
  <si>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</si>
  <si>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</si>
  <si>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</si>
  <si>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</si>
  <si>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</si>
  <si>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</si>
  <si>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</si>
  <si>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</si>
  <si>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</si>
  <si>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</si>
  <si>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</si>
  <si>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</si>
  <si>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</si>
  <si>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</si>
  <si>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</si>
  <si>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</si>
  <si>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</si>
  <si>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</si>
  <si>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</si>
  <si>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</si>
  <si>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</si>
  <si>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</si>
  <si>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</si>
  <si>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</si>
  <si>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</si>
  <si>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</si>
  <si>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</si>
  <si>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</si>
  <si>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</si>
  <si>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</si>
  <si>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</si>
  <si>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</si>
  <si>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</si>
  <si>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</si>
  <si>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</si>
  <si>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</si>
  <si>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</si>
  <si>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</si>
  <si>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</si>
  <si>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</si>
  <si>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</si>
  <si>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</si>
  <si>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</si>
  <si>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</si>
  <si>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</si>
  <si>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</si>
  <si>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</si>
  <si>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092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</si>
  <si>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</si>
  <si>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</si>
  <si>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</si>
  <si>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</si>
  <si>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</si>
  <si>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</si>
  <si>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</si>
  <si>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</si>
  <si>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</si>
  <si>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</si>
  <si>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Код главы администратора</t>
  </si>
  <si>
    <t xml:space="preserve">  1  00  00000  00  0000  000</t>
  </si>
  <si>
    <t xml:space="preserve">  1  01  00000  00  0000  000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</si>
  <si>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</si>
  <si>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</si>
  <si>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</si>
  <si>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1  05  00000  00  0000  000</t>
  </si>
  <si>
    <t xml:space="preserve">  1  05  01000  00  0000  110</t>
  </si>
  <si>
    <t xml:space="preserve">  1  05  01010  01  0000  110</t>
  </si>
  <si>
    <t xml:space="preserve">  1   05 01011  01  0000 110</t>
  </si>
  <si>
    <t xml:space="preserve">  1  05  01020  01  0000  110</t>
  </si>
  <si>
    <t xml:space="preserve">  1  05  01021  01  0000  110</t>
  </si>
  <si>
    <t xml:space="preserve">  1  05  03000  01  0000  110</t>
  </si>
  <si>
    <t xml:space="preserve">  1 05   03010   01  0000 110</t>
  </si>
  <si>
    <t xml:space="preserve">  1  06  00000  00  0000  000</t>
  </si>
  <si>
    <t xml:space="preserve">  1  06  02000  02  0000  110</t>
  </si>
  <si>
    <t xml:space="preserve">  1  06  02010  02  0000  110</t>
  </si>
  <si>
    <t xml:space="preserve">  1  08  00000  00  0000  000</t>
  </si>
  <si>
    <t xml:space="preserve">  1  08  03000  01  0000  110</t>
  </si>
  <si>
    <t xml:space="preserve">  1  08  03010  01  0000  110</t>
  </si>
  <si>
    <t xml:space="preserve">  1  08  07000  01  0000  110</t>
  </si>
  <si>
    <t xml:space="preserve"> 1  08  07080  01   0000 110</t>
  </si>
  <si>
    <t xml:space="preserve"> 1  08  07084  01   0000 110</t>
  </si>
  <si>
    <t xml:space="preserve"> 1  11  00000  00  0000  000</t>
  </si>
  <si>
    <t xml:space="preserve"> 1  11  05000  00  0000  120</t>
  </si>
  <si>
    <t xml:space="preserve"> 1  11  05010  00  0000  120</t>
  </si>
  <si>
    <t xml:space="preserve"> 1  11  05035  05  0000  120</t>
  </si>
  <si>
    <t xml:space="preserve"> 1  11  05030  00  0000  120</t>
  </si>
  <si>
    <t xml:space="preserve"> 1  12  00000  00  0000  000</t>
  </si>
  <si>
    <t xml:space="preserve">  1  12  01000  01  0000  120</t>
  </si>
  <si>
    <t xml:space="preserve">  1  13  00000  00  0000  000</t>
  </si>
  <si>
    <t xml:space="preserve">  1  13  03000  00  0000  130</t>
  </si>
  <si>
    <t xml:space="preserve"> 1 13 01995 05 0000 130</t>
  </si>
  <si>
    <t xml:space="preserve">  1  16  00000  00  0000  000</t>
  </si>
  <si>
    <t xml:space="preserve">  1  16  90050  05  0000  140</t>
  </si>
  <si>
    <t xml:space="preserve">  2  00  00000  00  0000  000</t>
  </si>
  <si>
    <t xml:space="preserve">  2  02  00000  00  0000  000</t>
  </si>
  <si>
    <t>000</t>
  </si>
  <si>
    <t>182</t>
  </si>
  <si>
    <t>1  12  01010  01  0000  120</t>
  </si>
  <si>
    <t>1 01  02000  01  0000  110</t>
  </si>
  <si>
    <t>в тыс.руб.</t>
  </si>
  <si>
    <t>2016 год</t>
  </si>
  <si>
    <t>сумма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</si>
  <si>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</si>
  <si>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</si>
  <si>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</si>
  <si>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</si>
  <si>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  1 05   04000   02  0000 110</t>
  </si>
  <si>
    <t xml:space="preserve">  1 05   04020   02  0000 110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</si>
  <si>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</si>
  <si>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</si>
  <si>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</si>
  <si>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</si>
  <si>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</si>
  <si>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</si>
  <si>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</si>
  <si>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</si>
  <si>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1  12  01040  01  0000  120</t>
  </si>
  <si>
    <t>2 02 20302 00 0000 150</t>
  </si>
  <si>
    <t>2 02 20302 05 0000 150</t>
  </si>
  <si>
    <t>2  02  25097  00  0000  150</t>
  </si>
  <si>
    <t>2  02  25097  05  0000  150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</si>
  <si>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</si>
  <si>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</si>
  <si>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2  02  25232  00  0000  150</t>
  </si>
  <si>
    <t>2  02  25232  05  0000  150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</si>
  <si>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</si>
  <si>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</si>
  <si>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2  02  25467  00  0000  150</t>
  </si>
  <si>
    <t>2  02  25467  05  0000  150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</si>
  <si>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</si>
  <si>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</si>
  <si>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2  02  25497  00  0000  150</t>
  </si>
  <si>
    <t>2  02  25497  05  0000  150</t>
  </si>
  <si>
    <t>Субсидии бюджетам муниципальных районов на обеспечение устойчивого развития сельских территорий</t>
  </si>
  <si>
    <t>Субсидии бюджетам на обеспечение устойчивого развития сельских территорий</t>
  </si>
  <si>
    <t>2  02  30024  05  0000  150</t>
  </si>
  <si>
    <t>2  02  30000  00  0000  150</t>
  </si>
  <si>
    <t>2  02  29999  05  0000  150</t>
  </si>
  <si>
    <t>2  02  29999  00  0000  150</t>
  </si>
  <si>
    <t xml:space="preserve"> 1 11 05013 05 0000 120</t>
  </si>
  <si>
    <t>Субвенции бюджетам на проведение Всероссийской переписи населения 2020 года</t>
  </si>
  <si>
    <t>2  02  35469  00 0000 150</t>
  </si>
  <si>
    <t>2  02 35469  05  0000 150</t>
  </si>
  <si>
    <t xml:space="preserve">  2  02  01000  00  0000  150</t>
  </si>
  <si>
    <t>2   02  15001  05  0000  150</t>
  </si>
  <si>
    <t xml:space="preserve">  2  02  15001  00  0000  150</t>
  </si>
  <si>
    <t xml:space="preserve">  2  02  20000  00  0000  150</t>
  </si>
  <si>
    <t>2  02  30029  00  0000  150</t>
  </si>
  <si>
    <t>2  02  30029  05  0000  150</t>
  </si>
  <si>
    <t>2 02  35120  00  0000 150</t>
  </si>
  <si>
    <t>2  02 35120  05  0000 150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</si>
  <si>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</si>
  <si>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</si>
  <si>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обеспечение комплексного развития сельских территорий</t>
  </si>
  <si>
    <t>Субсидии бюджетам муниципальных районов на обеспечение комплексного развития сельских территорий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</si>
  <si>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</si>
  <si>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Межбюджетные трансферты, передаваемые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</si>
  <si>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2  02  40000 00 0000  150</t>
  </si>
  <si>
    <t>2  02 45321  05 0000  150</t>
  </si>
  <si>
    <t>2  02 45321 00  0000  150</t>
  </si>
  <si>
    <t>2  02  20299  00 0000  150</t>
  </si>
  <si>
    <t>2  02  20299  05 0000  150</t>
  </si>
  <si>
    <t>2  02  25576  00  0000  150</t>
  </si>
  <si>
    <t>2  02  25576  05  0000  150</t>
  </si>
  <si>
    <t>2  02  30024  00  0000  150</t>
  </si>
  <si>
    <t>Субсидии бюджетам муниципальных районов на поддержку отрасли культуры</t>
  </si>
  <si>
    <t>Субсидии бюджетам на поддержку отрасли культуры</t>
  </si>
  <si>
    <t>Объем поступлений доходов в местный бюджет в 2021 году</t>
  </si>
  <si>
    <t>1  05  02000  02  0000 110</t>
  </si>
  <si>
    <t>1  05  02010  02  0000 110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</si>
  <si>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</si>
  <si>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 1  16  02010 02  0000  140</t>
  </si>
  <si>
    <t>2  02 45303 05  0000  150</t>
  </si>
  <si>
    <t>2  02 45303 00  0000  150</t>
  </si>
  <si>
    <t>2  02  25304  05  0000  150</t>
  </si>
  <si>
    <t>2  02  25304  00  0000  150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</si>
  <si>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</si>
  <si>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</si>
  <si>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3  02  25497  05  0000  150</t>
  </si>
  <si>
    <t>4  02  25497  05  0000  150</t>
  </si>
  <si>
    <t>2  02  25519  00  0000  150</t>
  </si>
  <si>
    <t>2  02  25519  05  0000  150</t>
  </si>
  <si>
    <t>057</t>
  </si>
  <si>
    <t>074</t>
  </si>
  <si>
    <t>801</t>
  </si>
  <si>
    <t>Сумма изменения                     (+,-)</t>
  </si>
  <si>
    <t>Уточненный план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</si>
  <si>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</si>
  <si>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</si>
  <si>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919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</si>
  <si>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</si>
  <si>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</si>
  <si>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</si>
  <si>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1 14 00000 00 0000 000</t>
  </si>
  <si>
    <t>1 14 06013 05 0000 430</t>
  </si>
  <si>
    <t>1 14 06010 00 0000 430</t>
  </si>
  <si>
    <t>1 14 06000 00 0000 000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</si>
  <si>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</si>
  <si>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</si>
  <si>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2  02  20077  05  0000  150</t>
  </si>
  <si>
    <t>2  02  20077  00  0000  150</t>
  </si>
  <si>
    <t>2  02  25515  05  0000  150</t>
  </si>
  <si>
    <t>2  02  25515  00  0000  150</t>
  </si>
  <si>
    <t>2   02  15002  00  0000  150</t>
  </si>
  <si>
    <t>2   02  15002  05  0000  150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</si>
  <si>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</si>
  <si>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00021900000000000000</t>
  </si>
  <si>
    <t>00021900000050000150</t>
  </si>
  <si>
    <t>00021960010050000150</t>
  </si>
  <si>
    <t xml:space="preserve">Приложение 1
к  Решению                                                «Об изменении бюджета муниципального образования "Улаганский район" на 2021 год и на плановый период 2022 и 2023 годов»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</si>
  <si>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</si>
  <si>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муниципальных районов на проведение Всероссийской переписи населения 2020 года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</si>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</sst>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0" xfId="0" applyFont="1" applyAlignment="1">
      <alignment/>
    </xf>
    <xf numFmtId="4" fontId="12" fillId="0" borderId="10" xfId="0" applyNumberFormat="1" applyFont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2" xfId="54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justify" vertical="center" wrapText="1"/>
    </xf>
    <xf numFmtId="0" fontId="12" fillId="0" borderId="53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5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63" xfId="61" applyNumberFormat="1" applyFont="1" applyBorder="1" applyAlignment="1">
      <alignment horizontal="center" vertical="center"/>
    </xf>
    <xf numFmtId="198" fontId="12" fillId="0" borderId="64" xfId="61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65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65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65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65" xfId="6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0" xfId="0" applyNumberFormat="1" applyFont="1" applyBorder="1" applyAlignment="1">
      <alignment vertical="center" wrapText="1"/>
    </xf>
    <xf numFmtId="0" fontId="12" fillId="0" borderId="10" xfId="54" applyFont="1" applyBorder="1" applyAlignment="1">
      <alignment vertical="center" wrapText="1"/>
      <protection/>
    </xf>
    <xf numFmtId="0" fontId="15" fillId="0" borderId="10" xfId="0" applyFont="1" applyBorder="1" applyAlignment="1">
      <alignment horizontal="justify" vertical="center" wrapText="1"/>
    </xf>
    <xf numFmtId="49" fontId="12" fillId="0" borderId="12" xfId="0" applyNumberFormat="1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4" fontId="12" fillId="0" borderId="10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2" fillId="0" borderId="10" xfId="0" applyNumberFormat="1" applyFont="1" applyBorder="1" applyAlignment="1">
      <alignment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\Desktop\&#1056;&#1045;&#1064;&#1045;&#1053;&#1048;&#1071;%20&#1086;%20&#1073;&#1102;&#1076;&#1078;&#1077;&#1090;&#1077;\&#1041;&#1070;&#1044;&#1046;&#1045;&#1058;%202017-2019%20&#1087;&#1088;&#1086;&#1077;&#1082;&#1090;&#1099;%20&#1074;%20&#1084;&#1080;&#1085;&#1092;&#1080;&#1085;\&#1080;&#1079;&#1084;%20&#1080;&#1102;&#1085;&#1100;\&#1087;&#1088;&#1080;&#108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фин.деф пр1,2"/>
      <sheetName val="прил 1"/>
      <sheetName val="прил 2"/>
      <sheetName val="черн"/>
      <sheetName val="прил 3"/>
      <sheetName val="продолжение прил 3"/>
      <sheetName val="прил 4"/>
      <sheetName val="продолжение прил 4"/>
    </sheetNames>
    <sheetDataSet>
      <sheetData sheetId="3">
        <row r="105">
          <cell r="Z105">
            <v>67232.5</v>
          </cell>
        </row>
        <row r="106">
          <cell r="Z106">
            <v>67232.5</v>
          </cell>
        </row>
        <row r="107">
          <cell r="Z107">
            <v>67232.5</v>
          </cell>
        </row>
        <row r="150">
          <cell r="Z150" t="str">
            <v> </v>
          </cell>
        </row>
        <row r="151">
          <cell r="Z151" t="str">
            <v> </v>
          </cell>
        </row>
        <row r="154">
          <cell r="Y154" t="str">
            <v> </v>
          </cell>
        </row>
        <row r="155">
          <cell r="Y15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88" t="s">
        <v>25</v>
      </c>
      <c r="C6" s="288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89"/>
      <c r="C41" s="289"/>
      <c r="D41" s="289"/>
      <c r="E41" s="289"/>
      <c r="F41" s="289"/>
    </row>
    <row r="42" spans="5:6" ht="111" customHeight="1">
      <c r="E42" s="292" t="s">
        <v>122</v>
      </c>
      <c r="F42" s="292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290" t="s">
        <v>374</v>
      </c>
      <c r="B45" s="290"/>
      <c r="C45" s="290"/>
      <c r="D45" s="290"/>
      <c r="E45" s="290"/>
      <c r="F45" s="290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92" t="s">
        <v>202</v>
      </c>
      <c r="F69" s="292"/>
    </row>
    <row r="70" ht="12.75" hidden="1"/>
    <row r="71" spans="1:6" ht="12.75" hidden="1">
      <c r="A71" s="291" t="s">
        <v>372</v>
      </c>
      <c r="B71" s="291"/>
      <c r="C71" s="291"/>
      <c r="D71" s="291"/>
      <c r="E71" s="291"/>
      <c r="F71" s="291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205"/>
  <sheetViews>
    <sheetView tabSelected="1" view="pageBreakPreview" zoomScale="60" zoomScaleNormal="60" zoomScalePageLayoutView="0" workbookViewId="0" topLeftCell="A9">
      <selection activeCell="D107" sqref="D107"/>
    </sheetView>
  </sheetViews>
  <sheetFormatPr defaultColWidth="9.00390625" defaultRowHeight="12.75"/>
  <cols>
    <col min="1" max="1" width="0.875" style="56" customWidth="1"/>
    <col min="2" max="2" width="13.00390625" style="381" customWidth="1"/>
    <col min="3" max="3" width="35.25390625" style="274" customWidth="1"/>
    <col min="4" max="4" width="78.75390625" style="386" customWidth="1"/>
    <col min="5" max="5" width="0.12890625" style="56" hidden="1" customWidth="1"/>
    <col min="6" max="6" width="13.625" style="56" hidden="1" customWidth="1"/>
    <col min="7" max="7" width="0.12890625" style="56" hidden="1" customWidth="1"/>
    <col min="8" max="8" width="6.375" style="56" hidden="1" customWidth="1"/>
    <col min="9" max="9" width="11.125" style="56" hidden="1" customWidth="1"/>
    <col min="10" max="10" width="17.875" style="56" hidden="1" customWidth="1"/>
    <col min="11" max="11" width="12.00390625" style="56" hidden="1" customWidth="1"/>
    <col min="12" max="12" width="7.25390625" style="56" hidden="1" customWidth="1"/>
    <col min="13" max="13" width="0.2421875" style="56" customWidth="1"/>
    <col min="14" max="14" width="15.625" style="386" customWidth="1"/>
    <col min="15" max="15" width="24.25390625" style="386" hidden="1" customWidth="1"/>
    <col min="16" max="16" width="14.25390625" style="386" customWidth="1"/>
    <col min="17" max="17" width="16.125" style="386" customWidth="1"/>
    <col min="18" max="18" width="9.125" style="56" hidden="1" customWidth="1"/>
    <col min="19" max="16384" width="9.125" style="56" customWidth="1"/>
  </cols>
  <sheetData>
    <row r="1" spans="2:18" s="49" customFormat="1" ht="81" customHeight="1">
      <c r="B1" s="381"/>
      <c r="C1" s="274"/>
      <c r="D1" s="385"/>
      <c r="E1" s="295"/>
      <c r="F1" s="295"/>
      <c r="G1" s="296"/>
      <c r="H1" s="295"/>
      <c r="I1" s="295"/>
      <c r="N1" s="380" t="s">
        <v>728</v>
      </c>
      <c r="O1" s="380"/>
      <c r="P1" s="380"/>
      <c r="Q1" s="380"/>
      <c r="R1" s="380"/>
    </row>
    <row r="2" spans="2:17" s="49" customFormat="1" ht="15.75">
      <c r="B2" s="381"/>
      <c r="C2" s="274"/>
      <c r="D2" s="385"/>
      <c r="N2" s="386"/>
      <c r="O2" s="386"/>
      <c r="P2" s="386"/>
      <c r="Q2" s="386"/>
    </row>
    <row r="3" spans="2:17" s="49" customFormat="1" ht="26.25" customHeight="1">
      <c r="B3" s="304" t="s">
        <v>686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2:17" s="49" customFormat="1" ht="15.75">
      <c r="B4" s="381"/>
      <c r="C4" s="274"/>
      <c r="D4" s="386"/>
      <c r="J4" s="155"/>
      <c r="N4" s="399"/>
      <c r="O4" s="399" t="s">
        <v>618</v>
      </c>
      <c r="P4" s="399"/>
      <c r="Q4" s="399" t="s">
        <v>618</v>
      </c>
    </row>
    <row r="5" spans="2:17" s="148" customFormat="1" ht="18" customHeight="1">
      <c r="B5" s="305" t="s">
        <v>577</v>
      </c>
      <c r="C5" s="305" t="s">
        <v>562</v>
      </c>
      <c r="D5" s="305" t="s">
        <v>563</v>
      </c>
      <c r="E5" s="293" t="s">
        <v>619</v>
      </c>
      <c r="F5" s="294"/>
      <c r="G5" s="297" t="s">
        <v>620</v>
      </c>
      <c r="H5" s="298"/>
      <c r="I5" s="299"/>
      <c r="J5" s="300"/>
      <c r="M5" s="307" t="s">
        <v>704</v>
      </c>
      <c r="N5" s="305" t="s">
        <v>620</v>
      </c>
      <c r="O5" s="305" t="s">
        <v>705</v>
      </c>
      <c r="P5" s="307" t="s">
        <v>704</v>
      </c>
      <c r="Q5" s="305" t="s">
        <v>705</v>
      </c>
    </row>
    <row r="6" spans="2:17" s="148" customFormat="1" ht="65.25" customHeight="1">
      <c r="B6" s="306"/>
      <c r="C6" s="306"/>
      <c r="D6" s="306"/>
      <c r="E6" s="262" t="s">
        <v>564</v>
      </c>
      <c r="F6" s="262" t="s">
        <v>565</v>
      </c>
      <c r="G6" s="301"/>
      <c r="H6" s="302"/>
      <c r="I6" s="302"/>
      <c r="J6" s="303"/>
      <c r="M6" s="307"/>
      <c r="N6" s="306"/>
      <c r="O6" s="306"/>
      <c r="P6" s="307"/>
      <c r="Q6" s="306"/>
    </row>
    <row r="7" spans="2:17" ht="18.75">
      <c r="B7" s="382" t="s">
        <v>614</v>
      </c>
      <c r="C7" s="275" t="s">
        <v>578</v>
      </c>
      <c r="D7" s="387" t="s">
        <v>453</v>
      </c>
      <c r="E7" s="266" t="e">
        <f>F7-черн!Z8</f>
        <v>#REF!</v>
      </c>
      <c r="F7" s="266" t="e">
        <f>F8+F18+F30+#REF!+F33+F39+F45+F49+F56+#REF!+F13</f>
        <v>#REF!</v>
      </c>
      <c r="J7" s="266">
        <f>J8+J13+J18+J30+J33+J39+J45+J49+J56+J52</f>
        <v>85514.79000000001</v>
      </c>
      <c r="K7" s="94"/>
      <c r="L7" s="94"/>
      <c r="M7" s="266">
        <f>M8+M13+M18+M30+M33+M39+M45+M52+M56+M49</f>
        <v>8054.17</v>
      </c>
      <c r="N7" s="400">
        <f>N8+N13+N18+N30+N33+N39+N45+N49+N56+N52</f>
        <v>93568.96</v>
      </c>
      <c r="O7" s="401"/>
      <c r="P7" s="400">
        <v>0</v>
      </c>
      <c r="Q7" s="400">
        <f>N7+P7</f>
        <v>93568.96</v>
      </c>
    </row>
    <row r="8" spans="2:17" ht="18.75">
      <c r="B8" s="382" t="s">
        <v>615</v>
      </c>
      <c r="C8" s="275" t="s">
        <v>579</v>
      </c>
      <c r="D8" s="388" t="s">
        <v>525</v>
      </c>
      <c r="E8" s="266" t="e">
        <f>F8-черн!Z10</f>
        <v>#REF!</v>
      </c>
      <c r="F8" s="266" t="e">
        <f>F9</f>
        <v>#REF!</v>
      </c>
      <c r="J8" s="266">
        <f>J9</f>
        <v>57561</v>
      </c>
      <c r="K8" s="87"/>
      <c r="L8" s="87"/>
      <c r="M8" s="266">
        <f aca="true" t="shared" si="0" ref="M8:M80">N8-J8</f>
        <v>0</v>
      </c>
      <c r="N8" s="400">
        <f>J8</f>
        <v>57561</v>
      </c>
      <c r="O8" s="401"/>
      <c r="P8" s="400">
        <v>0</v>
      </c>
      <c r="Q8" s="400">
        <f aca="true" t="shared" si="1" ref="Q8:Q59">N8+P8</f>
        <v>57561</v>
      </c>
    </row>
    <row r="9" spans="2:17" ht="18.75">
      <c r="B9" s="382" t="s">
        <v>615</v>
      </c>
      <c r="C9" s="276" t="s">
        <v>617</v>
      </c>
      <c r="D9" s="387" t="s">
        <v>527</v>
      </c>
      <c r="E9" s="266" t="e">
        <f>F9-черн!Z13</f>
        <v>#REF!</v>
      </c>
      <c r="F9" s="266" t="e">
        <f>F10+F11+F12+#REF!</f>
        <v>#REF!</v>
      </c>
      <c r="J9" s="266">
        <f>J10+J11+J12</f>
        <v>57561</v>
      </c>
      <c r="K9" s="94"/>
      <c r="L9" s="87"/>
      <c r="M9" s="266">
        <f t="shared" si="0"/>
        <v>0</v>
      </c>
      <c r="N9" s="400">
        <f aca="true" t="shared" si="2" ref="N9:N17">J9</f>
        <v>57561</v>
      </c>
      <c r="P9" s="400">
        <v>0</v>
      </c>
      <c r="Q9" s="400">
        <f t="shared" si="1"/>
        <v>57561</v>
      </c>
    </row>
    <row r="10" spans="2:18" ht="93.75">
      <c r="B10" s="382" t="s">
        <v>615</v>
      </c>
      <c r="C10" s="276" t="s">
        <v>580</v>
      </c>
      <c r="D10" s="389" t="s">
        <v>729</v>
      </c>
      <c r="E10" s="266" t="e">
        <f>F10-черн!Z14</f>
        <v>#REF!</v>
      </c>
      <c r="F10" s="267" t="e">
        <f>43625-F11-F12-#REF!</f>
        <v>#REF!</v>
      </c>
      <c r="J10" s="267">
        <v>57201</v>
      </c>
      <c r="K10" s="87"/>
      <c r="L10" s="87"/>
      <c r="M10" s="266">
        <f t="shared" si="0"/>
        <v>0</v>
      </c>
      <c r="N10" s="400">
        <f t="shared" si="2"/>
        <v>57201</v>
      </c>
      <c r="O10" s="401"/>
      <c r="P10" s="400">
        <v>0</v>
      </c>
      <c r="Q10" s="400">
        <f t="shared" si="1"/>
        <v>57201</v>
      </c>
      <c r="R10" s="56" t="s">
        <v>388</v>
      </c>
    </row>
    <row r="11" spans="2:17" ht="136.5" customHeight="1">
      <c r="B11" s="382" t="s">
        <v>615</v>
      </c>
      <c r="C11" s="276" t="s">
        <v>581</v>
      </c>
      <c r="D11" s="390" t="s">
        <v>501</v>
      </c>
      <c r="E11" s="266">
        <f>F11-черн!Z15</f>
        <v>-70</v>
      </c>
      <c r="F11" s="267">
        <v>60</v>
      </c>
      <c r="J11" s="267">
        <v>40</v>
      </c>
      <c r="K11" s="87"/>
      <c r="L11" s="87"/>
      <c r="M11" s="266">
        <f t="shared" si="0"/>
        <v>0</v>
      </c>
      <c r="N11" s="400">
        <f t="shared" si="2"/>
        <v>40</v>
      </c>
      <c r="O11" s="401"/>
      <c r="P11" s="400">
        <v>0</v>
      </c>
      <c r="Q11" s="400">
        <f t="shared" si="1"/>
        <v>40</v>
      </c>
    </row>
    <row r="12" spans="2:17" ht="56.25">
      <c r="B12" s="382" t="s">
        <v>615</v>
      </c>
      <c r="C12" s="277" t="s">
        <v>582</v>
      </c>
      <c r="D12" s="391" t="s">
        <v>502</v>
      </c>
      <c r="E12" s="266">
        <f>F12-черн!Z16</f>
        <v>0</v>
      </c>
      <c r="F12" s="267">
        <v>110</v>
      </c>
      <c r="J12" s="267">
        <v>320</v>
      </c>
      <c r="K12" s="87"/>
      <c r="L12" s="87"/>
      <c r="M12" s="266">
        <f t="shared" si="0"/>
        <v>0</v>
      </c>
      <c r="N12" s="400">
        <f t="shared" si="2"/>
        <v>320</v>
      </c>
      <c r="P12" s="400">
        <v>0</v>
      </c>
      <c r="Q12" s="400">
        <f t="shared" si="1"/>
        <v>320</v>
      </c>
    </row>
    <row r="13" spans="2:17" s="265" customFormat="1" ht="56.25">
      <c r="B13" s="383" t="s">
        <v>615</v>
      </c>
      <c r="C13" s="262" t="s">
        <v>576</v>
      </c>
      <c r="D13" s="388" t="s">
        <v>575</v>
      </c>
      <c r="E13" s="268" t="e">
        <f>F13</f>
        <v>#REF!</v>
      </c>
      <c r="F13" s="268" t="e">
        <f>F14</f>
        <v>#REF!</v>
      </c>
      <c r="J13" s="267">
        <f>J14</f>
        <v>8631.77</v>
      </c>
      <c r="K13" s="286"/>
      <c r="L13" s="286"/>
      <c r="M13" s="266">
        <f t="shared" si="0"/>
        <v>0</v>
      </c>
      <c r="N13" s="400">
        <f t="shared" si="2"/>
        <v>8631.77</v>
      </c>
      <c r="O13" s="402"/>
      <c r="P13" s="400">
        <v>0</v>
      </c>
      <c r="Q13" s="400">
        <f t="shared" si="1"/>
        <v>8631.77</v>
      </c>
    </row>
    <row r="14" spans="2:17" ht="37.5">
      <c r="B14" s="272" t="s">
        <v>615</v>
      </c>
      <c r="C14" s="278" t="s">
        <v>573</v>
      </c>
      <c r="D14" s="387" t="s">
        <v>574</v>
      </c>
      <c r="E14" s="268" t="e">
        <f>F14</f>
        <v>#REF!</v>
      </c>
      <c r="F14" s="267" t="e">
        <f>F15+F16+F17+#REF!</f>
        <v>#REF!</v>
      </c>
      <c r="J14" s="267">
        <f>J15+J16+J17</f>
        <v>8631.77</v>
      </c>
      <c r="K14" s="87"/>
      <c r="L14" s="87"/>
      <c r="M14" s="266">
        <f t="shared" si="0"/>
        <v>0</v>
      </c>
      <c r="N14" s="400">
        <f t="shared" si="2"/>
        <v>8631.77</v>
      </c>
      <c r="P14" s="400">
        <v>0</v>
      </c>
      <c r="Q14" s="400">
        <f t="shared" si="1"/>
        <v>8631.77</v>
      </c>
    </row>
    <row r="15" spans="2:17" ht="56.25">
      <c r="B15" s="382" t="s">
        <v>615</v>
      </c>
      <c r="C15" s="269" t="s">
        <v>567</v>
      </c>
      <c r="D15" s="387" t="s">
        <v>568</v>
      </c>
      <c r="E15" s="268">
        <f>F15</f>
        <v>1306</v>
      </c>
      <c r="F15" s="267">
        <v>1306</v>
      </c>
      <c r="J15" s="267">
        <v>4735.15</v>
      </c>
      <c r="K15" s="287"/>
      <c r="L15" s="87"/>
      <c r="M15" s="266">
        <f t="shared" si="0"/>
        <v>0</v>
      </c>
      <c r="N15" s="400">
        <f t="shared" si="2"/>
        <v>4735.15</v>
      </c>
      <c r="P15" s="400">
        <v>0</v>
      </c>
      <c r="Q15" s="400">
        <f t="shared" si="1"/>
        <v>4735.15</v>
      </c>
    </row>
    <row r="16" spans="2:17" ht="62.25" customHeight="1">
      <c r="B16" s="382" t="s">
        <v>615</v>
      </c>
      <c r="C16" s="269" t="s">
        <v>569</v>
      </c>
      <c r="D16" s="387" t="s">
        <v>570</v>
      </c>
      <c r="E16" s="268">
        <f>F16</f>
        <v>53.8</v>
      </c>
      <c r="F16" s="267">
        <v>53.8</v>
      </c>
      <c r="J16" s="267">
        <v>20</v>
      </c>
      <c r="K16" s="287"/>
      <c r="L16" s="87"/>
      <c r="M16" s="266">
        <f t="shared" si="0"/>
        <v>0</v>
      </c>
      <c r="N16" s="400">
        <f t="shared" si="2"/>
        <v>20</v>
      </c>
      <c r="P16" s="400">
        <v>0</v>
      </c>
      <c r="Q16" s="400">
        <f t="shared" si="1"/>
        <v>20</v>
      </c>
    </row>
    <row r="17" spans="2:17" ht="75">
      <c r="B17" s="382" t="s">
        <v>615</v>
      </c>
      <c r="C17" s="269" t="s">
        <v>571</v>
      </c>
      <c r="D17" s="387" t="s">
        <v>572</v>
      </c>
      <c r="E17" s="268">
        <f>F17</f>
        <v>2062</v>
      </c>
      <c r="F17" s="267">
        <v>2062</v>
      </c>
      <c r="J17" s="267">
        <v>3876.62</v>
      </c>
      <c r="K17" s="287"/>
      <c r="L17" s="87"/>
      <c r="M17" s="266">
        <f t="shared" si="0"/>
        <v>0</v>
      </c>
      <c r="N17" s="400">
        <f t="shared" si="2"/>
        <v>3876.62</v>
      </c>
      <c r="P17" s="400">
        <v>0</v>
      </c>
      <c r="Q17" s="400">
        <f t="shared" si="1"/>
        <v>3876.62</v>
      </c>
    </row>
    <row r="18" spans="2:17" ht="18.75">
      <c r="B18" s="382" t="s">
        <v>615</v>
      </c>
      <c r="C18" s="275" t="s">
        <v>583</v>
      </c>
      <c r="D18" s="388" t="s">
        <v>528</v>
      </c>
      <c r="E18" s="267" t="e">
        <f>F18-черн!Z19</f>
        <v>#REF!</v>
      </c>
      <c r="F18" s="267" t="e">
        <f>F19+F24+F26</f>
        <v>#REF!</v>
      </c>
      <c r="J18" s="267">
        <f>J19+J24+J26+J28</f>
        <v>8416.02</v>
      </c>
      <c r="K18" s="87"/>
      <c r="L18" s="87"/>
      <c r="M18" s="266">
        <f t="shared" si="0"/>
        <v>1328.75</v>
      </c>
      <c r="N18" s="400">
        <f>N19+N24+N26+N28</f>
        <v>9744.77</v>
      </c>
      <c r="P18" s="400">
        <v>0</v>
      </c>
      <c r="Q18" s="400">
        <f t="shared" si="1"/>
        <v>9744.77</v>
      </c>
    </row>
    <row r="19" spans="2:17" ht="37.5">
      <c r="B19" s="382" t="s">
        <v>615</v>
      </c>
      <c r="C19" s="275" t="s">
        <v>584</v>
      </c>
      <c r="D19" s="388" t="s">
        <v>529</v>
      </c>
      <c r="E19" s="267" t="e">
        <f>F19-черн!Z20</f>
        <v>#REF!</v>
      </c>
      <c r="F19" s="267" t="e">
        <f>F20+F22+#REF!</f>
        <v>#REF!</v>
      </c>
      <c r="J19" s="267">
        <f>J20+J22</f>
        <v>7730.52</v>
      </c>
      <c r="K19" s="87"/>
      <c r="L19" s="87"/>
      <c r="M19" s="266">
        <f t="shared" si="0"/>
        <v>908.25</v>
      </c>
      <c r="N19" s="400">
        <f>N20+N22</f>
        <v>8638.77</v>
      </c>
      <c r="P19" s="400">
        <v>0</v>
      </c>
      <c r="Q19" s="400">
        <f t="shared" si="1"/>
        <v>8638.77</v>
      </c>
    </row>
    <row r="20" spans="2:17" ht="37.5">
      <c r="B20" s="382" t="s">
        <v>615</v>
      </c>
      <c r="C20" s="276" t="s">
        <v>585</v>
      </c>
      <c r="D20" s="387" t="s">
        <v>530</v>
      </c>
      <c r="E20" s="267" t="e">
        <f>F20-черн!Z21</f>
        <v>#REF!</v>
      </c>
      <c r="F20" s="267">
        <v>850</v>
      </c>
      <c r="J20" s="267">
        <f>J21</f>
        <v>5613.75</v>
      </c>
      <c r="K20" s="94"/>
      <c r="L20" s="87"/>
      <c r="M20" s="266">
        <f t="shared" si="0"/>
        <v>908.25</v>
      </c>
      <c r="N20" s="400">
        <v>6522</v>
      </c>
      <c r="P20" s="400">
        <v>0</v>
      </c>
      <c r="Q20" s="400">
        <f t="shared" si="1"/>
        <v>6522</v>
      </c>
    </row>
    <row r="21" spans="2:17" ht="37.5">
      <c r="B21" s="382" t="s">
        <v>615</v>
      </c>
      <c r="C21" s="279" t="s">
        <v>586</v>
      </c>
      <c r="D21" s="387" t="s">
        <v>86</v>
      </c>
      <c r="E21" s="267" t="e">
        <f>F21-черн!Z22</f>
        <v>#REF!</v>
      </c>
      <c r="F21" s="267">
        <v>850</v>
      </c>
      <c r="J21" s="267">
        <v>5613.75</v>
      </c>
      <c r="K21" s="87"/>
      <c r="L21" s="87"/>
      <c r="M21" s="266">
        <f t="shared" si="0"/>
        <v>908.25</v>
      </c>
      <c r="N21" s="400">
        <v>6522</v>
      </c>
      <c r="P21" s="400">
        <v>0</v>
      </c>
      <c r="Q21" s="400">
        <f t="shared" si="1"/>
        <v>6522</v>
      </c>
    </row>
    <row r="22" spans="2:17" ht="56.25">
      <c r="B22" s="383" t="s">
        <v>615</v>
      </c>
      <c r="C22" s="276" t="s">
        <v>587</v>
      </c>
      <c r="D22" s="387" t="s">
        <v>0</v>
      </c>
      <c r="E22" s="267" t="e">
        <f>F22-черн!Z24</f>
        <v>#REF!</v>
      </c>
      <c r="F22" s="267">
        <v>1660</v>
      </c>
      <c r="J22" s="267">
        <f>J23</f>
        <v>2116.77</v>
      </c>
      <c r="K22" s="87"/>
      <c r="L22" s="87"/>
      <c r="M22" s="266">
        <f t="shared" si="0"/>
        <v>0</v>
      </c>
      <c r="N22" s="400">
        <f>J22</f>
        <v>2116.77</v>
      </c>
      <c r="P22" s="400">
        <v>0</v>
      </c>
      <c r="Q22" s="400">
        <f t="shared" si="1"/>
        <v>2116.77</v>
      </c>
    </row>
    <row r="23" spans="2:17" ht="56.25">
      <c r="B23" s="272" t="s">
        <v>615</v>
      </c>
      <c r="C23" s="278" t="s">
        <v>588</v>
      </c>
      <c r="D23" s="168" t="s">
        <v>0</v>
      </c>
      <c r="E23" s="267" t="e">
        <f>F23-черн!Z25</f>
        <v>#REF!</v>
      </c>
      <c r="F23" s="267">
        <v>1650</v>
      </c>
      <c r="J23" s="267">
        <v>2116.77</v>
      </c>
      <c r="K23" s="87"/>
      <c r="L23" s="87"/>
      <c r="M23" s="266">
        <f t="shared" si="0"/>
        <v>0</v>
      </c>
      <c r="N23" s="400">
        <f>J23</f>
        <v>2116.77</v>
      </c>
      <c r="P23" s="400">
        <v>0</v>
      </c>
      <c r="Q23" s="400">
        <f t="shared" si="1"/>
        <v>2116.77</v>
      </c>
    </row>
    <row r="24" spans="2:17" ht="50.25" customHeight="1">
      <c r="B24" s="272" t="s">
        <v>615</v>
      </c>
      <c r="C24" s="275" t="s">
        <v>687</v>
      </c>
      <c r="D24" s="388" t="s">
        <v>1</v>
      </c>
      <c r="E24" s="267" t="e">
        <f>F24-черн!Z28</f>
        <v>#REF!</v>
      </c>
      <c r="F24" s="268" t="e">
        <f>F25+#REF!</f>
        <v>#REF!</v>
      </c>
      <c r="J24" s="268">
        <v>662.5</v>
      </c>
      <c r="K24" s="87"/>
      <c r="L24" s="87"/>
      <c r="M24" s="266">
        <f t="shared" si="0"/>
        <v>57.5</v>
      </c>
      <c r="N24" s="400">
        <v>720</v>
      </c>
      <c r="P24" s="400">
        <v>0</v>
      </c>
      <c r="Q24" s="400">
        <f t="shared" si="1"/>
        <v>720</v>
      </c>
    </row>
    <row r="25" spans="2:17" ht="37.5">
      <c r="B25" s="272" t="s">
        <v>615</v>
      </c>
      <c r="C25" s="276" t="s">
        <v>688</v>
      </c>
      <c r="D25" s="387" t="s">
        <v>1</v>
      </c>
      <c r="E25" s="267" t="e">
        <f>F25-черн!Z29</f>
        <v>#REF!</v>
      </c>
      <c r="F25" s="267">
        <v>4552.8</v>
      </c>
      <c r="J25" s="267">
        <v>662.5</v>
      </c>
      <c r="K25" s="87"/>
      <c r="L25" s="87"/>
      <c r="M25" s="266">
        <f t="shared" si="0"/>
        <v>57.5</v>
      </c>
      <c r="N25" s="400">
        <v>720</v>
      </c>
      <c r="P25" s="400">
        <v>0</v>
      </c>
      <c r="Q25" s="400">
        <f t="shared" si="1"/>
        <v>720</v>
      </c>
    </row>
    <row r="26" spans="2:17" ht="18.75">
      <c r="B26" s="382" t="s">
        <v>615</v>
      </c>
      <c r="C26" s="275" t="s">
        <v>589</v>
      </c>
      <c r="D26" s="388" t="s">
        <v>2</v>
      </c>
      <c r="E26" s="267">
        <f>F26-черн!Z31</f>
        <v>92</v>
      </c>
      <c r="F26" s="268">
        <f>F27+F29</f>
        <v>106</v>
      </c>
      <c r="J26" s="268">
        <v>1</v>
      </c>
      <c r="K26" s="87"/>
      <c r="L26" s="87"/>
      <c r="M26" s="266">
        <f t="shared" si="0"/>
        <v>0</v>
      </c>
      <c r="N26" s="400">
        <v>1</v>
      </c>
      <c r="P26" s="400">
        <v>0</v>
      </c>
      <c r="Q26" s="400">
        <f t="shared" si="1"/>
        <v>1</v>
      </c>
    </row>
    <row r="27" spans="2:17" ht="18.75">
      <c r="B27" s="382" t="s">
        <v>615</v>
      </c>
      <c r="C27" s="279" t="s">
        <v>590</v>
      </c>
      <c r="D27" s="168" t="s">
        <v>2</v>
      </c>
      <c r="E27" s="267">
        <f>F27-черн!Z32</f>
        <v>92</v>
      </c>
      <c r="F27" s="267">
        <v>106</v>
      </c>
      <c r="J27" s="267">
        <v>1</v>
      </c>
      <c r="K27" s="87"/>
      <c r="L27" s="87"/>
      <c r="M27" s="266">
        <f t="shared" si="0"/>
        <v>0</v>
      </c>
      <c r="N27" s="400">
        <v>1</v>
      </c>
      <c r="P27" s="400">
        <v>0</v>
      </c>
      <c r="Q27" s="400">
        <f t="shared" si="1"/>
        <v>1</v>
      </c>
    </row>
    <row r="28" spans="2:17" ht="37.5">
      <c r="B28" s="382" t="s">
        <v>615</v>
      </c>
      <c r="C28" s="273" t="s">
        <v>625</v>
      </c>
      <c r="D28" s="392" t="s">
        <v>623</v>
      </c>
      <c r="E28" s="267"/>
      <c r="F28" s="267"/>
      <c r="J28" s="268">
        <f>J29</f>
        <v>22</v>
      </c>
      <c r="K28" s="87"/>
      <c r="L28" s="87"/>
      <c r="M28" s="266">
        <f t="shared" si="0"/>
        <v>363</v>
      </c>
      <c r="N28" s="400">
        <v>385</v>
      </c>
      <c r="P28" s="400">
        <v>0</v>
      </c>
      <c r="Q28" s="400">
        <f t="shared" si="1"/>
        <v>385</v>
      </c>
    </row>
    <row r="29" spans="2:17" ht="56.25">
      <c r="B29" s="382" t="s">
        <v>615</v>
      </c>
      <c r="C29" s="279" t="s">
        <v>626</v>
      </c>
      <c r="D29" s="168" t="s">
        <v>624</v>
      </c>
      <c r="E29" s="267">
        <f>F29-черн!Z33</f>
        <v>0</v>
      </c>
      <c r="F29" s="267"/>
      <c r="J29" s="267">
        <v>22</v>
      </c>
      <c r="K29" s="87"/>
      <c r="L29" s="87"/>
      <c r="M29" s="266">
        <f t="shared" si="0"/>
        <v>363</v>
      </c>
      <c r="N29" s="400">
        <v>385</v>
      </c>
      <c r="P29" s="400">
        <v>0</v>
      </c>
      <c r="Q29" s="400">
        <f t="shared" si="1"/>
        <v>385</v>
      </c>
    </row>
    <row r="30" spans="2:17" ht="18.75">
      <c r="B30" s="382" t="s">
        <v>615</v>
      </c>
      <c r="C30" s="275" t="s">
        <v>591</v>
      </c>
      <c r="D30" s="388" t="s">
        <v>3</v>
      </c>
      <c r="E30" s="267">
        <f>F30-черн!Z34</f>
        <v>0</v>
      </c>
      <c r="F30" s="268">
        <v>2282.2</v>
      </c>
      <c r="J30" s="268">
        <f>J31</f>
        <v>7524</v>
      </c>
      <c r="K30" s="87"/>
      <c r="L30" s="87"/>
      <c r="M30" s="266">
        <f t="shared" si="0"/>
        <v>2201.7800000000007</v>
      </c>
      <c r="N30" s="400">
        <v>9725.78</v>
      </c>
      <c r="P30" s="400">
        <v>0</v>
      </c>
      <c r="Q30" s="400">
        <f t="shared" si="1"/>
        <v>9725.78</v>
      </c>
    </row>
    <row r="31" spans="2:17" ht="18.75">
      <c r="B31" s="382" t="s">
        <v>615</v>
      </c>
      <c r="C31" s="275" t="s">
        <v>592</v>
      </c>
      <c r="D31" s="388" t="s">
        <v>4</v>
      </c>
      <c r="E31" s="267">
        <f>F31-черн!Z35</f>
        <v>0</v>
      </c>
      <c r="F31" s="268">
        <v>2282.2</v>
      </c>
      <c r="J31" s="268">
        <f>J32</f>
        <v>7524</v>
      </c>
      <c r="K31" s="87"/>
      <c r="L31" s="87"/>
      <c r="M31" s="266">
        <f t="shared" si="0"/>
        <v>2201.7800000000007</v>
      </c>
      <c r="N31" s="400">
        <v>9725.78</v>
      </c>
      <c r="P31" s="400">
        <v>0</v>
      </c>
      <c r="Q31" s="400">
        <f t="shared" si="1"/>
        <v>9725.78</v>
      </c>
    </row>
    <row r="32" spans="2:17" ht="37.5">
      <c r="B32" s="382" t="s">
        <v>615</v>
      </c>
      <c r="C32" s="276" t="s">
        <v>593</v>
      </c>
      <c r="D32" s="387" t="s">
        <v>5</v>
      </c>
      <c r="E32" s="267">
        <f>F32-черн!Z36</f>
        <v>0</v>
      </c>
      <c r="F32" s="267">
        <v>2282.2</v>
      </c>
      <c r="J32" s="267">
        <v>7524</v>
      </c>
      <c r="K32" s="87"/>
      <c r="L32" s="87"/>
      <c r="M32" s="266">
        <f t="shared" si="0"/>
        <v>2201.7800000000007</v>
      </c>
      <c r="N32" s="400">
        <v>9725.78</v>
      </c>
      <c r="P32" s="400">
        <v>0</v>
      </c>
      <c r="Q32" s="400">
        <f t="shared" si="1"/>
        <v>9725.78</v>
      </c>
    </row>
    <row r="33" spans="2:17" ht="18.75">
      <c r="B33" s="382" t="s">
        <v>614</v>
      </c>
      <c r="C33" s="275" t="s">
        <v>594</v>
      </c>
      <c r="D33" s="388" t="s">
        <v>377</v>
      </c>
      <c r="E33" s="267" t="e">
        <f>F33-черн!Z43</f>
        <v>#REF!</v>
      </c>
      <c r="F33" s="267" t="e">
        <f>F34+F36</f>
        <v>#REF!</v>
      </c>
      <c r="J33" s="267">
        <f>J34+J36</f>
        <v>1700</v>
      </c>
      <c r="K33" s="87"/>
      <c r="L33" s="87"/>
      <c r="M33" s="266">
        <f t="shared" si="0"/>
        <v>0</v>
      </c>
      <c r="N33" s="400">
        <f aca="true" t="shared" si="3" ref="N33:N44">J33</f>
        <v>1700</v>
      </c>
      <c r="P33" s="400">
        <v>0</v>
      </c>
      <c r="Q33" s="400">
        <f t="shared" si="1"/>
        <v>1700</v>
      </c>
    </row>
    <row r="34" spans="2:17" ht="37.5">
      <c r="B34" s="382" t="s">
        <v>615</v>
      </c>
      <c r="C34" s="276" t="s">
        <v>595</v>
      </c>
      <c r="D34" s="387" t="s">
        <v>378</v>
      </c>
      <c r="E34" s="267" t="e">
        <f>F34-черн!Z44</f>
        <v>#REF!</v>
      </c>
      <c r="F34" s="267">
        <v>1540</v>
      </c>
      <c r="J34" s="267">
        <v>1635</v>
      </c>
      <c r="K34" s="87"/>
      <c r="L34" s="87"/>
      <c r="M34" s="266">
        <f t="shared" si="0"/>
        <v>0</v>
      </c>
      <c r="N34" s="400">
        <f t="shared" si="3"/>
        <v>1635</v>
      </c>
      <c r="P34" s="400">
        <v>0</v>
      </c>
      <c r="Q34" s="400">
        <f t="shared" si="1"/>
        <v>1635</v>
      </c>
    </row>
    <row r="35" spans="2:17" ht="56.25">
      <c r="B35" s="382" t="s">
        <v>615</v>
      </c>
      <c r="C35" s="276" t="s">
        <v>596</v>
      </c>
      <c r="D35" s="387" t="s">
        <v>379</v>
      </c>
      <c r="E35" s="267" t="e">
        <f>F35-черн!Z45</f>
        <v>#REF!</v>
      </c>
      <c r="F35" s="267">
        <v>1540</v>
      </c>
      <c r="J35" s="267">
        <v>1635</v>
      </c>
      <c r="K35" s="87"/>
      <c r="L35" s="87"/>
      <c r="M35" s="266">
        <f t="shared" si="0"/>
        <v>0</v>
      </c>
      <c r="N35" s="400">
        <f t="shared" si="3"/>
        <v>1635</v>
      </c>
      <c r="P35" s="400">
        <v>0</v>
      </c>
      <c r="Q35" s="400">
        <f t="shared" si="1"/>
        <v>1635</v>
      </c>
    </row>
    <row r="36" spans="2:17" ht="56.25">
      <c r="B36" s="382" t="s">
        <v>566</v>
      </c>
      <c r="C36" s="276" t="s">
        <v>597</v>
      </c>
      <c r="D36" s="387" t="s">
        <v>380</v>
      </c>
      <c r="E36" s="267" t="e">
        <f>F36-черн!Z46</f>
        <v>#REF!</v>
      </c>
      <c r="F36" s="267" t="e">
        <f>F37+#REF!</f>
        <v>#REF!</v>
      </c>
      <c r="J36" s="267">
        <f>J37</f>
        <v>65</v>
      </c>
      <c r="K36" s="87"/>
      <c r="L36" s="87"/>
      <c r="M36" s="266">
        <f t="shared" si="0"/>
        <v>0</v>
      </c>
      <c r="N36" s="400">
        <f t="shared" si="3"/>
        <v>65</v>
      </c>
      <c r="P36" s="400">
        <v>0</v>
      </c>
      <c r="Q36" s="400">
        <f t="shared" si="1"/>
        <v>65</v>
      </c>
    </row>
    <row r="37" spans="2:17" ht="75">
      <c r="B37" s="382" t="s">
        <v>566</v>
      </c>
      <c r="C37" s="280" t="s">
        <v>598</v>
      </c>
      <c r="D37" s="387" t="s">
        <v>109</v>
      </c>
      <c r="E37" s="267" t="e">
        <f>F37-черн!Z47</f>
        <v>#REF!</v>
      </c>
      <c r="F37" s="267">
        <f>F38</f>
        <v>230</v>
      </c>
      <c r="J37" s="267">
        <f>J38</f>
        <v>65</v>
      </c>
      <c r="K37" s="87"/>
      <c r="L37" s="87"/>
      <c r="M37" s="266">
        <f t="shared" si="0"/>
        <v>0</v>
      </c>
      <c r="N37" s="400">
        <f t="shared" si="3"/>
        <v>65</v>
      </c>
      <c r="P37" s="400">
        <v>0</v>
      </c>
      <c r="Q37" s="400">
        <f t="shared" si="1"/>
        <v>65</v>
      </c>
    </row>
    <row r="38" spans="2:17" ht="93.75">
      <c r="B38" s="382" t="s">
        <v>566</v>
      </c>
      <c r="C38" s="280" t="s">
        <v>599</v>
      </c>
      <c r="D38" s="387" t="s">
        <v>108</v>
      </c>
      <c r="E38" s="267" t="e">
        <f>F38-черн!Z48</f>
        <v>#REF!</v>
      </c>
      <c r="F38" s="267">
        <v>230</v>
      </c>
      <c r="J38" s="267">
        <v>65</v>
      </c>
      <c r="K38" s="87"/>
      <c r="L38" s="87"/>
      <c r="M38" s="266">
        <f t="shared" si="0"/>
        <v>0</v>
      </c>
      <c r="N38" s="400">
        <f t="shared" si="3"/>
        <v>65</v>
      </c>
      <c r="P38" s="400">
        <v>0</v>
      </c>
      <c r="Q38" s="400">
        <f t="shared" si="1"/>
        <v>65</v>
      </c>
    </row>
    <row r="39" spans="2:17" ht="56.25">
      <c r="B39" s="382" t="s">
        <v>566</v>
      </c>
      <c r="C39" s="275" t="s">
        <v>600</v>
      </c>
      <c r="D39" s="388" t="s">
        <v>382</v>
      </c>
      <c r="E39" s="267" t="e">
        <f>F39-черн!Z58</f>
        <v>#REF!</v>
      </c>
      <c r="F39" s="267">
        <f>F40</f>
        <v>1533</v>
      </c>
      <c r="J39" s="267">
        <f>J40</f>
        <v>1396</v>
      </c>
      <c r="K39" s="87"/>
      <c r="L39" s="87"/>
      <c r="M39" s="266">
        <f t="shared" si="0"/>
        <v>0</v>
      </c>
      <c r="N39" s="400">
        <f t="shared" si="3"/>
        <v>1396</v>
      </c>
      <c r="P39" s="400">
        <v>0</v>
      </c>
      <c r="Q39" s="400">
        <f t="shared" si="1"/>
        <v>1396</v>
      </c>
    </row>
    <row r="40" spans="2:17" ht="131.25">
      <c r="B40" s="382" t="s">
        <v>566</v>
      </c>
      <c r="C40" s="275" t="s">
        <v>601</v>
      </c>
      <c r="D40" s="388" t="s">
        <v>96</v>
      </c>
      <c r="E40" s="267" t="e">
        <f>F40-черн!Z59</f>
        <v>#REF!</v>
      </c>
      <c r="F40" s="267">
        <f>F41+F43</f>
        <v>1533</v>
      </c>
      <c r="G40" s="56" t="s">
        <v>388</v>
      </c>
      <c r="J40" s="267">
        <f>J42+J44</f>
        <v>1396</v>
      </c>
      <c r="K40" s="87"/>
      <c r="L40" s="87"/>
      <c r="M40" s="266">
        <f t="shared" si="0"/>
        <v>0</v>
      </c>
      <c r="N40" s="400">
        <f t="shared" si="3"/>
        <v>1396</v>
      </c>
      <c r="P40" s="400">
        <v>0</v>
      </c>
      <c r="Q40" s="400">
        <f t="shared" si="1"/>
        <v>1396</v>
      </c>
    </row>
    <row r="41" spans="2:17" ht="93.75">
      <c r="B41" s="382" t="s">
        <v>566</v>
      </c>
      <c r="C41" s="275" t="s">
        <v>602</v>
      </c>
      <c r="D41" s="388" t="s">
        <v>383</v>
      </c>
      <c r="E41" s="267" t="e">
        <f>F41-черн!Z60</f>
        <v>#REF!</v>
      </c>
      <c r="F41" s="267">
        <v>1378</v>
      </c>
      <c r="J41" s="267">
        <f>J42</f>
        <v>1396</v>
      </c>
      <c r="K41" s="87"/>
      <c r="L41" s="87"/>
      <c r="M41" s="266">
        <f t="shared" si="0"/>
        <v>0</v>
      </c>
      <c r="N41" s="400">
        <f t="shared" si="3"/>
        <v>1396</v>
      </c>
      <c r="P41" s="400">
        <v>0</v>
      </c>
      <c r="Q41" s="400">
        <f t="shared" si="1"/>
        <v>1396</v>
      </c>
    </row>
    <row r="42" spans="2:17" ht="112.5">
      <c r="B42" s="382" t="s">
        <v>566</v>
      </c>
      <c r="C42" s="152" t="s">
        <v>658</v>
      </c>
      <c r="D42" s="387" t="s">
        <v>166</v>
      </c>
      <c r="E42" s="267" t="e">
        <f>F42-черн!Z61</f>
        <v>#REF!</v>
      </c>
      <c r="F42" s="267">
        <v>1378</v>
      </c>
      <c r="J42" s="267">
        <v>1396</v>
      </c>
      <c r="K42" s="87"/>
      <c r="L42" s="87"/>
      <c r="M42" s="266">
        <f t="shared" si="0"/>
        <v>0</v>
      </c>
      <c r="N42" s="400">
        <f t="shared" si="3"/>
        <v>1396</v>
      </c>
      <c r="P42" s="400">
        <v>0</v>
      </c>
      <c r="Q42" s="400">
        <f t="shared" si="1"/>
        <v>1396</v>
      </c>
    </row>
    <row r="43" spans="2:17" ht="112.5" hidden="1">
      <c r="B43" s="382" t="s">
        <v>566</v>
      </c>
      <c r="C43" s="275" t="s">
        <v>604</v>
      </c>
      <c r="D43" s="388" t="s">
        <v>97</v>
      </c>
      <c r="E43" s="267" t="e">
        <f>F43-черн!Z64</f>
        <v>#REF!</v>
      </c>
      <c r="F43" s="267">
        <v>155</v>
      </c>
      <c r="J43" s="267"/>
      <c r="K43" s="87"/>
      <c r="L43" s="87"/>
      <c r="M43" s="266">
        <f t="shared" si="0"/>
        <v>0</v>
      </c>
      <c r="N43" s="400">
        <f t="shared" si="3"/>
        <v>0</v>
      </c>
      <c r="P43" s="400">
        <v>0</v>
      </c>
      <c r="Q43" s="400">
        <f t="shared" si="1"/>
        <v>0</v>
      </c>
    </row>
    <row r="44" spans="2:17" ht="93.75" hidden="1">
      <c r="B44" s="382" t="s">
        <v>566</v>
      </c>
      <c r="C44" s="276" t="s">
        <v>603</v>
      </c>
      <c r="D44" s="387" t="s">
        <v>98</v>
      </c>
      <c r="E44" s="267" t="e">
        <f>F44-черн!Z65</f>
        <v>#REF!</v>
      </c>
      <c r="F44" s="267">
        <v>155</v>
      </c>
      <c r="J44" s="267"/>
      <c r="K44" s="87"/>
      <c r="L44" s="87"/>
      <c r="M44" s="266">
        <f t="shared" si="0"/>
        <v>0</v>
      </c>
      <c r="N44" s="400">
        <f t="shared" si="3"/>
        <v>0</v>
      </c>
      <c r="P44" s="400">
        <v>0</v>
      </c>
      <c r="Q44" s="400">
        <f t="shared" si="1"/>
        <v>0</v>
      </c>
    </row>
    <row r="45" spans="2:17" ht="37.5">
      <c r="B45" s="382">
        <v>498</v>
      </c>
      <c r="C45" s="275" t="s">
        <v>605</v>
      </c>
      <c r="D45" s="388" t="s">
        <v>37</v>
      </c>
      <c r="E45" s="267" t="e">
        <f>F45-черн!Z66</f>
        <v>#REF!</v>
      </c>
      <c r="F45" s="267" t="e">
        <f>F46</f>
        <v>#REF!</v>
      </c>
      <c r="J45" s="267">
        <f>J46</f>
        <v>4</v>
      </c>
      <c r="K45" s="87"/>
      <c r="L45" s="87"/>
      <c r="M45" s="266">
        <f t="shared" si="0"/>
        <v>14</v>
      </c>
      <c r="N45" s="400">
        <v>18</v>
      </c>
      <c r="P45" s="400">
        <v>0</v>
      </c>
      <c r="Q45" s="400">
        <f t="shared" si="1"/>
        <v>18</v>
      </c>
    </row>
    <row r="46" spans="2:17" ht="18.75">
      <c r="B46" s="382">
        <v>498</v>
      </c>
      <c r="C46" s="276" t="s">
        <v>606</v>
      </c>
      <c r="D46" s="387" t="s">
        <v>38</v>
      </c>
      <c r="E46" s="267" t="e">
        <f>F46-черн!Z67</f>
        <v>#REF!</v>
      </c>
      <c r="F46" s="267" t="e">
        <f>F47+#REF!+#REF!+F48</f>
        <v>#REF!</v>
      </c>
      <c r="J46" s="267">
        <v>4</v>
      </c>
      <c r="K46" s="87"/>
      <c r="L46" s="87"/>
      <c r="M46" s="266">
        <f t="shared" si="0"/>
        <v>14</v>
      </c>
      <c r="N46" s="400">
        <v>18</v>
      </c>
      <c r="P46" s="400">
        <v>0</v>
      </c>
      <c r="Q46" s="400">
        <f t="shared" si="1"/>
        <v>18</v>
      </c>
    </row>
    <row r="47" spans="2:17" ht="37.5">
      <c r="B47" s="382">
        <v>498</v>
      </c>
      <c r="C47" s="276" t="s">
        <v>616</v>
      </c>
      <c r="D47" s="387" t="s">
        <v>169</v>
      </c>
      <c r="E47" s="267">
        <f>F47-черн!Z68</f>
        <v>83</v>
      </c>
      <c r="F47" s="267">
        <v>129</v>
      </c>
      <c r="J47" s="267">
        <v>2</v>
      </c>
      <c r="K47" s="87"/>
      <c r="L47" s="87"/>
      <c r="M47" s="266">
        <f t="shared" si="0"/>
        <v>11</v>
      </c>
      <c r="N47" s="400">
        <v>13</v>
      </c>
      <c r="P47" s="400">
        <v>0</v>
      </c>
      <c r="Q47" s="400">
        <f t="shared" si="1"/>
        <v>13</v>
      </c>
    </row>
    <row r="48" spans="2:17" ht="18.75">
      <c r="B48" s="382">
        <v>498</v>
      </c>
      <c r="C48" s="278" t="s">
        <v>635</v>
      </c>
      <c r="D48" s="393" t="s">
        <v>512</v>
      </c>
      <c r="E48" s="267">
        <f>F48-черн!Z71</f>
        <v>-83.19999999999999</v>
      </c>
      <c r="F48" s="267">
        <v>125</v>
      </c>
      <c r="J48" s="267">
        <v>2</v>
      </c>
      <c r="K48" s="87"/>
      <c r="L48" s="87"/>
      <c r="M48" s="266">
        <f t="shared" si="0"/>
        <v>3</v>
      </c>
      <c r="N48" s="400">
        <v>5</v>
      </c>
      <c r="P48" s="400">
        <v>0</v>
      </c>
      <c r="Q48" s="400">
        <f t="shared" si="1"/>
        <v>5</v>
      </c>
    </row>
    <row r="49" spans="2:17" ht="37.5">
      <c r="B49" s="382" t="s">
        <v>566</v>
      </c>
      <c r="C49" s="275" t="s">
        <v>607</v>
      </c>
      <c r="D49" s="388" t="s">
        <v>39</v>
      </c>
      <c r="E49" s="267" t="e">
        <f>F49-черн!Z72</f>
        <v>#REF!</v>
      </c>
      <c r="F49" s="267">
        <v>266</v>
      </c>
      <c r="J49" s="267">
        <v>32</v>
      </c>
      <c r="K49" s="87"/>
      <c r="L49" s="87"/>
      <c r="M49" s="266">
        <f t="shared" si="0"/>
        <v>36</v>
      </c>
      <c r="N49" s="400">
        <v>68</v>
      </c>
      <c r="P49" s="400">
        <v>0</v>
      </c>
      <c r="Q49" s="400">
        <f t="shared" si="1"/>
        <v>68</v>
      </c>
    </row>
    <row r="50" spans="2:17" ht="37.5">
      <c r="B50" s="382" t="s">
        <v>566</v>
      </c>
      <c r="C50" s="275" t="s">
        <v>608</v>
      </c>
      <c r="D50" s="388" t="s">
        <v>44</v>
      </c>
      <c r="E50" s="267" t="e">
        <f>F50-черн!Z76</f>
        <v>#REF!</v>
      </c>
      <c r="F50" s="267">
        <v>266</v>
      </c>
      <c r="J50" s="267">
        <v>32</v>
      </c>
      <c r="K50" s="87"/>
      <c r="L50" s="87"/>
      <c r="M50" s="266">
        <f t="shared" si="0"/>
        <v>36</v>
      </c>
      <c r="N50" s="400">
        <v>68</v>
      </c>
      <c r="P50" s="400">
        <v>0</v>
      </c>
      <c r="Q50" s="400">
        <f t="shared" si="1"/>
        <v>68</v>
      </c>
    </row>
    <row r="51" spans="2:17" ht="37.5">
      <c r="B51" s="382" t="s">
        <v>566</v>
      </c>
      <c r="C51" s="276" t="s">
        <v>609</v>
      </c>
      <c r="D51" s="387" t="s">
        <v>172</v>
      </c>
      <c r="E51" s="267" t="e">
        <f>F51-черн!Z77</f>
        <v>#REF!</v>
      </c>
      <c r="F51" s="267">
        <v>266</v>
      </c>
      <c r="J51" s="267">
        <v>32</v>
      </c>
      <c r="K51" s="87"/>
      <c r="L51" s="87"/>
      <c r="M51" s="266">
        <f t="shared" si="0"/>
        <v>36</v>
      </c>
      <c r="N51" s="400">
        <v>68</v>
      </c>
      <c r="P51" s="400">
        <v>0</v>
      </c>
      <c r="Q51" s="400">
        <f t="shared" si="1"/>
        <v>68</v>
      </c>
    </row>
    <row r="52" spans="2:17" ht="37.5">
      <c r="B52" s="382" t="s">
        <v>566</v>
      </c>
      <c r="C52" s="276" t="s">
        <v>712</v>
      </c>
      <c r="D52" s="388" t="s">
        <v>429</v>
      </c>
      <c r="E52" s="267"/>
      <c r="F52" s="267"/>
      <c r="J52" s="267"/>
      <c r="K52" s="87"/>
      <c r="L52" s="87"/>
      <c r="M52" s="266">
        <f t="shared" si="0"/>
        <v>4244.24</v>
      </c>
      <c r="N52" s="400">
        <v>4244.24</v>
      </c>
      <c r="P52" s="400">
        <v>0</v>
      </c>
      <c r="Q52" s="400">
        <f t="shared" si="1"/>
        <v>4244.24</v>
      </c>
    </row>
    <row r="53" spans="2:17" ht="37.5">
      <c r="B53" s="382" t="s">
        <v>566</v>
      </c>
      <c r="C53" s="276" t="s">
        <v>715</v>
      </c>
      <c r="D53" s="387" t="s">
        <v>709</v>
      </c>
      <c r="E53" s="267"/>
      <c r="F53" s="267"/>
      <c r="J53" s="267"/>
      <c r="K53" s="87"/>
      <c r="L53" s="87"/>
      <c r="M53" s="266">
        <f t="shared" si="0"/>
        <v>4244.24</v>
      </c>
      <c r="N53" s="400">
        <v>4244.24</v>
      </c>
      <c r="P53" s="400">
        <v>0</v>
      </c>
      <c r="Q53" s="400">
        <f t="shared" si="1"/>
        <v>4244.24</v>
      </c>
    </row>
    <row r="54" spans="2:17" ht="37.5">
      <c r="B54" s="382" t="s">
        <v>566</v>
      </c>
      <c r="C54" s="276" t="s">
        <v>714</v>
      </c>
      <c r="D54" s="387" t="s">
        <v>710</v>
      </c>
      <c r="E54" s="267"/>
      <c r="F54" s="267"/>
      <c r="J54" s="267"/>
      <c r="K54" s="87"/>
      <c r="L54" s="87"/>
      <c r="M54" s="266">
        <f t="shared" si="0"/>
        <v>4244.24</v>
      </c>
      <c r="N54" s="400">
        <v>4244.24</v>
      </c>
      <c r="P54" s="400">
        <v>0</v>
      </c>
      <c r="Q54" s="400">
        <f t="shared" si="1"/>
        <v>4244.24</v>
      </c>
    </row>
    <row r="55" spans="2:17" ht="75">
      <c r="B55" s="382" t="s">
        <v>566</v>
      </c>
      <c r="C55" s="276" t="s">
        <v>713</v>
      </c>
      <c r="D55" s="387" t="s">
        <v>711</v>
      </c>
      <c r="E55" s="267"/>
      <c r="F55" s="267"/>
      <c r="J55" s="267"/>
      <c r="K55" s="87"/>
      <c r="L55" s="87"/>
      <c r="M55" s="266">
        <f t="shared" si="0"/>
        <v>4244.24</v>
      </c>
      <c r="N55" s="400">
        <v>4244.24</v>
      </c>
      <c r="P55" s="400">
        <v>0</v>
      </c>
      <c r="Q55" s="400">
        <f t="shared" si="1"/>
        <v>4244.24</v>
      </c>
    </row>
    <row r="56" spans="2:17" ht="18.75">
      <c r="B56" s="382" t="s">
        <v>566</v>
      </c>
      <c r="C56" s="275" t="s">
        <v>610</v>
      </c>
      <c r="D56" s="388" t="s">
        <v>47</v>
      </c>
      <c r="E56" s="267" t="e">
        <f>F56-черн!Z82</f>
        <v>#REF!</v>
      </c>
      <c r="F56" s="267" t="e">
        <f>#REF!+#REF!+#REF!+#REF!+#REF!</f>
        <v>#REF!</v>
      </c>
      <c r="J56" s="267">
        <f>J58+J59</f>
        <v>250</v>
      </c>
      <c r="K56" s="87"/>
      <c r="L56" s="87"/>
      <c r="M56" s="266">
        <f t="shared" si="0"/>
        <v>229.39999999999998</v>
      </c>
      <c r="N56" s="400">
        <f>N57+N58+N59</f>
        <v>479.4</v>
      </c>
      <c r="P56" s="400">
        <v>0</v>
      </c>
      <c r="Q56" s="400">
        <f t="shared" si="1"/>
        <v>479.4</v>
      </c>
    </row>
    <row r="57" spans="2:17" ht="137.25" customHeight="1">
      <c r="B57" s="382" t="s">
        <v>708</v>
      </c>
      <c r="C57" s="276" t="s">
        <v>707</v>
      </c>
      <c r="D57" s="390" t="s">
        <v>706</v>
      </c>
      <c r="E57" s="267"/>
      <c r="F57" s="267"/>
      <c r="J57" s="267"/>
      <c r="K57" s="87"/>
      <c r="L57" s="87"/>
      <c r="M57" s="266">
        <v>229.4</v>
      </c>
      <c r="N57" s="400">
        <v>229.4</v>
      </c>
      <c r="P57" s="400">
        <v>0</v>
      </c>
      <c r="Q57" s="400">
        <f t="shared" si="1"/>
        <v>229.4</v>
      </c>
    </row>
    <row r="58" spans="2:17" ht="56.25">
      <c r="B58" s="382" t="s">
        <v>566</v>
      </c>
      <c r="C58" s="276" t="s">
        <v>611</v>
      </c>
      <c r="D58" s="387" t="s">
        <v>71</v>
      </c>
      <c r="E58" s="267" t="e">
        <f>F58-черн!Z99</f>
        <v>#REF!</v>
      </c>
      <c r="F58" s="267">
        <v>570</v>
      </c>
      <c r="J58" s="267">
        <v>158</v>
      </c>
      <c r="K58" s="87"/>
      <c r="L58" s="87"/>
      <c r="M58" s="266">
        <f t="shared" si="0"/>
        <v>0</v>
      </c>
      <c r="N58" s="400">
        <v>158</v>
      </c>
      <c r="P58" s="400">
        <v>0</v>
      </c>
      <c r="Q58" s="400">
        <f t="shared" si="1"/>
        <v>158</v>
      </c>
    </row>
    <row r="59" spans="2:17" ht="84.75" customHeight="1">
      <c r="B59" s="382" t="s">
        <v>614</v>
      </c>
      <c r="C59" s="276" t="s">
        <v>690</v>
      </c>
      <c r="D59" s="387" t="s">
        <v>689</v>
      </c>
      <c r="E59" s="267"/>
      <c r="F59" s="267"/>
      <c r="J59" s="267">
        <v>92</v>
      </c>
      <c r="K59" s="87"/>
      <c r="L59" s="87"/>
      <c r="M59" s="266">
        <f t="shared" si="0"/>
        <v>0</v>
      </c>
      <c r="N59" s="400">
        <v>92</v>
      </c>
      <c r="P59" s="400">
        <v>0</v>
      </c>
      <c r="Q59" s="400">
        <f t="shared" si="1"/>
        <v>92</v>
      </c>
    </row>
    <row r="60" spans="2:17" ht="18.75">
      <c r="B60" s="382" t="s">
        <v>566</v>
      </c>
      <c r="C60" s="275" t="s">
        <v>612</v>
      </c>
      <c r="D60" s="388" t="s">
        <v>76</v>
      </c>
      <c r="E60" s="267" t="e">
        <f>F60-'[1]черн'!Z105</f>
        <v>#REF!</v>
      </c>
      <c r="F60" s="267" t="e">
        <f>F61</f>
        <v>#REF!</v>
      </c>
      <c r="J60" s="267">
        <f>J61</f>
        <v>710060.9000000001</v>
      </c>
      <c r="K60" s="87"/>
      <c r="L60" s="87"/>
      <c r="M60" s="266">
        <f t="shared" si="0"/>
        <v>-1956.7900000001537</v>
      </c>
      <c r="N60" s="400">
        <f>N61+N108</f>
        <v>708104.11</v>
      </c>
      <c r="P60" s="403">
        <f>Q60-N60</f>
        <v>69039.84999999998</v>
      </c>
      <c r="Q60" s="400">
        <f>774643.96+2500</f>
        <v>777143.96</v>
      </c>
    </row>
    <row r="61" spans="2:17" ht="37.5">
      <c r="B61" s="382" t="s">
        <v>566</v>
      </c>
      <c r="C61" s="275" t="s">
        <v>613</v>
      </c>
      <c r="D61" s="388" t="s">
        <v>77</v>
      </c>
      <c r="E61" s="267" t="e">
        <f>F61-'[1]черн'!Z106</f>
        <v>#REF!</v>
      </c>
      <c r="F61" s="267" t="e">
        <f>F62+F67+F95+#REF!</f>
        <v>#REF!</v>
      </c>
      <c r="J61" s="267">
        <f>J62+J67+J94+J103</f>
        <v>710060.9000000001</v>
      </c>
      <c r="K61" s="87"/>
      <c r="L61" s="87"/>
      <c r="M61" s="266">
        <f t="shared" si="0"/>
        <v>63657.799999999814</v>
      </c>
      <c r="N61" s="400">
        <f>N62+N67+N94+N103</f>
        <v>773718.7</v>
      </c>
      <c r="P61" s="403">
        <f aca="true" t="shared" si="4" ref="P61:P111">Q61-N61</f>
        <v>69039.8500000001</v>
      </c>
      <c r="Q61" s="400">
        <f>840258.55+2500</f>
        <v>842758.55</v>
      </c>
    </row>
    <row r="62" spans="2:17" ht="37.5">
      <c r="B62" s="382" t="s">
        <v>566</v>
      </c>
      <c r="C62" s="275" t="s">
        <v>662</v>
      </c>
      <c r="D62" s="388" t="s">
        <v>78</v>
      </c>
      <c r="E62" s="267">
        <f>F62-'[1]черн'!Z107</f>
        <v>69513.70000000001</v>
      </c>
      <c r="F62" s="267">
        <f>F63</f>
        <v>136746.2</v>
      </c>
      <c r="J62" s="267">
        <f>J63</f>
        <v>245924.1</v>
      </c>
      <c r="K62" s="87"/>
      <c r="L62" s="87"/>
      <c r="M62" s="266">
        <f t="shared" si="0"/>
        <v>866.7999999999884</v>
      </c>
      <c r="N62" s="400">
        <f>N63+N65</f>
        <v>246790.9</v>
      </c>
      <c r="P62" s="403">
        <f t="shared" si="4"/>
        <v>21769.01999999999</v>
      </c>
      <c r="Q62" s="400">
        <v>268559.92</v>
      </c>
    </row>
    <row r="63" spans="2:17" ht="18.75">
      <c r="B63" s="382" t="s">
        <v>566</v>
      </c>
      <c r="C63" s="275" t="s">
        <v>664</v>
      </c>
      <c r="D63" s="387" t="s">
        <v>79</v>
      </c>
      <c r="E63" s="267" t="e">
        <f>F63-'[1]черн'!Z108</f>
        <v>#REF!</v>
      </c>
      <c r="F63" s="270">
        <f>F64</f>
        <v>136746.2</v>
      </c>
      <c r="G63" s="264"/>
      <c r="H63" s="68"/>
      <c r="I63" s="68"/>
      <c r="J63" s="267">
        <f>J64</f>
        <v>245924.1</v>
      </c>
      <c r="K63" s="87"/>
      <c r="L63" s="87"/>
      <c r="M63" s="266">
        <f t="shared" si="0"/>
        <v>-3100</v>
      </c>
      <c r="N63" s="404">
        <f>N64</f>
        <v>242824.1</v>
      </c>
      <c r="P63" s="403">
        <f t="shared" si="4"/>
        <v>0.029999999998835847</v>
      </c>
      <c r="Q63" s="400">
        <v>242824.13</v>
      </c>
    </row>
    <row r="64" spans="2:17" ht="37.5">
      <c r="B64" s="382" t="s">
        <v>566</v>
      </c>
      <c r="C64" s="276" t="s">
        <v>663</v>
      </c>
      <c r="D64" s="387" t="s">
        <v>80</v>
      </c>
      <c r="E64" s="267" t="e">
        <f>F64-'[1]черн'!Z109</f>
        <v>#REF!</v>
      </c>
      <c r="F64" s="270">
        <v>136746.2</v>
      </c>
      <c r="G64" s="264"/>
      <c r="H64" s="68"/>
      <c r="I64" s="263"/>
      <c r="J64" s="267">
        <v>245924.1</v>
      </c>
      <c r="K64" s="87"/>
      <c r="L64" s="87"/>
      <c r="M64" s="266">
        <f t="shared" si="0"/>
        <v>-3100</v>
      </c>
      <c r="N64" s="404">
        <v>242824.1</v>
      </c>
      <c r="P64" s="403">
        <f t="shared" si="4"/>
        <v>0.029999999998835847</v>
      </c>
      <c r="Q64" s="400">
        <v>242824.13</v>
      </c>
    </row>
    <row r="65" spans="2:17" ht="45" customHeight="1">
      <c r="B65" s="382"/>
      <c r="C65" s="276" t="s">
        <v>722</v>
      </c>
      <c r="D65" s="387" t="s">
        <v>81</v>
      </c>
      <c r="E65" s="267"/>
      <c r="F65" s="270"/>
      <c r="G65" s="264"/>
      <c r="H65" s="68"/>
      <c r="I65" s="263"/>
      <c r="J65" s="267"/>
      <c r="K65" s="87"/>
      <c r="L65" s="87"/>
      <c r="M65" s="267">
        <v>3966.8</v>
      </c>
      <c r="N65" s="404">
        <v>3966.8</v>
      </c>
      <c r="P65" s="403">
        <f t="shared" si="4"/>
        <v>21768.99</v>
      </c>
      <c r="Q65" s="400">
        <v>25735.79</v>
      </c>
    </row>
    <row r="66" spans="2:17" ht="45.75" customHeight="1">
      <c r="B66" s="382"/>
      <c r="C66" s="276" t="s">
        <v>723</v>
      </c>
      <c r="D66" s="387" t="s">
        <v>82</v>
      </c>
      <c r="E66" s="267"/>
      <c r="F66" s="270"/>
      <c r="G66" s="264"/>
      <c r="H66" s="68"/>
      <c r="I66" s="263"/>
      <c r="J66" s="267"/>
      <c r="K66" s="87"/>
      <c r="L66" s="87"/>
      <c r="M66" s="267">
        <v>3966.8</v>
      </c>
      <c r="N66" s="404">
        <v>3966.8</v>
      </c>
      <c r="P66" s="403">
        <f t="shared" si="4"/>
        <v>21768.99</v>
      </c>
      <c r="Q66" s="400">
        <v>25735.79</v>
      </c>
    </row>
    <row r="67" spans="2:17" s="237" customFormat="1" ht="56.25">
      <c r="B67" s="382" t="s">
        <v>566</v>
      </c>
      <c r="C67" s="281" t="s">
        <v>665</v>
      </c>
      <c r="D67" s="394" t="s">
        <v>83</v>
      </c>
      <c r="E67" s="267" t="e">
        <f>F67-'[1]черн'!Z112</f>
        <v>#REF!</v>
      </c>
      <c r="F67" s="270" t="e">
        <f>#REF!+#REF!</f>
        <v>#REF!</v>
      </c>
      <c r="G67" s="264"/>
      <c r="H67" s="68"/>
      <c r="I67" s="68"/>
      <c r="J67" s="267">
        <f>J70+J72+J74+J80+J82+J90+J92+J79+J89</f>
        <v>124997.79999999999</v>
      </c>
      <c r="K67" s="236"/>
      <c r="L67" s="236"/>
      <c r="M67" s="266">
        <f>N67-J67</f>
        <v>61041</v>
      </c>
      <c r="N67" s="404">
        <f>N68+N70+N72+N74+N78+N80+N82+N86+N88+N90+N92</f>
        <v>186038.8</v>
      </c>
      <c r="O67" s="405"/>
      <c r="P67" s="403">
        <f t="shared" si="4"/>
        <v>35746.68000000002</v>
      </c>
      <c r="Q67" s="400">
        <v>221785.48</v>
      </c>
    </row>
    <row r="68" spans="2:17" s="237" customFormat="1" ht="37.5">
      <c r="B68" s="382" t="s">
        <v>566</v>
      </c>
      <c r="C68" s="276" t="s">
        <v>719</v>
      </c>
      <c r="D68" s="387" t="s">
        <v>716</v>
      </c>
      <c r="E68" s="267"/>
      <c r="F68" s="270"/>
      <c r="G68" s="264"/>
      <c r="H68" s="68"/>
      <c r="I68" s="263"/>
      <c r="J68" s="267">
        <v>0</v>
      </c>
      <c r="K68" s="87"/>
      <c r="L68" s="87"/>
      <c r="M68" s="267">
        <v>37834.2</v>
      </c>
      <c r="N68" s="404">
        <v>37834.2</v>
      </c>
      <c r="O68" s="405"/>
      <c r="P68" s="403">
        <f t="shared" si="4"/>
        <v>-0.029999999998835847</v>
      </c>
      <c r="Q68" s="400">
        <v>37834.17</v>
      </c>
    </row>
    <row r="69" spans="2:17" s="237" customFormat="1" ht="56.25">
      <c r="B69" s="382" t="s">
        <v>566</v>
      </c>
      <c r="C69" s="276" t="s">
        <v>718</v>
      </c>
      <c r="D69" s="387" t="s">
        <v>717</v>
      </c>
      <c r="E69" s="267"/>
      <c r="F69" s="270"/>
      <c r="G69" s="264"/>
      <c r="H69" s="68"/>
      <c r="I69" s="263"/>
      <c r="J69" s="267">
        <v>0</v>
      </c>
      <c r="K69" s="87"/>
      <c r="L69" s="87"/>
      <c r="M69" s="267">
        <v>37834.2</v>
      </c>
      <c r="N69" s="404">
        <v>37834.2</v>
      </c>
      <c r="O69" s="405"/>
      <c r="P69" s="403">
        <f t="shared" si="4"/>
        <v>-0.029999999998835847</v>
      </c>
      <c r="Q69" s="400">
        <v>37834.17</v>
      </c>
    </row>
    <row r="70" spans="2:17" s="237" customFormat="1" ht="150">
      <c r="B70" s="382" t="s">
        <v>703</v>
      </c>
      <c r="C70" s="276" t="s">
        <v>679</v>
      </c>
      <c r="D70" s="387" t="s">
        <v>670</v>
      </c>
      <c r="E70" s="267"/>
      <c r="F70" s="270"/>
      <c r="G70" s="68"/>
      <c r="H70" s="68"/>
      <c r="I70" s="68"/>
      <c r="J70" s="267">
        <v>24698.1</v>
      </c>
      <c r="K70" s="236"/>
      <c r="L70" s="236"/>
      <c r="M70" s="266">
        <f t="shared" si="0"/>
        <v>-7937.699999999997</v>
      </c>
      <c r="N70" s="404">
        <v>16760.4</v>
      </c>
      <c r="O70" s="405"/>
      <c r="P70" s="403">
        <f t="shared" si="4"/>
        <v>0.00999999999839929</v>
      </c>
      <c r="Q70" s="400">
        <v>16760.41</v>
      </c>
    </row>
    <row r="71" spans="2:17" s="237" customFormat="1" ht="150">
      <c r="B71" s="382" t="s">
        <v>703</v>
      </c>
      <c r="C71" s="276" t="s">
        <v>680</v>
      </c>
      <c r="D71" s="387" t="s">
        <v>671</v>
      </c>
      <c r="E71" s="267"/>
      <c r="F71" s="270"/>
      <c r="G71" s="68"/>
      <c r="H71" s="68"/>
      <c r="I71" s="68"/>
      <c r="J71" s="267">
        <v>24698.1</v>
      </c>
      <c r="K71" s="236"/>
      <c r="L71" s="236"/>
      <c r="M71" s="266">
        <f t="shared" si="0"/>
        <v>-7937.699999999997</v>
      </c>
      <c r="N71" s="404">
        <v>16760.4</v>
      </c>
      <c r="O71" s="405"/>
      <c r="P71" s="403">
        <f t="shared" si="4"/>
        <v>0.00999999999839929</v>
      </c>
      <c r="Q71" s="400">
        <v>16760.41</v>
      </c>
    </row>
    <row r="72" spans="2:17" s="237" customFormat="1" ht="112.5">
      <c r="B72" s="382" t="s">
        <v>703</v>
      </c>
      <c r="C72" s="276" t="s">
        <v>636</v>
      </c>
      <c r="D72" s="387" t="s">
        <v>627</v>
      </c>
      <c r="E72" s="267"/>
      <c r="F72" s="267"/>
      <c r="J72" s="267">
        <v>6386.1</v>
      </c>
      <c r="K72" s="236"/>
      <c r="L72" s="236"/>
      <c r="M72" s="266">
        <f t="shared" si="0"/>
        <v>-5078.700000000001</v>
      </c>
      <c r="N72" s="404">
        <f>N73</f>
        <v>1307.4</v>
      </c>
      <c r="O72" s="405"/>
      <c r="P72" s="403">
        <f t="shared" si="4"/>
        <v>0.049999999999954525</v>
      </c>
      <c r="Q72" s="400">
        <v>1307.45</v>
      </c>
    </row>
    <row r="73" spans="2:17" s="237" customFormat="1" ht="112.5">
      <c r="B73" s="382" t="s">
        <v>703</v>
      </c>
      <c r="C73" s="276" t="s">
        <v>637</v>
      </c>
      <c r="D73" s="387" t="s">
        <v>628</v>
      </c>
      <c r="E73" s="267"/>
      <c r="F73" s="267"/>
      <c r="J73" s="267">
        <v>6386.1</v>
      </c>
      <c r="K73" s="236"/>
      <c r="L73" s="236"/>
      <c r="M73" s="266">
        <f t="shared" si="0"/>
        <v>-5078.700000000001</v>
      </c>
      <c r="N73" s="404">
        <v>1307.4</v>
      </c>
      <c r="O73" s="405"/>
      <c r="P73" s="403">
        <f t="shared" si="4"/>
        <v>0.049999999999954525</v>
      </c>
      <c r="Q73" s="400">
        <v>1307.45</v>
      </c>
    </row>
    <row r="74" spans="2:17" s="237" customFormat="1" ht="56.25">
      <c r="B74" s="382" t="s">
        <v>701</v>
      </c>
      <c r="C74" s="276" t="s">
        <v>638</v>
      </c>
      <c r="D74" s="387" t="s">
        <v>622</v>
      </c>
      <c r="E74" s="267"/>
      <c r="F74" s="267"/>
      <c r="J74" s="267">
        <v>604.1</v>
      </c>
      <c r="K74" s="236"/>
      <c r="L74" s="236"/>
      <c r="M74" s="266">
        <f t="shared" si="0"/>
        <v>0</v>
      </c>
      <c r="N74" s="404">
        <v>604.1</v>
      </c>
      <c r="O74" s="405"/>
      <c r="P74" s="403">
        <f t="shared" si="4"/>
        <v>0.03999999999996362</v>
      </c>
      <c r="Q74" s="400">
        <v>604.14</v>
      </c>
    </row>
    <row r="75" spans="2:17" s="237" customFormat="1" ht="69" customHeight="1">
      <c r="B75" s="384" t="s">
        <v>701</v>
      </c>
      <c r="C75" s="282" t="s">
        <v>639</v>
      </c>
      <c r="D75" s="395" t="s">
        <v>621</v>
      </c>
      <c r="E75" s="267"/>
      <c r="F75" s="267"/>
      <c r="J75" s="267">
        <v>604.1</v>
      </c>
      <c r="K75" s="236"/>
      <c r="L75" s="236"/>
      <c r="M75" s="266">
        <f t="shared" si="0"/>
        <v>0</v>
      </c>
      <c r="N75" s="404">
        <v>604.1</v>
      </c>
      <c r="O75" s="405"/>
      <c r="P75" s="403">
        <f t="shared" si="4"/>
        <v>0.03999999999996362</v>
      </c>
      <c r="Q75" s="400">
        <v>604.14</v>
      </c>
    </row>
    <row r="76" spans="2:17" s="237" customFormat="1" ht="93.75" hidden="1">
      <c r="B76" s="382" t="s">
        <v>566</v>
      </c>
      <c r="C76" s="276" t="s">
        <v>642</v>
      </c>
      <c r="D76" s="387" t="s">
        <v>640</v>
      </c>
      <c r="E76" s="267"/>
      <c r="F76" s="267"/>
      <c r="J76" s="267"/>
      <c r="K76" s="236"/>
      <c r="L76" s="236"/>
      <c r="M76" s="266">
        <f t="shared" si="0"/>
        <v>0</v>
      </c>
      <c r="N76" s="404"/>
      <c r="O76" s="405"/>
      <c r="P76" s="403">
        <f t="shared" si="4"/>
        <v>0</v>
      </c>
      <c r="Q76" s="400"/>
    </row>
    <row r="77" spans="2:17" s="237" customFormat="1" ht="40.5" customHeight="1" hidden="1">
      <c r="B77" s="382" t="s">
        <v>566</v>
      </c>
      <c r="C77" s="276" t="s">
        <v>643</v>
      </c>
      <c r="D77" s="387" t="s">
        <v>641</v>
      </c>
      <c r="E77" s="267"/>
      <c r="F77" s="267"/>
      <c r="J77" s="267"/>
      <c r="K77" s="236"/>
      <c r="L77" s="236"/>
      <c r="M77" s="266">
        <f t="shared" si="0"/>
        <v>0</v>
      </c>
      <c r="N77" s="404"/>
      <c r="O77" s="405"/>
      <c r="P77" s="403">
        <f t="shared" si="4"/>
        <v>0</v>
      </c>
      <c r="Q77" s="400"/>
    </row>
    <row r="78" spans="2:17" s="237" customFormat="1" ht="84" customHeight="1">
      <c r="B78" s="382" t="s">
        <v>702</v>
      </c>
      <c r="C78" s="276" t="s">
        <v>694</v>
      </c>
      <c r="D78" s="387" t="s">
        <v>696</v>
      </c>
      <c r="E78" s="267"/>
      <c r="F78" s="267"/>
      <c r="J78" s="267">
        <v>14166.9</v>
      </c>
      <c r="K78" s="236"/>
      <c r="L78" s="236"/>
      <c r="M78" s="266">
        <f t="shared" si="0"/>
        <v>0</v>
      </c>
      <c r="N78" s="404">
        <v>14166.9</v>
      </c>
      <c r="O78" s="405"/>
      <c r="P78" s="403">
        <f t="shared" si="4"/>
        <v>-0.010000000000218279</v>
      </c>
      <c r="Q78" s="400">
        <v>14166.89</v>
      </c>
    </row>
    <row r="79" spans="2:17" s="237" customFormat="1" ht="83.25" customHeight="1">
      <c r="B79" s="382" t="s">
        <v>702</v>
      </c>
      <c r="C79" s="276" t="s">
        <v>693</v>
      </c>
      <c r="D79" s="387" t="s">
        <v>695</v>
      </c>
      <c r="E79" s="267"/>
      <c r="F79" s="267"/>
      <c r="J79" s="267">
        <v>14166.9</v>
      </c>
      <c r="K79" s="236"/>
      <c r="L79" s="236"/>
      <c r="M79" s="266">
        <f t="shared" si="0"/>
        <v>0</v>
      </c>
      <c r="N79" s="404">
        <v>14166.9</v>
      </c>
      <c r="O79" s="405"/>
      <c r="P79" s="403">
        <f t="shared" si="4"/>
        <v>-0.010000000000218279</v>
      </c>
      <c r="Q79" s="400">
        <v>14166.89</v>
      </c>
    </row>
    <row r="80" spans="2:17" s="237" customFormat="1" ht="56.25">
      <c r="B80" s="382" t="s">
        <v>701</v>
      </c>
      <c r="C80" s="278" t="s">
        <v>646</v>
      </c>
      <c r="D80" s="387" t="s">
        <v>644</v>
      </c>
      <c r="E80" s="267"/>
      <c r="F80" s="267"/>
      <c r="J80" s="267">
        <v>639.9</v>
      </c>
      <c r="K80" s="236"/>
      <c r="L80" s="236"/>
      <c r="M80" s="266">
        <f t="shared" si="0"/>
        <v>0</v>
      </c>
      <c r="N80" s="404">
        <v>639.9</v>
      </c>
      <c r="O80" s="405"/>
      <c r="P80" s="403">
        <f t="shared" si="4"/>
        <v>0.01999999999998181</v>
      </c>
      <c r="Q80" s="400">
        <v>639.92</v>
      </c>
    </row>
    <row r="81" spans="2:17" s="237" customFormat="1" ht="75">
      <c r="B81" s="382" t="s">
        <v>701</v>
      </c>
      <c r="C81" s="278" t="s">
        <v>647</v>
      </c>
      <c r="D81" s="387" t="s">
        <v>645</v>
      </c>
      <c r="E81" s="267"/>
      <c r="F81" s="267"/>
      <c r="J81" s="267">
        <v>639.9</v>
      </c>
      <c r="K81" s="236"/>
      <c r="L81" s="236"/>
      <c r="M81" s="266">
        <f aca="true" t="shared" si="5" ref="M81:M112">N81-J81</f>
        <v>0</v>
      </c>
      <c r="N81" s="404">
        <v>639.9</v>
      </c>
      <c r="O81" s="405"/>
      <c r="P81" s="403">
        <f t="shared" si="4"/>
        <v>0.01999999999998181</v>
      </c>
      <c r="Q81" s="400">
        <v>639.92</v>
      </c>
    </row>
    <row r="82" spans="2:17" s="237" customFormat="1" ht="37.5">
      <c r="B82" s="382" t="s">
        <v>702</v>
      </c>
      <c r="C82" s="278" t="s">
        <v>650</v>
      </c>
      <c r="D82" s="387" t="s">
        <v>648</v>
      </c>
      <c r="E82" s="267"/>
      <c r="F82" s="267"/>
      <c r="J82" s="267">
        <v>1247</v>
      </c>
      <c r="K82" s="236"/>
      <c r="L82" s="236"/>
      <c r="M82" s="266">
        <f t="shared" si="5"/>
        <v>690.0999999999999</v>
      </c>
      <c r="N82" s="404">
        <v>1937.1</v>
      </c>
      <c r="O82" s="405"/>
      <c r="P82" s="403">
        <f t="shared" si="4"/>
        <v>-301.8499999999999</v>
      </c>
      <c r="Q82" s="400">
        <v>1635.25</v>
      </c>
    </row>
    <row r="83" spans="2:17" s="237" customFormat="1" ht="54.75" customHeight="1">
      <c r="B83" s="382" t="s">
        <v>702</v>
      </c>
      <c r="C83" s="278" t="s">
        <v>651</v>
      </c>
      <c r="D83" s="387" t="s">
        <v>649</v>
      </c>
      <c r="E83" s="267"/>
      <c r="F83" s="267"/>
      <c r="J83" s="267">
        <v>1247</v>
      </c>
      <c r="K83" s="236"/>
      <c r="L83" s="236"/>
      <c r="M83" s="266">
        <f t="shared" si="5"/>
        <v>690.0999999999999</v>
      </c>
      <c r="N83" s="404">
        <v>1937.1</v>
      </c>
      <c r="O83" s="405" t="s">
        <v>388</v>
      </c>
      <c r="P83" s="403">
        <f t="shared" si="4"/>
        <v>-301.8499999999999</v>
      </c>
      <c r="Q83" s="400">
        <v>1635.25</v>
      </c>
    </row>
    <row r="84" spans="2:17" s="237" customFormat="1" ht="27" customHeight="1" hidden="1">
      <c r="B84" s="382" t="s">
        <v>566</v>
      </c>
      <c r="C84" s="278" t="s">
        <v>697</v>
      </c>
      <c r="D84" s="387" t="s">
        <v>653</v>
      </c>
      <c r="E84" s="267"/>
      <c r="F84" s="267"/>
      <c r="J84" s="267"/>
      <c r="K84" s="236"/>
      <c r="L84" s="236"/>
      <c r="M84" s="266">
        <f t="shared" si="5"/>
        <v>0</v>
      </c>
      <c r="N84" s="404"/>
      <c r="O84" s="405"/>
      <c r="P84" s="403">
        <f t="shared" si="4"/>
        <v>0</v>
      </c>
      <c r="Q84" s="400"/>
    </row>
    <row r="85" spans="2:17" s="237" customFormat="1" ht="32.25" customHeight="1" hidden="1">
      <c r="B85" s="382" t="s">
        <v>566</v>
      </c>
      <c r="C85" s="278" t="s">
        <v>698</v>
      </c>
      <c r="D85" s="387" t="s">
        <v>652</v>
      </c>
      <c r="E85" s="267"/>
      <c r="F85" s="267"/>
      <c r="J85" s="267"/>
      <c r="K85" s="236"/>
      <c r="L85" s="236"/>
      <c r="M85" s="266">
        <f t="shared" si="5"/>
        <v>0</v>
      </c>
      <c r="N85" s="404"/>
      <c r="O85" s="405"/>
      <c r="P85" s="403">
        <f t="shared" si="4"/>
        <v>0</v>
      </c>
      <c r="Q85" s="400"/>
    </row>
    <row r="86" spans="2:17" s="237" customFormat="1" ht="61.5" customHeight="1">
      <c r="B86" s="382" t="s">
        <v>566</v>
      </c>
      <c r="C86" s="278" t="s">
        <v>721</v>
      </c>
      <c r="D86" s="387" t="s">
        <v>341</v>
      </c>
      <c r="E86" s="267"/>
      <c r="F86" s="267"/>
      <c r="J86" s="267"/>
      <c r="K86" s="236"/>
      <c r="L86" s="236"/>
      <c r="M86" s="266">
        <f>N86-J86</f>
        <v>752.6</v>
      </c>
      <c r="N86" s="404">
        <v>752.6</v>
      </c>
      <c r="O86" s="405"/>
      <c r="P86" s="403">
        <f t="shared" si="4"/>
        <v>-0.029999999999972715</v>
      </c>
      <c r="Q86" s="400">
        <v>752.57</v>
      </c>
    </row>
    <row r="87" spans="2:17" s="237" customFormat="1" ht="81" customHeight="1">
      <c r="B87" s="382" t="s">
        <v>566</v>
      </c>
      <c r="C87" s="278" t="s">
        <v>720</v>
      </c>
      <c r="D87" s="387" t="s">
        <v>342</v>
      </c>
      <c r="E87" s="267"/>
      <c r="F87" s="267"/>
      <c r="J87" s="267"/>
      <c r="K87" s="236"/>
      <c r="L87" s="236"/>
      <c r="M87" s="266">
        <f>N87-J87</f>
        <v>752.6</v>
      </c>
      <c r="N87" s="404">
        <v>752.6</v>
      </c>
      <c r="O87" s="405"/>
      <c r="P87" s="403">
        <f t="shared" si="4"/>
        <v>-0.029999999999972715</v>
      </c>
      <c r="Q87" s="400">
        <v>752.57</v>
      </c>
    </row>
    <row r="88" spans="2:17" s="237" customFormat="1" ht="32.25" customHeight="1">
      <c r="B88" s="382" t="s">
        <v>701</v>
      </c>
      <c r="C88" s="278" t="s">
        <v>699</v>
      </c>
      <c r="D88" s="387" t="s">
        <v>685</v>
      </c>
      <c r="E88" s="267"/>
      <c r="F88" s="267"/>
      <c r="J88" s="267">
        <v>50.5</v>
      </c>
      <c r="K88" s="236"/>
      <c r="L88" s="236"/>
      <c r="M88" s="266">
        <f t="shared" si="5"/>
        <v>0</v>
      </c>
      <c r="N88" s="404">
        <v>50.5</v>
      </c>
      <c r="O88" s="405"/>
      <c r="P88" s="403">
        <f t="shared" si="4"/>
        <v>12051.66</v>
      </c>
      <c r="Q88" s="400">
        <v>12102.16</v>
      </c>
    </row>
    <row r="89" spans="2:17" s="237" customFormat="1" ht="32.25" customHeight="1">
      <c r="B89" s="382" t="s">
        <v>701</v>
      </c>
      <c r="C89" s="278" t="s">
        <v>700</v>
      </c>
      <c r="D89" s="387" t="s">
        <v>684</v>
      </c>
      <c r="E89" s="267"/>
      <c r="F89" s="267"/>
      <c r="J89" s="267">
        <v>50.5</v>
      </c>
      <c r="K89" s="236"/>
      <c r="L89" s="236"/>
      <c r="M89" s="266">
        <f t="shared" si="5"/>
        <v>0</v>
      </c>
      <c r="N89" s="404">
        <v>50.5</v>
      </c>
      <c r="O89" s="405"/>
      <c r="P89" s="403">
        <f t="shared" si="4"/>
        <v>12051.66</v>
      </c>
      <c r="Q89" s="400">
        <v>12102.16</v>
      </c>
    </row>
    <row r="90" spans="2:17" s="237" customFormat="1" ht="37.5">
      <c r="B90" s="382" t="s">
        <v>703</v>
      </c>
      <c r="C90" s="272" t="s">
        <v>681</v>
      </c>
      <c r="D90" s="387" t="s">
        <v>672</v>
      </c>
      <c r="E90" s="267"/>
      <c r="F90" s="267"/>
      <c r="J90" s="267">
        <f>J91</f>
        <v>414.3</v>
      </c>
      <c r="K90" s="236"/>
      <c r="L90" s="236"/>
      <c r="M90" s="266">
        <f t="shared" si="5"/>
        <v>0</v>
      </c>
      <c r="N90" s="404">
        <f>N91</f>
        <v>414.3</v>
      </c>
      <c r="O90" s="405"/>
      <c r="P90" s="403">
        <f t="shared" si="4"/>
        <v>0.01999999999998181</v>
      </c>
      <c r="Q90" s="400">
        <v>414.32</v>
      </c>
    </row>
    <row r="91" spans="2:17" s="237" customFormat="1" ht="37.5">
      <c r="B91" s="382" t="s">
        <v>703</v>
      </c>
      <c r="C91" s="272" t="s">
        <v>682</v>
      </c>
      <c r="D91" s="387" t="s">
        <v>673</v>
      </c>
      <c r="E91" s="267"/>
      <c r="F91" s="267"/>
      <c r="J91" s="267">
        <v>414.3</v>
      </c>
      <c r="K91" s="236"/>
      <c r="L91" s="236"/>
      <c r="M91" s="266">
        <f t="shared" si="5"/>
        <v>0</v>
      </c>
      <c r="N91" s="404">
        <v>414.3</v>
      </c>
      <c r="O91" s="405"/>
      <c r="P91" s="403">
        <f t="shared" si="4"/>
        <v>0.01999999999998181</v>
      </c>
      <c r="Q91" s="400">
        <v>414.32</v>
      </c>
    </row>
    <row r="92" spans="2:17" ht="18.75">
      <c r="B92" s="382" t="s">
        <v>614</v>
      </c>
      <c r="C92" s="276" t="s">
        <v>657</v>
      </c>
      <c r="D92" s="387" t="s">
        <v>466</v>
      </c>
      <c r="E92" s="267"/>
      <c r="F92" s="267"/>
      <c r="G92" s="237"/>
      <c r="H92" s="237"/>
      <c r="I92" s="237"/>
      <c r="J92" s="267">
        <f>J93</f>
        <v>76790.9</v>
      </c>
      <c r="K92" s="87"/>
      <c r="L92" s="87"/>
      <c r="M92" s="266">
        <f>N92-J92</f>
        <v>34780.5</v>
      </c>
      <c r="N92" s="404">
        <f>N93</f>
        <v>111571.4</v>
      </c>
      <c r="P92" s="403">
        <f t="shared" si="4"/>
        <v>23996.800000000017</v>
      </c>
      <c r="Q92" s="400">
        <v>135568.2</v>
      </c>
    </row>
    <row r="93" spans="2:17" ht="18.75">
      <c r="B93" s="382" t="s">
        <v>614</v>
      </c>
      <c r="C93" s="276" t="s">
        <v>656</v>
      </c>
      <c r="D93" s="387" t="s">
        <v>467</v>
      </c>
      <c r="E93" s="267"/>
      <c r="F93" s="267"/>
      <c r="G93" s="237"/>
      <c r="H93" s="237"/>
      <c r="I93" s="237"/>
      <c r="J93" s="267">
        <f>11990.8+1957.9+2054.5+50967.6+19.8+308.9+302+774.9+8716.5-302</f>
        <v>76790.9</v>
      </c>
      <c r="K93" s="87"/>
      <c r="L93" s="87"/>
      <c r="M93" s="266">
        <f t="shared" si="5"/>
        <v>34780.5</v>
      </c>
      <c r="N93" s="404">
        <f>11990.8+1957.9+2050.8+19.8+508+774.9+82113.5+300+420+5830.4+3200+2715.3+140-450</f>
        <v>111571.4</v>
      </c>
      <c r="P93" s="403">
        <f t="shared" si="4"/>
        <v>23996.800000000017</v>
      </c>
      <c r="Q93" s="400">
        <v>135568.2</v>
      </c>
    </row>
    <row r="94" spans="2:17" ht="37.5">
      <c r="B94" s="382" t="s">
        <v>614</v>
      </c>
      <c r="C94" s="276" t="s">
        <v>655</v>
      </c>
      <c r="D94" s="388" t="s">
        <v>629</v>
      </c>
      <c r="E94" s="267" t="e">
        <f>F94-'[1]черн'!Z150</f>
        <v>#VALUE!</v>
      </c>
      <c r="F94" s="267">
        <f>3620.7+665.7</f>
        <v>4286.4</v>
      </c>
      <c r="J94" s="267">
        <f>J95+J97+J99+J101</f>
        <v>293240.00000000006</v>
      </c>
      <c r="K94" s="87"/>
      <c r="L94" s="87"/>
      <c r="M94" s="266">
        <f t="shared" si="5"/>
        <v>0</v>
      </c>
      <c r="N94" s="404">
        <f>N95+N97+N99+N101</f>
        <v>293240.00000000006</v>
      </c>
      <c r="P94" s="403">
        <f t="shared" si="4"/>
        <v>9824.159999999916</v>
      </c>
      <c r="Q94" s="400">
        <f>300564.16+2500</f>
        <v>303064.16</v>
      </c>
    </row>
    <row r="95" spans="2:17" ht="56.25">
      <c r="B95" s="382" t="s">
        <v>614</v>
      </c>
      <c r="C95" s="276" t="s">
        <v>683</v>
      </c>
      <c r="D95" s="387" t="s">
        <v>630</v>
      </c>
      <c r="E95" s="267" t="e">
        <f>F95-'[1]черн'!Z151</f>
        <v>#REF!</v>
      </c>
      <c r="F95" s="267" t="e">
        <f>#REF!+#REF!+#REF!+#REF!+#REF!</f>
        <v>#REF!</v>
      </c>
      <c r="J95" s="267">
        <f>J96</f>
        <v>291070.7</v>
      </c>
      <c r="K95" s="87"/>
      <c r="L95" s="87"/>
      <c r="M95" s="266">
        <f t="shared" si="5"/>
        <v>0</v>
      </c>
      <c r="N95" s="404">
        <f>N96</f>
        <v>291070.7</v>
      </c>
      <c r="P95" s="403">
        <f t="shared" si="4"/>
        <v>9824.200000000012</v>
      </c>
      <c r="Q95" s="400">
        <f>298394.9+2500</f>
        <v>300894.9</v>
      </c>
    </row>
    <row r="96" spans="2:17" ht="56.25">
      <c r="B96" s="382" t="s">
        <v>614</v>
      </c>
      <c r="C96" s="276" t="s">
        <v>654</v>
      </c>
      <c r="D96" s="387" t="s">
        <v>408</v>
      </c>
      <c r="E96" s="267" t="e">
        <f>F96-'[1]черн'!Y152</f>
        <v>#VALUE!</v>
      </c>
      <c r="F96" s="267" t="s">
        <v>388</v>
      </c>
      <c r="J96" s="267">
        <f>247563+2489+253.6+230.1+42.8+240.6+4812.6+59.5+1523.7+109.6+933+10675.2+12097.2+44.1+9996.7</f>
        <v>291070.7</v>
      </c>
      <c r="K96" s="87"/>
      <c r="L96" s="87"/>
      <c r="M96" s="266">
        <f t="shared" si="5"/>
        <v>0</v>
      </c>
      <c r="N96" s="404">
        <f>247563+2489+253.6+230.1+42.8+240.6+4812.6+59.5+1523.7+109.6+933+10675.2+12097.2+44.1+9996.7</f>
        <v>291070.7</v>
      </c>
      <c r="P96" s="403">
        <f t="shared" si="4"/>
        <v>9824.200000000012</v>
      </c>
      <c r="Q96" s="400">
        <f>298394.9+2500</f>
        <v>300894.9</v>
      </c>
    </row>
    <row r="97" spans="2:17" ht="93.75">
      <c r="B97" s="382" t="s">
        <v>702</v>
      </c>
      <c r="C97" s="276" t="s">
        <v>666</v>
      </c>
      <c r="D97" s="387" t="s">
        <v>631</v>
      </c>
      <c r="E97" s="267" t="e">
        <f>F97-'[1]черн'!Y154</f>
        <v>#VALUE!</v>
      </c>
      <c r="F97" s="267"/>
      <c r="J97" s="267">
        <v>2002.4</v>
      </c>
      <c r="K97" s="87"/>
      <c r="L97" s="87"/>
      <c r="M97" s="266">
        <f t="shared" si="5"/>
        <v>0</v>
      </c>
      <c r="N97" s="404">
        <v>2002.4</v>
      </c>
      <c r="P97" s="403">
        <f t="shared" si="4"/>
        <v>0</v>
      </c>
      <c r="Q97" s="400">
        <v>2002.4</v>
      </c>
    </row>
    <row r="98" spans="2:17" ht="93.75">
      <c r="B98" s="382" t="s">
        <v>702</v>
      </c>
      <c r="C98" s="276" t="s">
        <v>667</v>
      </c>
      <c r="D98" s="387" t="s">
        <v>632</v>
      </c>
      <c r="E98" s="267" t="e">
        <f>F98-'[1]черн'!Y155</f>
        <v>#VALUE!</v>
      </c>
      <c r="F98" s="267"/>
      <c r="J98" s="267">
        <v>2002.4</v>
      </c>
      <c r="K98" s="87"/>
      <c r="L98" s="87"/>
      <c r="M98" s="266">
        <f t="shared" si="5"/>
        <v>0</v>
      </c>
      <c r="N98" s="404">
        <v>2002.4</v>
      </c>
      <c r="P98" s="403">
        <f t="shared" si="4"/>
        <v>0</v>
      </c>
      <c r="Q98" s="400">
        <v>2002.4</v>
      </c>
    </row>
    <row r="99" spans="2:17" ht="75">
      <c r="B99" s="382" t="s">
        <v>703</v>
      </c>
      <c r="C99" s="282" t="s">
        <v>668</v>
      </c>
      <c r="D99" s="387" t="s">
        <v>634</v>
      </c>
      <c r="E99" s="267"/>
      <c r="F99" s="267"/>
      <c r="J99" s="267">
        <v>7.5</v>
      </c>
      <c r="K99" s="87"/>
      <c r="L99" s="87"/>
      <c r="M99" s="266">
        <f t="shared" si="5"/>
        <v>0</v>
      </c>
      <c r="N99" s="404">
        <v>7.5</v>
      </c>
      <c r="P99" s="403">
        <f t="shared" si="4"/>
        <v>0</v>
      </c>
      <c r="Q99" s="400">
        <v>7.5</v>
      </c>
    </row>
    <row r="100" spans="2:17" ht="75">
      <c r="B100" s="382" t="s">
        <v>703</v>
      </c>
      <c r="C100" s="282" t="s">
        <v>669</v>
      </c>
      <c r="D100" s="387" t="s">
        <v>633</v>
      </c>
      <c r="E100" s="267"/>
      <c r="F100" s="267"/>
      <c r="J100" s="267">
        <v>7.5</v>
      </c>
      <c r="K100" s="87"/>
      <c r="L100" s="87"/>
      <c r="M100" s="266">
        <f t="shared" si="5"/>
        <v>0</v>
      </c>
      <c r="N100" s="404">
        <v>7.5</v>
      </c>
      <c r="P100" s="403">
        <f t="shared" si="4"/>
        <v>0</v>
      </c>
      <c r="Q100" s="400">
        <v>7.5</v>
      </c>
    </row>
    <row r="101" spans="2:17" ht="48" customHeight="1">
      <c r="B101" s="382" t="s">
        <v>703</v>
      </c>
      <c r="C101" s="282" t="s">
        <v>660</v>
      </c>
      <c r="D101" s="387" t="s">
        <v>659</v>
      </c>
      <c r="E101" s="267"/>
      <c r="F101" s="267"/>
      <c r="J101" s="267">
        <v>159.4</v>
      </c>
      <c r="K101" s="87"/>
      <c r="L101" s="87"/>
      <c r="M101" s="266">
        <f t="shared" si="5"/>
        <v>0</v>
      </c>
      <c r="N101" s="404">
        <v>159.4</v>
      </c>
      <c r="P101" s="403">
        <f t="shared" si="4"/>
        <v>-0.03999999999999204</v>
      </c>
      <c r="Q101" s="400">
        <v>159.36</v>
      </c>
    </row>
    <row r="102" spans="2:17" ht="42.75" customHeight="1">
      <c r="B102" s="382" t="s">
        <v>703</v>
      </c>
      <c r="C102" s="282" t="s">
        <v>661</v>
      </c>
      <c r="D102" s="387" t="s">
        <v>730</v>
      </c>
      <c r="E102" s="267"/>
      <c r="F102" s="267"/>
      <c r="J102" s="267">
        <v>159.4</v>
      </c>
      <c r="K102" s="87"/>
      <c r="L102" s="87"/>
      <c r="M102" s="266">
        <f t="shared" si="5"/>
        <v>0</v>
      </c>
      <c r="N102" s="404">
        <v>159.4</v>
      </c>
      <c r="P102" s="403">
        <f t="shared" si="4"/>
        <v>-0.03999999999999204</v>
      </c>
      <c r="Q102" s="400">
        <v>159.36</v>
      </c>
    </row>
    <row r="103" spans="2:17" ht="18.75">
      <c r="B103" s="382" t="s">
        <v>614</v>
      </c>
      <c r="C103" s="282" t="s">
        <v>676</v>
      </c>
      <c r="D103" s="387" t="s">
        <v>438</v>
      </c>
      <c r="E103" s="267"/>
      <c r="F103" s="267"/>
      <c r="J103" s="267">
        <f>J106+J104</f>
        <v>45899</v>
      </c>
      <c r="K103" s="87"/>
      <c r="L103" s="87"/>
      <c r="M103" s="266">
        <f t="shared" si="5"/>
        <v>1750</v>
      </c>
      <c r="N103" s="404">
        <f>N106+N104</f>
        <v>47649</v>
      </c>
      <c r="P103" s="403">
        <f t="shared" si="4"/>
        <v>1699.989999999998</v>
      </c>
      <c r="Q103" s="400">
        <v>49348.99</v>
      </c>
    </row>
    <row r="104" spans="2:17" ht="72.75" customHeight="1">
      <c r="B104" s="382" t="s">
        <v>702</v>
      </c>
      <c r="C104" s="282" t="s">
        <v>692</v>
      </c>
      <c r="D104" s="387" t="s">
        <v>731</v>
      </c>
      <c r="E104" s="267"/>
      <c r="F104" s="267"/>
      <c r="J104" s="267">
        <f>J105</f>
        <v>25000</v>
      </c>
      <c r="K104" s="87"/>
      <c r="L104" s="87"/>
      <c r="M104" s="266">
        <f t="shared" si="5"/>
        <v>0</v>
      </c>
      <c r="N104" s="404">
        <f>N105</f>
        <v>25000</v>
      </c>
      <c r="P104" s="403">
        <f t="shared" si="4"/>
        <v>0</v>
      </c>
      <c r="Q104" s="400">
        <v>25000</v>
      </c>
    </row>
    <row r="105" spans="2:17" ht="87.75" customHeight="1">
      <c r="B105" s="382" t="s">
        <v>702</v>
      </c>
      <c r="C105" s="282" t="s">
        <v>691</v>
      </c>
      <c r="D105" s="387" t="s">
        <v>732</v>
      </c>
      <c r="E105" s="267"/>
      <c r="F105" s="267"/>
      <c r="J105" s="267">
        <v>25000</v>
      </c>
      <c r="K105" s="87"/>
      <c r="L105" s="87"/>
      <c r="M105" s="266">
        <f t="shared" si="5"/>
        <v>0</v>
      </c>
      <c r="N105" s="404">
        <v>25000</v>
      </c>
      <c r="P105" s="403">
        <f t="shared" si="4"/>
        <v>0</v>
      </c>
      <c r="Q105" s="400">
        <v>25000</v>
      </c>
    </row>
    <row r="106" spans="2:17" ht="87.75" customHeight="1">
      <c r="B106" s="382" t="s">
        <v>703</v>
      </c>
      <c r="C106" s="282" t="s">
        <v>678</v>
      </c>
      <c r="D106" s="387" t="s">
        <v>675</v>
      </c>
      <c r="E106" s="267"/>
      <c r="F106" s="267"/>
      <c r="J106" s="267">
        <f>J107</f>
        <v>20899</v>
      </c>
      <c r="K106" s="87"/>
      <c r="L106" s="87"/>
      <c r="M106" s="266">
        <f t="shared" si="5"/>
        <v>1750</v>
      </c>
      <c r="N106" s="404">
        <f>N107</f>
        <v>22649</v>
      </c>
      <c r="P106" s="403">
        <f t="shared" si="4"/>
        <v>1699.9900000000016</v>
      </c>
      <c r="Q106" s="400">
        <v>24348.99</v>
      </c>
    </row>
    <row r="107" spans="2:17" ht="92.25" customHeight="1">
      <c r="B107" s="382" t="s">
        <v>703</v>
      </c>
      <c r="C107" s="282" t="s">
        <v>677</v>
      </c>
      <c r="D107" s="387" t="s">
        <v>674</v>
      </c>
      <c r="E107" s="267"/>
      <c r="F107" s="267"/>
      <c r="J107" s="267">
        <v>20899</v>
      </c>
      <c r="K107" s="87"/>
      <c r="L107" s="87"/>
      <c r="M107" s="266">
        <f t="shared" si="5"/>
        <v>1750</v>
      </c>
      <c r="N107" s="404">
        <f>20899+1750</f>
        <v>22649</v>
      </c>
      <c r="P107" s="403">
        <f t="shared" si="4"/>
        <v>1699.9900000000016</v>
      </c>
      <c r="Q107" s="400">
        <v>24348.99</v>
      </c>
    </row>
    <row r="108" spans="2:17" ht="66.75" customHeight="1">
      <c r="B108" s="382" t="s">
        <v>566</v>
      </c>
      <c r="C108" s="282" t="s">
        <v>725</v>
      </c>
      <c r="D108" s="387" t="s">
        <v>288</v>
      </c>
      <c r="E108" s="267"/>
      <c r="F108" s="267"/>
      <c r="J108" s="267"/>
      <c r="K108" s="87"/>
      <c r="L108" s="87"/>
      <c r="M108" s="266">
        <f t="shared" si="5"/>
        <v>-65614.59</v>
      </c>
      <c r="N108" s="404">
        <v>-65614.59</v>
      </c>
      <c r="P108" s="403">
        <f t="shared" si="4"/>
        <v>0</v>
      </c>
      <c r="Q108" s="404">
        <v>-65614.59</v>
      </c>
    </row>
    <row r="109" spans="2:17" ht="63" customHeight="1">
      <c r="B109" s="382" t="s">
        <v>566</v>
      </c>
      <c r="C109" s="282" t="s">
        <v>726</v>
      </c>
      <c r="D109" s="387" t="s">
        <v>289</v>
      </c>
      <c r="E109" s="267"/>
      <c r="F109" s="267"/>
      <c r="J109" s="267"/>
      <c r="K109" s="87"/>
      <c r="L109" s="87"/>
      <c r="M109" s="266">
        <f t="shared" si="5"/>
        <v>-65614.59</v>
      </c>
      <c r="N109" s="404">
        <v>-65614.59</v>
      </c>
      <c r="P109" s="403">
        <f t="shared" si="4"/>
        <v>0</v>
      </c>
      <c r="Q109" s="404">
        <v>-65614.59</v>
      </c>
    </row>
    <row r="110" spans="2:17" ht="68.25" customHeight="1">
      <c r="B110" s="382" t="s">
        <v>566</v>
      </c>
      <c r="C110" s="282" t="s">
        <v>727</v>
      </c>
      <c r="D110" s="387" t="s">
        <v>724</v>
      </c>
      <c r="E110" s="267"/>
      <c r="F110" s="267"/>
      <c r="J110" s="267"/>
      <c r="K110" s="87"/>
      <c r="L110" s="87"/>
      <c r="M110" s="266">
        <f t="shared" si="5"/>
        <v>-65614.59</v>
      </c>
      <c r="N110" s="404">
        <v>-65614.59</v>
      </c>
      <c r="P110" s="403">
        <f t="shared" si="4"/>
        <v>0</v>
      </c>
      <c r="Q110" s="404">
        <v>-65614.59</v>
      </c>
    </row>
    <row r="111" spans="2:17" ht="30.75" customHeight="1">
      <c r="B111" s="382"/>
      <c r="C111" s="275"/>
      <c r="D111" s="388" t="s">
        <v>258</v>
      </c>
      <c r="E111" s="267" t="e">
        <f>F111-черн!Z228</f>
        <v>#REF!</v>
      </c>
      <c r="F111" s="267" t="e">
        <f>F7+F60</f>
        <v>#REF!</v>
      </c>
      <c r="J111" s="267">
        <f>J7+J60</f>
        <v>795575.6900000002</v>
      </c>
      <c r="K111" s="94"/>
      <c r="L111" s="87"/>
      <c r="M111" s="266">
        <f>M7+M60</f>
        <v>6097.379999999846</v>
      </c>
      <c r="N111" s="400">
        <f>N7+N60</f>
        <v>801673.07</v>
      </c>
      <c r="P111" s="403">
        <f t="shared" si="4"/>
        <v>69039.84999999998</v>
      </c>
      <c r="Q111" s="400">
        <f>Q7+Q60</f>
        <v>870712.9199999999</v>
      </c>
    </row>
    <row r="112" spans="2:13" ht="56.25" hidden="1">
      <c r="B112" s="382"/>
      <c r="C112" s="275"/>
      <c r="D112" s="388" t="s">
        <v>508</v>
      </c>
      <c r="E112" s="267" t="e">
        <f>F112-черн!Z229</f>
        <v>#REF!</v>
      </c>
      <c r="F112" s="267" t="e">
        <f>F7</f>
        <v>#REF!</v>
      </c>
      <c r="J112" s="267">
        <f>J7</f>
        <v>85514.79000000001</v>
      </c>
      <c r="M112" s="266">
        <f t="shared" si="5"/>
        <v>-85514.79000000001</v>
      </c>
    </row>
    <row r="113" spans="2:6" ht="18.75">
      <c r="B113" s="283"/>
      <c r="C113" s="284"/>
      <c r="D113" s="396"/>
      <c r="E113" s="271"/>
      <c r="F113" s="148"/>
    </row>
    <row r="114" spans="2:6" ht="18.75">
      <c r="B114" s="283"/>
      <c r="C114" s="284"/>
      <c r="D114" s="396"/>
      <c r="E114" s="271"/>
      <c r="F114" s="148"/>
    </row>
    <row r="115" spans="2:6" ht="18.75">
      <c r="B115" s="283"/>
      <c r="C115" s="284"/>
      <c r="D115" s="397"/>
      <c r="E115" s="271"/>
      <c r="F115" s="148"/>
    </row>
    <row r="116" spans="2:6" ht="18.75">
      <c r="B116" s="283"/>
      <c r="C116" s="284"/>
      <c r="D116" s="397"/>
      <c r="E116" s="271"/>
      <c r="F116" s="148"/>
    </row>
    <row r="117" spans="2:6" ht="18.75">
      <c r="B117" s="283"/>
      <c r="C117" s="285"/>
      <c r="D117" s="397"/>
      <c r="E117" s="271"/>
      <c r="F117" s="148"/>
    </row>
    <row r="118" spans="2:6" ht="18.75">
      <c r="B118" s="283"/>
      <c r="C118" s="284"/>
      <c r="D118" s="397"/>
      <c r="E118" s="271"/>
      <c r="F118" s="148"/>
    </row>
    <row r="119" spans="2:6" ht="18.75">
      <c r="B119" s="283"/>
      <c r="C119" s="284"/>
      <c r="D119" s="397"/>
      <c r="E119" s="271"/>
      <c r="F119" s="148"/>
    </row>
    <row r="120" spans="2:6" ht="18.75">
      <c r="B120" s="283"/>
      <c r="C120" s="285"/>
      <c r="D120" s="397"/>
      <c r="E120" s="271"/>
      <c r="F120" s="148"/>
    </row>
    <row r="121" spans="2:6" ht="18.75">
      <c r="B121" s="283"/>
      <c r="C121" s="283"/>
      <c r="D121" s="398"/>
      <c r="E121" s="271"/>
      <c r="F121" s="148"/>
    </row>
    <row r="122" spans="2:6" ht="18.75">
      <c r="B122" s="283"/>
      <c r="C122" s="283"/>
      <c r="D122" s="398"/>
      <c r="E122" s="271"/>
      <c r="F122" s="148"/>
    </row>
    <row r="123" spans="2:6" ht="18.75">
      <c r="B123" s="283"/>
      <c r="C123" s="283"/>
      <c r="D123" s="398"/>
      <c r="E123" s="271"/>
      <c r="F123" s="148"/>
    </row>
    <row r="124" spans="2:6" ht="18.75">
      <c r="B124" s="283"/>
      <c r="C124" s="283"/>
      <c r="D124" s="398"/>
      <c r="E124" s="271"/>
      <c r="F124" s="148"/>
    </row>
    <row r="125" spans="2:6" ht="18.75">
      <c r="B125" s="283"/>
      <c r="C125" s="283"/>
      <c r="D125" s="398"/>
      <c r="E125" s="271"/>
      <c r="F125" s="148"/>
    </row>
    <row r="126" spans="2:6" ht="18.75">
      <c r="B126" s="283"/>
      <c r="C126" s="283"/>
      <c r="D126" s="398"/>
      <c r="E126" s="271"/>
      <c r="F126" s="148"/>
    </row>
    <row r="127" spans="2:6" ht="18.75">
      <c r="B127" s="283"/>
      <c r="C127" s="283"/>
      <c r="D127" s="398"/>
      <c r="E127" s="271"/>
      <c r="F127" s="148"/>
    </row>
    <row r="128" spans="2:6" ht="18.75">
      <c r="B128" s="283"/>
      <c r="C128" s="283"/>
      <c r="D128" s="398"/>
      <c r="E128" s="271"/>
      <c r="F128" s="148"/>
    </row>
    <row r="129" spans="2:6" ht="18.75">
      <c r="B129" s="283"/>
      <c r="C129" s="283"/>
      <c r="D129" s="398"/>
      <c r="E129" s="271"/>
      <c r="F129" s="148"/>
    </row>
    <row r="130" spans="2:6" ht="18.75">
      <c r="B130" s="283"/>
      <c r="C130" s="283"/>
      <c r="D130" s="398"/>
      <c r="E130" s="271"/>
      <c r="F130" s="148"/>
    </row>
    <row r="131" spans="2:6" ht="18.75">
      <c r="B131" s="283"/>
      <c r="C131" s="283"/>
      <c r="D131" s="398"/>
      <c r="E131" s="271"/>
      <c r="F131" s="148"/>
    </row>
    <row r="132" spans="2:6" ht="18.75">
      <c r="B132" s="283"/>
      <c r="C132" s="283"/>
      <c r="D132" s="398"/>
      <c r="E132" s="271"/>
      <c r="F132" s="148"/>
    </row>
    <row r="133" spans="2:6" ht="18.75">
      <c r="B133" s="283"/>
      <c r="C133" s="283"/>
      <c r="D133" s="398"/>
      <c r="E133" s="271"/>
      <c r="F133" s="148"/>
    </row>
    <row r="134" spans="2:6" ht="18.75">
      <c r="B134" s="283"/>
      <c r="C134" s="283"/>
      <c r="D134" s="398"/>
      <c r="E134" s="271"/>
      <c r="F134" s="148"/>
    </row>
    <row r="135" spans="2:6" ht="18.75">
      <c r="B135" s="283"/>
      <c r="C135" s="283"/>
      <c r="D135" s="398"/>
      <c r="E135" s="271"/>
      <c r="F135" s="148"/>
    </row>
    <row r="136" spans="2:6" ht="18.75">
      <c r="B136" s="283"/>
      <c r="C136" s="283"/>
      <c r="D136" s="398"/>
      <c r="E136" s="271"/>
      <c r="F136" s="148"/>
    </row>
    <row r="137" spans="2:6" ht="18.75">
      <c r="B137" s="283"/>
      <c r="C137" s="283"/>
      <c r="D137" s="398"/>
      <c r="E137" s="271"/>
      <c r="F137" s="148"/>
    </row>
    <row r="138" spans="2:6" ht="18.75">
      <c r="B138" s="283"/>
      <c r="C138" s="283"/>
      <c r="D138" s="398"/>
      <c r="E138" s="271"/>
      <c r="F138" s="148"/>
    </row>
    <row r="139" spans="2:6" ht="18.75">
      <c r="B139" s="283"/>
      <c r="C139" s="152"/>
      <c r="D139" s="398"/>
      <c r="E139" s="271"/>
      <c r="F139" s="148"/>
    </row>
    <row r="140" spans="2:6" ht="18.75">
      <c r="B140" s="283"/>
      <c r="C140" s="152"/>
      <c r="D140" s="398"/>
      <c r="E140" s="271"/>
      <c r="F140" s="148"/>
    </row>
    <row r="141" spans="2:6" ht="18.75">
      <c r="B141" s="283"/>
      <c r="C141" s="152"/>
      <c r="D141" s="398"/>
      <c r="E141" s="271"/>
      <c r="F141" s="148"/>
    </row>
    <row r="142" spans="2:6" ht="18.75">
      <c r="B142" s="283"/>
      <c r="C142" s="152"/>
      <c r="D142" s="398"/>
      <c r="E142" s="271"/>
      <c r="F142" s="148"/>
    </row>
    <row r="143" spans="2:6" ht="18.75">
      <c r="B143" s="283"/>
      <c r="C143" s="152"/>
      <c r="D143" s="398"/>
      <c r="E143" s="271"/>
      <c r="F143" s="148"/>
    </row>
    <row r="144" spans="2:6" ht="18.75">
      <c r="B144" s="283"/>
      <c r="C144" s="152"/>
      <c r="D144" s="398"/>
      <c r="E144" s="271"/>
      <c r="F144" s="148"/>
    </row>
    <row r="145" spans="2:6" ht="18.75">
      <c r="B145" s="283"/>
      <c r="C145" s="152"/>
      <c r="D145" s="398"/>
      <c r="E145" s="271"/>
      <c r="F145" s="148"/>
    </row>
    <row r="146" spans="2:6" ht="18.75">
      <c r="B146" s="283"/>
      <c r="C146" s="152"/>
      <c r="D146" s="398"/>
      <c r="E146" s="271"/>
      <c r="F146" s="148"/>
    </row>
    <row r="147" spans="2:6" ht="18.75">
      <c r="B147" s="283"/>
      <c r="C147" s="152"/>
      <c r="D147" s="398"/>
      <c r="E147" s="271"/>
      <c r="F147" s="148"/>
    </row>
    <row r="148" spans="2:6" ht="18.75">
      <c r="B148" s="283"/>
      <c r="C148" s="152"/>
      <c r="D148" s="398"/>
      <c r="E148" s="271"/>
      <c r="F148" s="148"/>
    </row>
    <row r="149" spans="2:6" ht="18.75">
      <c r="B149" s="283"/>
      <c r="C149" s="152"/>
      <c r="D149" s="398"/>
      <c r="E149" s="271"/>
      <c r="F149" s="148"/>
    </row>
    <row r="150" spans="2:6" ht="18.75">
      <c r="B150" s="283"/>
      <c r="C150" s="152"/>
      <c r="D150" s="398"/>
      <c r="E150" s="271"/>
      <c r="F150" s="148"/>
    </row>
    <row r="151" spans="2:6" ht="18.75">
      <c r="B151" s="283"/>
      <c r="C151" s="152"/>
      <c r="D151" s="398"/>
      <c r="E151" s="271"/>
      <c r="F151" s="148"/>
    </row>
    <row r="152" spans="2:6" ht="18.75">
      <c r="B152" s="283"/>
      <c r="C152" s="152"/>
      <c r="D152" s="398"/>
      <c r="E152" s="271"/>
      <c r="F152" s="148"/>
    </row>
    <row r="153" spans="2:6" ht="18.75">
      <c r="B153" s="283"/>
      <c r="C153" s="152"/>
      <c r="D153" s="398"/>
      <c r="E153" s="271"/>
      <c r="F153" s="148"/>
    </row>
    <row r="154" spans="2:6" ht="18.75">
      <c r="B154" s="283"/>
      <c r="C154" s="152"/>
      <c r="D154" s="398"/>
      <c r="E154" s="271"/>
      <c r="F154" s="148"/>
    </row>
    <row r="155" spans="2:6" ht="18.75">
      <c r="B155" s="283"/>
      <c r="C155" s="152"/>
      <c r="D155" s="398"/>
      <c r="E155" s="271"/>
      <c r="F155" s="148"/>
    </row>
    <row r="156" spans="2:6" ht="18.75">
      <c r="B156" s="283"/>
      <c r="C156" s="152"/>
      <c r="D156" s="398"/>
      <c r="E156" s="271"/>
      <c r="F156" s="148"/>
    </row>
    <row r="157" spans="2:6" ht="18.75">
      <c r="B157" s="283"/>
      <c r="C157" s="152"/>
      <c r="D157" s="398"/>
      <c r="E157" s="271"/>
      <c r="F157" s="148"/>
    </row>
    <row r="158" spans="2:6" ht="18.75">
      <c r="B158" s="283"/>
      <c r="C158" s="152"/>
      <c r="D158" s="398"/>
      <c r="E158" s="271"/>
      <c r="F158" s="148"/>
    </row>
    <row r="159" spans="2:6" ht="18.75">
      <c r="B159" s="283"/>
      <c r="C159" s="152"/>
      <c r="D159" s="398"/>
      <c r="E159" s="271"/>
      <c r="F159" s="148"/>
    </row>
    <row r="160" spans="2:6" ht="18.75">
      <c r="B160" s="283"/>
      <c r="C160" s="152"/>
      <c r="D160" s="398"/>
      <c r="E160" s="271"/>
      <c r="F160" s="148"/>
    </row>
    <row r="161" spans="2:6" ht="18.75">
      <c r="B161" s="283"/>
      <c r="C161" s="152"/>
      <c r="D161" s="398"/>
      <c r="E161" s="271"/>
      <c r="F161" s="148"/>
    </row>
    <row r="162" spans="2:6" ht="18.75">
      <c r="B162" s="283"/>
      <c r="C162" s="152"/>
      <c r="D162" s="398"/>
      <c r="E162" s="271"/>
      <c r="F162" s="148"/>
    </row>
    <row r="163" spans="2:6" ht="18.75">
      <c r="B163" s="283"/>
      <c r="C163" s="152"/>
      <c r="D163" s="398"/>
      <c r="E163" s="271"/>
      <c r="F163" s="148"/>
    </row>
    <row r="164" spans="2:6" ht="18.75">
      <c r="B164" s="283"/>
      <c r="C164" s="152"/>
      <c r="D164" s="398"/>
      <c r="E164" s="271"/>
      <c r="F164" s="148"/>
    </row>
    <row r="165" spans="2:6" ht="18.75">
      <c r="B165" s="283"/>
      <c r="C165" s="152"/>
      <c r="D165" s="398"/>
      <c r="E165" s="271"/>
      <c r="F165" s="148"/>
    </row>
    <row r="166" spans="2:6" ht="18.75">
      <c r="B166" s="283"/>
      <c r="C166" s="152"/>
      <c r="D166" s="398"/>
      <c r="E166" s="271"/>
      <c r="F166" s="148"/>
    </row>
    <row r="167" spans="2:6" ht="18.75">
      <c r="B167" s="283"/>
      <c r="C167" s="152"/>
      <c r="D167" s="398"/>
      <c r="E167" s="271"/>
      <c r="F167" s="148"/>
    </row>
    <row r="168" spans="2:6" ht="18.75">
      <c r="B168" s="283"/>
      <c r="C168" s="152"/>
      <c r="D168" s="398"/>
      <c r="E168" s="271"/>
      <c r="F168" s="148"/>
    </row>
    <row r="169" spans="2:6" ht="18.75">
      <c r="B169" s="283"/>
      <c r="C169" s="152"/>
      <c r="D169" s="398"/>
      <c r="E169" s="271"/>
      <c r="F169" s="148"/>
    </row>
    <row r="170" spans="2:6" ht="18.75">
      <c r="B170" s="283"/>
      <c r="C170" s="152"/>
      <c r="D170" s="398"/>
      <c r="E170" s="271"/>
      <c r="F170" s="148"/>
    </row>
    <row r="171" spans="2:6" ht="18.75">
      <c r="B171" s="283"/>
      <c r="C171" s="152"/>
      <c r="D171" s="398"/>
      <c r="E171" s="271"/>
      <c r="F171" s="148"/>
    </row>
    <row r="172" spans="2:6" ht="18.75">
      <c r="B172" s="283"/>
      <c r="C172" s="152"/>
      <c r="D172" s="398"/>
      <c r="E172" s="271"/>
      <c r="F172" s="148"/>
    </row>
    <row r="173" spans="2:6" ht="18.75">
      <c r="B173" s="283"/>
      <c r="C173" s="152"/>
      <c r="D173" s="398"/>
      <c r="E173" s="148"/>
      <c r="F173" s="148"/>
    </row>
    <row r="174" spans="2:6" ht="18.75">
      <c r="B174" s="283"/>
      <c r="C174" s="152"/>
      <c r="D174" s="398"/>
      <c r="E174" s="148"/>
      <c r="F174" s="148"/>
    </row>
    <row r="175" spans="2:6" ht="18.75">
      <c r="B175" s="283"/>
      <c r="C175" s="152"/>
      <c r="D175" s="398"/>
      <c r="E175" s="148"/>
      <c r="F175" s="148"/>
    </row>
    <row r="176" spans="2:6" ht="18.75">
      <c r="B176" s="283"/>
      <c r="C176" s="152"/>
      <c r="D176" s="398"/>
      <c r="E176" s="148"/>
      <c r="F176" s="148"/>
    </row>
    <row r="177" spans="2:6" ht="18.75">
      <c r="B177" s="283"/>
      <c r="C177" s="152"/>
      <c r="D177" s="398"/>
      <c r="E177" s="148"/>
      <c r="F177" s="148"/>
    </row>
    <row r="178" spans="2:6" ht="18.75">
      <c r="B178" s="283"/>
      <c r="C178" s="152"/>
      <c r="D178" s="398"/>
      <c r="E178" s="148"/>
      <c r="F178" s="148"/>
    </row>
    <row r="179" spans="2:6" ht="18.75">
      <c r="B179" s="283"/>
      <c r="C179" s="152"/>
      <c r="D179" s="398"/>
      <c r="E179" s="148"/>
      <c r="F179" s="148"/>
    </row>
    <row r="180" spans="2:6" ht="18.75">
      <c r="B180" s="283"/>
      <c r="C180" s="152"/>
      <c r="D180" s="398"/>
      <c r="E180" s="148"/>
      <c r="F180" s="148"/>
    </row>
    <row r="181" spans="2:6" ht="18.75">
      <c r="B181" s="283"/>
      <c r="C181" s="152"/>
      <c r="D181" s="398"/>
      <c r="E181" s="148"/>
      <c r="F181" s="148"/>
    </row>
    <row r="182" spans="2:6" ht="18.75">
      <c r="B182" s="283"/>
      <c r="C182" s="152"/>
      <c r="D182" s="398"/>
      <c r="E182" s="148"/>
      <c r="F182" s="148"/>
    </row>
    <row r="183" spans="2:6" ht="18.75">
      <c r="B183" s="283"/>
      <c r="C183" s="152"/>
      <c r="D183" s="398"/>
      <c r="E183" s="148"/>
      <c r="F183" s="148"/>
    </row>
    <row r="184" spans="2:6" ht="18.75">
      <c r="B184" s="283"/>
      <c r="C184" s="152"/>
      <c r="D184" s="398"/>
      <c r="E184" s="148"/>
      <c r="F184" s="148"/>
    </row>
    <row r="185" spans="2:6" ht="18.75">
      <c r="B185" s="283"/>
      <c r="C185" s="152"/>
      <c r="D185" s="398"/>
      <c r="E185" s="148"/>
      <c r="F185" s="148"/>
    </row>
    <row r="186" spans="2:6" ht="18.75">
      <c r="B186" s="283"/>
      <c r="C186" s="152"/>
      <c r="D186" s="398"/>
      <c r="E186" s="148"/>
      <c r="F186" s="148"/>
    </row>
    <row r="187" spans="2:6" ht="18.75">
      <c r="B187" s="283"/>
      <c r="C187" s="152"/>
      <c r="D187" s="398"/>
      <c r="E187" s="148"/>
      <c r="F187" s="148"/>
    </row>
    <row r="188" spans="2:6" ht="18.75">
      <c r="B188" s="283"/>
      <c r="C188" s="152"/>
      <c r="D188" s="398"/>
      <c r="E188" s="148"/>
      <c r="F188" s="148"/>
    </row>
    <row r="189" spans="2:6" ht="18.75">
      <c r="B189" s="283"/>
      <c r="C189" s="152"/>
      <c r="D189" s="398"/>
      <c r="E189" s="148"/>
      <c r="F189" s="148"/>
    </row>
    <row r="190" spans="2:6" ht="18.75">
      <c r="B190" s="283"/>
      <c r="C190" s="152"/>
      <c r="D190" s="398"/>
      <c r="E190" s="148"/>
      <c r="F190" s="148"/>
    </row>
    <row r="191" spans="2:6" ht="18.75">
      <c r="B191" s="283"/>
      <c r="C191" s="152"/>
      <c r="D191" s="398"/>
      <c r="E191" s="148"/>
      <c r="F191" s="148"/>
    </row>
    <row r="192" spans="2:6" ht="18.75">
      <c r="B192" s="283"/>
      <c r="C192" s="152"/>
      <c r="D192" s="398"/>
      <c r="E192" s="148"/>
      <c r="F192" s="148"/>
    </row>
    <row r="193" spans="2:6" ht="18.75">
      <c r="B193" s="283"/>
      <c r="C193" s="152"/>
      <c r="D193" s="398"/>
      <c r="E193" s="148"/>
      <c r="F193" s="148"/>
    </row>
    <row r="194" spans="2:6" ht="18.75">
      <c r="B194" s="283"/>
      <c r="C194" s="152"/>
      <c r="D194" s="398"/>
      <c r="E194" s="148"/>
      <c r="F194" s="148"/>
    </row>
    <row r="195" spans="2:6" ht="18.75">
      <c r="B195" s="283"/>
      <c r="C195" s="152"/>
      <c r="D195" s="398"/>
      <c r="E195" s="148"/>
      <c r="F195" s="148"/>
    </row>
    <row r="196" spans="2:6" ht="18.75">
      <c r="B196" s="283"/>
      <c r="C196" s="152"/>
      <c r="D196" s="398"/>
      <c r="E196" s="148"/>
      <c r="F196" s="148"/>
    </row>
    <row r="197" spans="2:6" ht="18.75">
      <c r="B197" s="283"/>
      <c r="C197" s="152"/>
      <c r="D197" s="398"/>
      <c r="E197" s="148"/>
      <c r="F197" s="148"/>
    </row>
    <row r="198" spans="2:6" ht="18.75">
      <c r="B198" s="283"/>
      <c r="C198" s="152"/>
      <c r="D198" s="398"/>
      <c r="E198" s="148"/>
      <c r="F198" s="148"/>
    </row>
    <row r="199" spans="2:6" ht="18.75">
      <c r="B199" s="283"/>
      <c r="C199" s="152"/>
      <c r="D199" s="398"/>
      <c r="E199" s="148"/>
      <c r="F199" s="148"/>
    </row>
    <row r="200" spans="2:6" ht="18.75">
      <c r="B200" s="283"/>
      <c r="C200" s="152"/>
      <c r="D200" s="398"/>
      <c r="E200" s="148"/>
      <c r="F200" s="148"/>
    </row>
    <row r="201" spans="2:6" ht="18.75">
      <c r="B201" s="283"/>
      <c r="C201" s="152"/>
      <c r="D201" s="398"/>
      <c r="E201" s="148"/>
      <c r="F201" s="148"/>
    </row>
    <row r="202" ht="15.75">
      <c r="D202" s="385"/>
    </row>
    <row r="203" ht="15.75">
      <c r="D203" s="385"/>
    </row>
    <row r="204" ht="15.75">
      <c r="D204" s="385"/>
    </row>
    <row r="205" ht="15.75">
      <c r="D205" s="385"/>
    </row>
  </sheetData>
  <sheetProtection/>
  <mergeCells count="14">
    <mergeCell ref="M5:M6"/>
    <mergeCell ref="N5:N6"/>
    <mergeCell ref="C5:C6"/>
    <mergeCell ref="D5:D6"/>
    <mergeCell ref="N1:R1"/>
    <mergeCell ref="E5:F5"/>
    <mergeCell ref="E1:G1"/>
    <mergeCell ref="H1:I1"/>
    <mergeCell ref="G5:J6"/>
    <mergeCell ref="B3:Q3"/>
    <mergeCell ref="B5:B6"/>
    <mergeCell ref="O5:O6"/>
    <mergeCell ref="P5:P6"/>
    <mergeCell ref="Q5:Q6"/>
  </mergeCells>
  <printOptions/>
  <pageMargins left="0.7086614173228347" right="0.31496062992125984" top="0.7480314960629921" bottom="0.7480314960629921" header="0.31496062992125984" footer="0.31496062992125984"/>
  <pageSetup fitToHeight="0" orientation="portrait" paperSize="9" scale="49" r:id="rId1"/>
  <rowBreaks count="1" manualBreakCount="1">
    <brk id="8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292"/>
      <c r="E1" s="292"/>
      <c r="X1" s="292" t="s">
        <v>558</v>
      </c>
      <c r="Y1" s="309"/>
      <c r="Z1" s="309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290" t="s">
        <v>559</v>
      </c>
      <c r="B5" s="308"/>
      <c r="C5" s="308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29" t="s">
        <v>291</v>
      </c>
      <c r="G1" s="329"/>
    </row>
    <row r="2" spans="1:7" ht="15.75">
      <c r="A2" s="61"/>
      <c r="B2" s="61"/>
      <c r="C2" s="61"/>
      <c r="D2" s="61"/>
      <c r="E2" s="61"/>
      <c r="F2" s="329" t="s">
        <v>292</v>
      </c>
      <c r="G2" s="329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30" t="s">
        <v>531</v>
      </c>
      <c r="B9" s="330"/>
      <c r="C9" s="330"/>
      <c r="D9" s="330"/>
      <c r="E9" s="330"/>
      <c r="F9" s="330"/>
      <c r="G9" s="330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31" t="s">
        <v>296</v>
      </c>
      <c r="B11" s="332"/>
      <c r="C11" s="332"/>
      <c r="D11" s="332"/>
      <c r="E11" s="333"/>
      <c r="F11" s="337" t="s">
        <v>532</v>
      </c>
      <c r="G11" s="338"/>
      <c r="H11" s="64"/>
      <c r="I11" s="64"/>
    </row>
    <row r="12" spans="1:9" ht="78" customHeight="1" thickBot="1">
      <c r="A12" s="334"/>
      <c r="B12" s="335"/>
      <c r="C12" s="335"/>
      <c r="D12" s="335"/>
      <c r="E12" s="336"/>
      <c r="F12" s="133" t="s">
        <v>297</v>
      </c>
      <c r="G12" s="134" t="s">
        <v>298</v>
      </c>
      <c r="H12" s="64"/>
      <c r="I12" s="64"/>
    </row>
    <row r="13" spans="1:9" ht="18.75">
      <c r="A13" s="339" t="s">
        <v>299</v>
      </c>
      <c r="B13" s="340"/>
      <c r="C13" s="340"/>
      <c r="D13" s="340"/>
      <c r="E13" s="340"/>
      <c r="F13" s="340"/>
      <c r="G13" s="341"/>
      <c r="H13" s="64"/>
      <c r="I13" s="64"/>
    </row>
    <row r="14" spans="1:9" ht="34.5" customHeight="1">
      <c r="A14" s="313" t="s">
        <v>300</v>
      </c>
      <c r="B14" s="314"/>
      <c r="C14" s="314"/>
      <c r="D14" s="314"/>
      <c r="E14" s="315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13" t="s">
        <v>302</v>
      </c>
      <c r="B15" s="314"/>
      <c r="C15" s="314"/>
      <c r="D15" s="314"/>
      <c r="E15" s="315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13" t="s">
        <v>303</v>
      </c>
      <c r="B16" s="314"/>
      <c r="C16" s="314"/>
      <c r="D16" s="314"/>
      <c r="E16" s="314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13" t="s">
        <v>304</v>
      </c>
      <c r="B17" s="314"/>
      <c r="C17" s="314"/>
      <c r="D17" s="314"/>
      <c r="E17" s="315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13" t="s">
        <v>305</v>
      </c>
      <c r="B18" s="314"/>
      <c r="C18" s="314"/>
      <c r="D18" s="314"/>
      <c r="E18" s="315"/>
      <c r="F18" s="138">
        <v>100</v>
      </c>
      <c r="G18" s="139">
        <f>F18/2</f>
        <v>50</v>
      </c>
      <c r="H18" s="64"/>
      <c r="I18" s="64"/>
    </row>
    <row r="19" spans="1:9" ht="19.5" thickBot="1">
      <c r="A19" s="318" t="s">
        <v>306</v>
      </c>
      <c r="B19" s="319"/>
      <c r="C19" s="319"/>
      <c r="D19" s="319"/>
      <c r="E19" s="320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21" t="s">
        <v>307</v>
      </c>
      <c r="B20" s="322"/>
      <c r="C20" s="322"/>
      <c r="D20" s="322"/>
      <c r="E20" s="322"/>
      <c r="F20" s="322"/>
      <c r="G20" s="323"/>
      <c r="H20" s="64"/>
      <c r="I20" s="64"/>
    </row>
    <row r="21" spans="1:7" ht="95.25" customHeight="1">
      <c r="A21" s="324" t="s">
        <v>509</v>
      </c>
      <c r="B21" s="325"/>
      <c r="C21" s="325"/>
      <c r="D21" s="325"/>
      <c r="E21" s="326"/>
      <c r="F21" s="138">
        <v>240</v>
      </c>
      <c r="G21" s="139">
        <f>F21/2</f>
        <v>120</v>
      </c>
    </row>
    <row r="22" spans="1:7" ht="74.25" customHeight="1">
      <c r="A22" s="313" t="s">
        <v>510</v>
      </c>
      <c r="B22" s="314"/>
      <c r="C22" s="314"/>
      <c r="D22" s="314"/>
      <c r="E22" s="315"/>
      <c r="F22" s="143">
        <v>210</v>
      </c>
      <c r="G22" s="139">
        <f>F22/2</f>
        <v>105</v>
      </c>
    </row>
    <row r="23" spans="1:7" ht="100.5" customHeight="1">
      <c r="A23" s="313" t="s">
        <v>533</v>
      </c>
      <c r="B23" s="327"/>
      <c r="C23" s="327"/>
      <c r="D23" s="327"/>
      <c r="E23" s="328"/>
      <c r="F23" s="143">
        <v>570</v>
      </c>
      <c r="G23" s="139">
        <f>F23*20%</f>
        <v>114</v>
      </c>
    </row>
    <row r="24" spans="1:7" s="131" customFormat="1" ht="42.75" customHeight="1" thickBot="1">
      <c r="A24" s="316" t="s">
        <v>308</v>
      </c>
      <c r="B24" s="317"/>
      <c r="C24" s="317"/>
      <c r="D24" s="317"/>
      <c r="E24" s="317"/>
      <c r="F24" s="140">
        <f>F21+F22</f>
        <v>450</v>
      </c>
      <c r="G24" s="139">
        <f>G21+G22+G23</f>
        <v>339</v>
      </c>
    </row>
    <row r="25" spans="1:7" ht="19.5" thickBot="1">
      <c r="A25" s="310" t="s">
        <v>309</v>
      </c>
      <c r="B25" s="311"/>
      <c r="C25" s="311"/>
      <c r="D25" s="311"/>
      <c r="E25" s="312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30" t="s">
        <v>551</v>
      </c>
      <c r="B4" s="330"/>
      <c r="C4" s="330"/>
      <c r="D4" s="330"/>
      <c r="E4" s="330"/>
      <c r="F4" s="330"/>
      <c r="G4" s="330"/>
      <c r="H4" s="330"/>
      <c r="I4" s="330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52" t="s">
        <v>296</v>
      </c>
      <c r="B6" s="353"/>
      <c r="C6" s="353"/>
      <c r="D6" s="353"/>
      <c r="E6" s="353"/>
      <c r="F6" s="356" t="s">
        <v>552</v>
      </c>
      <c r="G6" s="356"/>
      <c r="H6" s="356" t="s">
        <v>553</v>
      </c>
      <c r="I6" s="357"/>
    </row>
    <row r="7" spans="1:9" s="148" customFormat="1" ht="72.75" customHeight="1" thickBot="1">
      <c r="A7" s="354"/>
      <c r="B7" s="355"/>
      <c r="C7" s="355"/>
      <c r="D7" s="355"/>
      <c r="E7" s="355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21" t="s">
        <v>299</v>
      </c>
      <c r="B8" s="322"/>
      <c r="C8" s="322"/>
      <c r="D8" s="322"/>
      <c r="E8" s="322"/>
      <c r="F8" s="322"/>
      <c r="G8" s="322"/>
      <c r="H8" s="322"/>
      <c r="I8" s="323"/>
    </row>
    <row r="9" spans="1:9" ht="22.5" customHeight="1">
      <c r="A9" s="313" t="s">
        <v>300</v>
      </c>
      <c r="B9" s="314"/>
      <c r="C9" s="314"/>
      <c r="D9" s="314"/>
      <c r="E9" s="315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50" t="s">
        <v>302</v>
      </c>
      <c r="B10" s="351"/>
      <c r="C10" s="351"/>
      <c r="D10" s="351"/>
      <c r="E10" s="351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45" t="s">
        <v>303</v>
      </c>
      <c r="B11" s="346"/>
      <c r="C11" s="346"/>
      <c r="D11" s="346"/>
      <c r="E11" s="346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45" t="s">
        <v>304</v>
      </c>
      <c r="B12" s="346"/>
      <c r="C12" s="346"/>
      <c r="D12" s="346"/>
      <c r="E12" s="346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45" t="s">
        <v>305</v>
      </c>
      <c r="B13" s="346"/>
      <c r="C13" s="346"/>
      <c r="D13" s="346"/>
      <c r="E13" s="346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18" t="s">
        <v>306</v>
      </c>
      <c r="B14" s="319"/>
      <c r="C14" s="319"/>
      <c r="D14" s="319"/>
      <c r="E14" s="320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47" t="s">
        <v>307</v>
      </c>
      <c r="B15" s="348"/>
      <c r="C15" s="348"/>
      <c r="D15" s="348"/>
      <c r="E15" s="348"/>
      <c r="F15" s="348"/>
      <c r="G15" s="348"/>
      <c r="H15" s="348"/>
      <c r="I15" s="349"/>
    </row>
    <row r="16" spans="1:9" ht="147.75" customHeight="1" thickBot="1">
      <c r="A16" s="324" t="s">
        <v>509</v>
      </c>
      <c r="B16" s="325"/>
      <c r="C16" s="325"/>
      <c r="D16" s="325"/>
      <c r="E16" s="326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13" t="s">
        <v>510</v>
      </c>
      <c r="B17" s="314"/>
      <c r="C17" s="314"/>
      <c r="D17" s="314"/>
      <c r="E17" s="315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13" t="s">
        <v>533</v>
      </c>
      <c r="B18" s="327"/>
      <c r="C18" s="327"/>
      <c r="D18" s="327"/>
      <c r="E18" s="328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18" t="s">
        <v>308</v>
      </c>
      <c r="B19" s="319"/>
      <c r="C19" s="319"/>
      <c r="D19" s="319"/>
      <c r="E19" s="320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42" t="s">
        <v>309</v>
      </c>
      <c r="B20" s="343"/>
      <c r="C20" s="343"/>
      <c r="D20" s="343"/>
      <c r="E20" s="344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295" t="s">
        <v>311</v>
      </c>
      <c r="C1" s="295"/>
    </row>
    <row r="2" spans="2:3" ht="15" customHeight="1">
      <c r="B2" s="295" t="s">
        <v>292</v>
      </c>
      <c r="C2" s="295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62" t="s">
        <v>554</v>
      </c>
      <c r="C6" s="363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04" t="s">
        <v>534</v>
      </c>
      <c r="B9" s="304"/>
      <c r="C9" s="304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61"/>
      <c r="N12" s="361"/>
      <c r="O12" s="361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64">
        <v>3</v>
      </c>
      <c r="B14" s="174" t="s">
        <v>336</v>
      </c>
      <c r="C14" s="366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65"/>
      <c r="B15" s="174" t="s">
        <v>316</v>
      </c>
      <c r="C15" s="367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58">
        <v>6</v>
      </c>
      <c r="B19" s="168" t="s">
        <v>329</v>
      </c>
      <c r="C19" s="359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58"/>
      <c r="B20" s="168" t="s">
        <v>316</v>
      </c>
      <c r="C20" s="360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295" t="s">
        <v>320</v>
      </c>
      <c r="C1" s="295"/>
    </row>
    <row r="3" spans="1:3" ht="46.5" customHeight="1">
      <c r="A3" s="304" t="s">
        <v>561</v>
      </c>
      <c r="B3" s="304"/>
      <c r="C3" s="304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68">
        <v>3</v>
      </c>
      <c r="B8" s="174" t="s">
        <v>329</v>
      </c>
      <c r="C8" s="370">
        <f>C7*0.46%</f>
        <v>3912.5976384</v>
      </c>
      <c r="D8" s="62"/>
      <c r="E8" s="64"/>
    </row>
    <row r="9" spans="1:5" ht="22.5" customHeight="1">
      <c r="A9" s="369"/>
      <c r="B9" s="174" t="s">
        <v>316</v>
      </c>
      <c r="C9" s="371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76">
        <v>6</v>
      </c>
      <c r="B13" s="168" t="s">
        <v>540</v>
      </c>
      <c r="C13" s="378">
        <f>C12*C6%</f>
        <v>4139.5283014272</v>
      </c>
      <c r="D13" s="62"/>
      <c r="E13" s="64"/>
    </row>
    <row r="14" spans="1:5" ht="18.75" customHeight="1">
      <c r="A14" s="377"/>
      <c r="B14" s="174" t="s">
        <v>316</v>
      </c>
      <c r="C14" s="379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64">
        <v>3</v>
      </c>
      <c r="B26" s="174" t="s">
        <v>540</v>
      </c>
      <c r="C26" s="366">
        <f>C25*0.55%</f>
        <v>4949.436012576</v>
      </c>
    </row>
    <row r="27" spans="1:3" ht="18.75">
      <c r="A27" s="365"/>
      <c r="B27" s="174" t="s">
        <v>316</v>
      </c>
      <c r="C27" s="367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372">
        <v>6</v>
      </c>
      <c r="B31" s="174" t="s">
        <v>544</v>
      </c>
      <c r="C31" s="374">
        <f>C30*C24%</f>
        <v>4396.179056115687</v>
      </c>
    </row>
    <row r="32" spans="1:3" ht="18.75">
      <c r="A32" s="373"/>
      <c r="B32" s="174" t="s">
        <v>316</v>
      </c>
      <c r="C32" s="375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Сыргалай</cp:lastModifiedBy>
  <cp:lastPrinted>2021-11-16T02:40:58Z</cp:lastPrinted>
  <dcterms:created xsi:type="dcterms:W3CDTF">2008-11-09T14:04:37Z</dcterms:created>
  <dcterms:modified xsi:type="dcterms:W3CDTF">2021-11-16T02:41:12Z</dcterms:modified>
  <cp:category/>
  <cp:version/>
  <cp:contentType/>
  <cp:contentStatus/>
</cp:coreProperties>
</file>