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2\Изменения\ИСПОЛНЕНИЕ\НА САЙТ\Решение об исполнении бюджета 2022\"/>
    </mc:Choice>
  </mc:AlternateContent>
  <bookViews>
    <workbookView xWindow="-195" yWindow="180" windowWidth="15480" windowHeight="8745" tabRatio="766" firstSheet="5" activeTab="5"/>
  </bookViews>
  <sheets>
    <sheet name="публ 8" sheetId="25" state="hidden" r:id="rId1"/>
    <sheet name="6 публ" sheetId="49" state="hidden" r:id="rId2"/>
    <sheet name="7 публ" sheetId="48" state="hidden" r:id="rId3"/>
    <sheet name="8 МП " sheetId="52" state="hidden" r:id="rId4"/>
    <sheet name="9 МП" sheetId="55" state="hidden" r:id="rId5"/>
    <sheet name="3 РПр " sheetId="15" r:id="rId6"/>
    <sheet name="РПрЦсВр2015" sheetId="30" state="hidden" r:id="rId7"/>
    <sheet name="РПрЦсВр2016,2017" sheetId="29" state="hidden" r:id="rId8"/>
    <sheet name="11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4 Вед" sheetId="51" state="hidden" r:id="rId17"/>
    <sheet name="6 МП" sheetId="58" state="hidden" r:id="rId18"/>
    <sheet name="13 Вед" sheetId="56" state="hidden" r:id="rId19"/>
    <sheet name="14 ДФ " sheetId="44" state="hidden" r:id="rId20"/>
    <sheet name="15 ДФ" sheetId="45" state="hidden" r:id="rId21"/>
    <sheet name="17 МБТ" sheetId="47" state="hidden" r:id="rId22"/>
    <sheet name="18 МБТ " sheetId="54" state="hidden" r:id="rId23"/>
    <sheet name="Лист1" sheetId="57" state="hidden" r:id="rId24"/>
  </sheets>
  <externalReferences>
    <externalReference r:id="rId25"/>
    <externalReference r:id="rId26"/>
  </externalReferences>
  <definedNames>
    <definedName name="_xlnm.Print_Area" localSheetId="8">'11 РПр'!$A$1:$E$75</definedName>
    <definedName name="_xlnm.Print_Area" localSheetId="18">'13 Вед'!$A$1:$Y$989</definedName>
    <definedName name="_xlnm.Print_Area" localSheetId="19">'14 ДФ '!$A$1:$L$19</definedName>
    <definedName name="_xlnm.Print_Area" localSheetId="20">'15 ДФ'!$A$1:$P$20</definedName>
    <definedName name="_xlnm.Print_Area" localSheetId="22">'18 МБТ '!$A$1:$R$25</definedName>
    <definedName name="_xlnm.Print_Area" localSheetId="5">'3 РПр '!$A$1:$G$72</definedName>
    <definedName name="_xlnm.Print_Area" localSheetId="16">'4 Вед'!$A$1:$AF$1107</definedName>
    <definedName name="_xlnm.Print_Area" localSheetId="3">'8 МП '!$A$1:$C$12</definedName>
    <definedName name="_xlnm.Print_Area" localSheetId="4">'9 МП'!$A$1:$D$12</definedName>
  </definedNames>
  <calcPr calcId="152511"/>
</workbook>
</file>

<file path=xl/calcChain.xml><?xml version="1.0" encoding="utf-8"?>
<calcChain xmlns="http://schemas.openxmlformats.org/spreadsheetml/2006/main">
  <c r="F55" i="15" l="1"/>
  <c r="F54" i="15"/>
  <c r="E54" i="15"/>
  <c r="D54" i="15"/>
  <c r="E55" i="15"/>
  <c r="D55" i="15"/>
  <c r="G20" i="15" l="1"/>
  <c r="G22" i="15"/>
  <c r="G23" i="15"/>
  <c r="G25" i="15"/>
  <c r="G30" i="15"/>
  <c r="G31" i="15"/>
  <c r="G33" i="15"/>
  <c r="G39" i="15"/>
  <c r="G40" i="15"/>
  <c r="G41" i="15"/>
  <c r="G53" i="15"/>
  <c r="G56" i="15"/>
  <c r="G61" i="15"/>
  <c r="G63" i="15"/>
  <c r="AF203" i="51" l="1"/>
  <c r="AF204" i="51"/>
  <c r="AF205" i="51"/>
  <c r="J13" i="58"/>
  <c r="I13" i="58"/>
  <c r="D13" i="58"/>
  <c r="C13" i="58"/>
  <c r="L12" i="58"/>
  <c r="K12" i="58"/>
  <c r="J12" i="58"/>
  <c r="I12" i="58"/>
  <c r="H12" i="58"/>
  <c r="E12" i="58"/>
  <c r="L11" i="58"/>
  <c r="K11" i="58"/>
  <c r="J11" i="58"/>
  <c r="I11" i="58"/>
  <c r="H11" i="58"/>
  <c r="F11" i="58"/>
  <c r="E11" i="58"/>
  <c r="L10" i="58"/>
  <c r="K10" i="58"/>
  <c r="J10" i="58"/>
  <c r="I10" i="58"/>
  <c r="H10" i="58"/>
  <c r="E10" i="58"/>
  <c r="L9" i="58"/>
  <c r="K9" i="58"/>
  <c r="J9" i="58"/>
  <c r="I9" i="58"/>
  <c r="H9" i="58"/>
  <c r="F9" i="58"/>
  <c r="E9" i="58"/>
  <c r="L8" i="58"/>
  <c r="L13" i="58" s="1"/>
  <c r="K8" i="58"/>
  <c r="K13" i="58" s="1"/>
  <c r="J8" i="58"/>
  <c r="I8" i="58"/>
  <c r="H8" i="58"/>
  <c r="E8" i="58"/>
  <c r="H13" i="58" l="1"/>
  <c r="G9" i="58"/>
  <c r="F10" i="58"/>
  <c r="F8" i="58"/>
  <c r="F13" i="58" s="1"/>
  <c r="F12" i="58"/>
  <c r="E13" i="58"/>
  <c r="G10" i="58" s="1"/>
  <c r="G8" i="58"/>
  <c r="E40" i="15"/>
  <c r="F40" i="15"/>
  <c r="E60" i="15"/>
  <c r="F60" i="15"/>
  <c r="E69" i="15"/>
  <c r="F69" i="15"/>
  <c r="AF519" i="51"/>
  <c r="AF561" i="51"/>
  <c r="AF562" i="51"/>
  <c r="AF565" i="51"/>
  <c r="AF566" i="51"/>
  <c r="AF569" i="51"/>
  <c r="AF570" i="51"/>
  <c r="AF573" i="51"/>
  <c r="AF574" i="51"/>
  <c r="AF576" i="51"/>
  <c r="AF578" i="51"/>
  <c r="AF582" i="51"/>
  <c r="AF585" i="51"/>
  <c r="AF593" i="51"/>
  <c r="AF599" i="51"/>
  <c r="AF601" i="51"/>
  <c r="AF602" i="51"/>
  <c r="AF603" i="51"/>
  <c r="AF616" i="51"/>
  <c r="AF618" i="51"/>
  <c r="AF622" i="51"/>
  <c r="AF626" i="51"/>
  <c r="AF627" i="51"/>
  <c r="AF635" i="51"/>
  <c r="AF639" i="51"/>
  <c r="AF689" i="51"/>
  <c r="AF692" i="51"/>
  <c r="AF693" i="51"/>
  <c r="AF696" i="51"/>
  <c r="AF697" i="51"/>
  <c r="AF703" i="51"/>
  <c r="AF720" i="51"/>
  <c r="AF721" i="51"/>
  <c r="AF736" i="51"/>
  <c r="AF737" i="51"/>
  <c r="AF744" i="51"/>
  <c r="AF748" i="51"/>
  <c r="AF758" i="51"/>
  <c r="AF765" i="51"/>
  <c r="AF769" i="51"/>
  <c r="AF773" i="51"/>
  <c r="AF820" i="51"/>
  <c r="AF828" i="51"/>
  <c r="AF829" i="51"/>
  <c r="AF832" i="51"/>
  <c r="AF846" i="51"/>
  <c r="AF862" i="51"/>
  <c r="AF867" i="51"/>
  <c r="AF868" i="51"/>
  <c r="AF482" i="51"/>
  <c r="AF483" i="51"/>
  <c r="AF485" i="51"/>
  <c r="AF487" i="51"/>
  <c r="AF489" i="51"/>
  <c r="AF491" i="51"/>
  <c r="AF493" i="51"/>
  <c r="AF495" i="51"/>
  <c r="AF504" i="51"/>
  <c r="AF505" i="51"/>
  <c r="AF508" i="51"/>
  <c r="AF509" i="51"/>
  <c r="AF372" i="51"/>
  <c r="AF376" i="51"/>
  <c r="AF380" i="51"/>
  <c r="AF396" i="51"/>
  <c r="AF397" i="51"/>
  <c r="AF423" i="51"/>
  <c r="AF429" i="51"/>
  <c r="AF430" i="51"/>
  <c r="AF146" i="51"/>
  <c r="AF151" i="51"/>
  <c r="AF153" i="51"/>
  <c r="AF157" i="51"/>
  <c r="AF160" i="51"/>
  <c r="AF163" i="51"/>
  <c r="AF167" i="51"/>
  <c r="AF169" i="51"/>
  <c r="AF181" i="51"/>
  <c r="AF184" i="51"/>
  <c r="AF185" i="51"/>
  <c r="AF188" i="51"/>
  <c r="AF189" i="51"/>
  <c r="AF195" i="51"/>
  <c r="AF208" i="51"/>
  <c r="AF213" i="51"/>
  <c r="AF214" i="51"/>
  <c r="AF217" i="51"/>
  <c r="AF218" i="51"/>
  <c r="AF221" i="51"/>
  <c r="AF247" i="51"/>
  <c r="AF278" i="51"/>
  <c r="AF284" i="51"/>
  <c r="AF288" i="51"/>
  <c r="AF292" i="51"/>
  <c r="AF298" i="51"/>
  <c r="AF48" i="51"/>
  <c r="AF52" i="51"/>
  <c r="AF75" i="51"/>
  <c r="AF76" i="51"/>
  <c r="AF78" i="51"/>
  <c r="AF80" i="51"/>
  <c r="AF92" i="51"/>
  <c r="AF93" i="51"/>
  <c r="AF97" i="51"/>
  <c r="AF100" i="51"/>
  <c r="AF101" i="51"/>
  <c r="AF104" i="51"/>
  <c r="AF105" i="51"/>
  <c r="AF119" i="51"/>
  <c r="AF32" i="51"/>
  <c r="AF37" i="51"/>
  <c r="AF31" i="51"/>
  <c r="AF23" i="51"/>
  <c r="AF27" i="51"/>
  <c r="AF28" i="51"/>
  <c r="AF14" i="51"/>
  <c r="AF15" i="51"/>
  <c r="AF311" i="51"/>
  <c r="AE13" i="51"/>
  <c r="AE12" i="51" s="1"/>
  <c r="AF20" i="51"/>
  <c r="AF21" i="51"/>
  <c r="AE22" i="51"/>
  <c r="AF24" i="51"/>
  <c r="AF25" i="51"/>
  <c r="AE26" i="51"/>
  <c r="AF29" i="51"/>
  <c r="AE33" i="51"/>
  <c r="AF35" i="51"/>
  <c r="AF36" i="51"/>
  <c r="AE39" i="51"/>
  <c r="AE41" i="51"/>
  <c r="AF47" i="51"/>
  <c r="AF51" i="51"/>
  <c r="AF53" i="51"/>
  <c r="AF55" i="51"/>
  <c r="AF56" i="51"/>
  <c r="AF60" i="51"/>
  <c r="AF62" i="51"/>
  <c r="AF63" i="51"/>
  <c r="AE64" i="51"/>
  <c r="AF66" i="51"/>
  <c r="AF67" i="51"/>
  <c r="AF68" i="51"/>
  <c r="AF71" i="51"/>
  <c r="AF72" i="51"/>
  <c r="AF73" i="51"/>
  <c r="AF79" i="51"/>
  <c r="AF81" i="51"/>
  <c r="AF85" i="51"/>
  <c r="AF86" i="51"/>
  <c r="AF87" i="51"/>
  <c r="AF88" i="51"/>
  <c r="AF89" i="51"/>
  <c r="AF90" i="51"/>
  <c r="AF91" i="51"/>
  <c r="AF94" i="51"/>
  <c r="AF98" i="51"/>
  <c r="AF99" i="51"/>
  <c r="AF102" i="51"/>
  <c r="AF103" i="51"/>
  <c r="AF106" i="51"/>
  <c r="AF107" i="51"/>
  <c r="AE110" i="51"/>
  <c r="AF112" i="51"/>
  <c r="AE118" i="51"/>
  <c r="AF120" i="51"/>
  <c r="AF121" i="51"/>
  <c r="AF143" i="51"/>
  <c r="AF144" i="51"/>
  <c r="AF145" i="51"/>
  <c r="AF147" i="51"/>
  <c r="AF148" i="51"/>
  <c r="AE149" i="51"/>
  <c r="AF154" i="51"/>
  <c r="AF155" i="51"/>
  <c r="AF158" i="51"/>
  <c r="AF159" i="51"/>
  <c r="AF164" i="51"/>
  <c r="AF165" i="51"/>
  <c r="AF166" i="51"/>
  <c r="AF170" i="51"/>
  <c r="AF173" i="51"/>
  <c r="AE177" i="51"/>
  <c r="AF179" i="51"/>
  <c r="AF182" i="51"/>
  <c r="AE183" i="51"/>
  <c r="AF186" i="51"/>
  <c r="AF187" i="51"/>
  <c r="AE190" i="51"/>
  <c r="AF192" i="51"/>
  <c r="AE193" i="51"/>
  <c r="AF197" i="51"/>
  <c r="AF198" i="51"/>
  <c r="AE199" i="51"/>
  <c r="AF201" i="51"/>
  <c r="AF210" i="51"/>
  <c r="AF211" i="51"/>
  <c r="AF215" i="51"/>
  <c r="AF216" i="51"/>
  <c r="AE222" i="51"/>
  <c r="AF223" i="51"/>
  <c r="AF224" i="51"/>
  <c r="AF225" i="51"/>
  <c r="AF226" i="51"/>
  <c r="AF227" i="51"/>
  <c r="AF228" i="51"/>
  <c r="AF229" i="51"/>
  <c r="AF230" i="51"/>
  <c r="AF231" i="51"/>
  <c r="AF232" i="51"/>
  <c r="AF233" i="51"/>
  <c r="AF234" i="51"/>
  <c r="AF235" i="51"/>
  <c r="AF236" i="51"/>
  <c r="AF237" i="51"/>
  <c r="AF245" i="51"/>
  <c r="AE246" i="51"/>
  <c r="AF248" i="51"/>
  <c r="AF276" i="51"/>
  <c r="AF277" i="51"/>
  <c r="AF279" i="51"/>
  <c r="AF280" i="51"/>
  <c r="AF282" i="51"/>
  <c r="AF283" i="51"/>
  <c r="AF285" i="51"/>
  <c r="AF286" i="51"/>
  <c r="AF287" i="51"/>
  <c r="AF289" i="51"/>
  <c r="AF290" i="51"/>
  <c r="AF291" i="51"/>
  <c r="AF295" i="51"/>
  <c r="AF296" i="51"/>
  <c r="AE293" i="51"/>
  <c r="AF299" i="51"/>
  <c r="AF300" i="51"/>
  <c r="AE303" i="51"/>
  <c r="AE311" i="51"/>
  <c r="AF330" i="51"/>
  <c r="AF331" i="51"/>
  <c r="AF332" i="51"/>
  <c r="AF333" i="51"/>
  <c r="AF334" i="51"/>
  <c r="AF335" i="51"/>
  <c r="AF339" i="51"/>
  <c r="AF340" i="51"/>
  <c r="AF371" i="51"/>
  <c r="AF373" i="51"/>
  <c r="AF374" i="51"/>
  <c r="AF375" i="51"/>
  <c r="AF377" i="51"/>
  <c r="AF378" i="51"/>
  <c r="AF379" i="51"/>
  <c r="AF381" i="51"/>
  <c r="AF382" i="51"/>
  <c r="AF385" i="51"/>
  <c r="AF386" i="51"/>
  <c r="AF387" i="51"/>
  <c r="AF388" i="51"/>
  <c r="AF389" i="51"/>
  <c r="AF390" i="51"/>
  <c r="AF391" i="51"/>
  <c r="AF392" i="51"/>
  <c r="AF393" i="51"/>
  <c r="AE398" i="51"/>
  <c r="AE401" i="51"/>
  <c r="AE419" i="51"/>
  <c r="AE418" i="51" s="1"/>
  <c r="AE422" i="51"/>
  <c r="AF427" i="51"/>
  <c r="AF428" i="51"/>
  <c r="AE432" i="51"/>
  <c r="AF434" i="51"/>
  <c r="AF446" i="51"/>
  <c r="AE447" i="51"/>
  <c r="AE451" i="51"/>
  <c r="AF453" i="51"/>
  <c r="AF454" i="51"/>
  <c r="AF486" i="51"/>
  <c r="AF490" i="51"/>
  <c r="AF492" i="51"/>
  <c r="AF494" i="51"/>
  <c r="AF506" i="51"/>
  <c r="AF507" i="51"/>
  <c r="AF520" i="51"/>
  <c r="AF559" i="51"/>
  <c r="AF560" i="51"/>
  <c r="AF563" i="51"/>
  <c r="AF564" i="51"/>
  <c r="AF567" i="51"/>
  <c r="AF568" i="51"/>
  <c r="AF571" i="51"/>
  <c r="AF572" i="51"/>
  <c r="AE575" i="51"/>
  <c r="AF579" i="51"/>
  <c r="AF580" i="51"/>
  <c r="AF581" i="51"/>
  <c r="AE584" i="51"/>
  <c r="AE583" i="51" s="1"/>
  <c r="F13" i="15" s="1"/>
  <c r="AE590" i="51"/>
  <c r="AE592" i="51"/>
  <c r="AE595" i="51"/>
  <c r="AF596" i="51"/>
  <c r="AF597" i="51"/>
  <c r="AF600" i="51"/>
  <c r="AF608" i="51"/>
  <c r="AF610" i="51"/>
  <c r="AF611" i="51"/>
  <c r="AF613" i="51"/>
  <c r="AF614" i="51"/>
  <c r="AE615" i="51"/>
  <c r="AF619" i="51"/>
  <c r="AF620" i="51"/>
  <c r="AF621" i="51"/>
  <c r="AF623" i="51"/>
  <c r="AF625" i="51"/>
  <c r="AF628" i="51"/>
  <c r="AF629" i="51"/>
  <c r="AF633" i="51"/>
  <c r="AF634" i="51"/>
  <c r="AF636" i="51"/>
  <c r="AF637" i="51"/>
  <c r="AF638" i="51"/>
  <c r="AF640" i="51"/>
  <c r="AF641" i="51"/>
  <c r="AF643" i="51"/>
  <c r="AF644" i="51"/>
  <c r="AF645" i="51"/>
  <c r="AF646" i="51"/>
  <c r="AF647" i="51"/>
  <c r="AF648" i="51"/>
  <c r="AF649" i="51"/>
  <c r="AF650" i="51"/>
  <c r="AF651" i="51"/>
  <c r="AF679" i="51"/>
  <c r="AF680" i="51"/>
  <c r="AF681" i="51"/>
  <c r="AF690" i="51"/>
  <c r="AF691" i="51"/>
  <c r="AF694" i="51"/>
  <c r="AF695" i="51"/>
  <c r="AF700" i="51"/>
  <c r="AF704" i="51"/>
  <c r="AF731" i="51"/>
  <c r="AF732" i="51"/>
  <c r="AF733" i="51"/>
  <c r="AF734" i="51"/>
  <c r="AF739" i="51"/>
  <c r="AE740" i="51"/>
  <c r="AF743" i="51"/>
  <c r="AE746" i="51"/>
  <c r="AF750" i="51"/>
  <c r="AF751" i="51"/>
  <c r="AF759" i="51"/>
  <c r="AF764" i="51"/>
  <c r="AF766" i="51"/>
  <c r="AE763" i="51"/>
  <c r="AF768" i="51"/>
  <c r="AF770" i="51"/>
  <c r="AF771" i="51"/>
  <c r="AF772" i="51"/>
  <c r="AF774" i="51"/>
  <c r="AF775" i="51"/>
  <c r="AF780" i="51"/>
  <c r="AF781" i="51"/>
  <c r="AF782" i="51"/>
  <c r="AF783" i="51"/>
  <c r="AF784" i="51"/>
  <c r="AF785" i="51"/>
  <c r="AF786" i="51"/>
  <c r="AF787" i="51"/>
  <c r="AE790" i="51"/>
  <c r="AF792" i="51"/>
  <c r="AF793" i="51"/>
  <c r="AF794" i="51"/>
  <c r="AF796" i="51"/>
  <c r="AF797" i="51"/>
  <c r="AF798" i="51"/>
  <c r="AF799" i="51"/>
  <c r="AF800" i="51"/>
  <c r="AF801" i="51"/>
  <c r="AF802" i="51"/>
  <c r="AF803" i="51"/>
  <c r="AF804" i="51"/>
  <c r="AF805" i="51"/>
  <c r="AF806" i="51"/>
  <c r="AF807" i="51"/>
  <c r="AF808" i="51"/>
  <c r="AF809" i="51"/>
  <c r="AF810" i="51"/>
  <c r="AF811" i="51"/>
  <c r="AF812" i="51"/>
  <c r="AF813" i="51"/>
  <c r="AE814" i="51"/>
  <c r="AE819" i="51"/>
  <c r="AE821" i="51"/>
  <c r="AF823" i="51"/>
  <c r="AE827" i="51"/>
  <c r="AF830" i="51"/>
  <c r="AF836" i="51"/>
  <c r="AF837" i="51"/>
  <c r="AF838" i="51"/>
  <c r="AF844" i="51"/>
  <c r="AF845" i="51"/>
  <c r="AE849" i="51"/>
  <c r="AE848" i="51" s="1"/>
  <c r="F52" i="15" s="1"/>
  <c r="AF854" i="51"/>
  <c r="AF855" i="51"/>
  <c r="AE858" i="51"/>
  <c r="AF860" i="51"/>
  <c r="AF861" i="51"/>
  <c r="AF864" i="51"/>
  <c r="AF866" i="51"/>
  <c r="AF869" i="51"/>
  <c r="AF870" i="51"/>
  <c r="AF1035" i="51"/>
  <c r="AF1036" i="51"/>
  <c r="AF1037" i="51"/>
  <c r="AF1038" i="51"/>
  <c r="AF1040" i="51"/>
  <c r="AF1041" i="51"/>
  <c r="AE1039" i="51" l="1"/>
  <c r="AE863" i="51"/>
  <c r="AF859" i="51"/>
  <c r="AF850" i="51"/>
  <c r="E52" i="15"/>
  <c r="AE843" i="51"/>
  <c r="AF835" i="51"/>
  <c r="AF831" i="51"/>
  <c r="AF822" i="51"/>
  <c r="AF818" i="51"/>
  <c r="AE795" i="51"/>
  <c r="AF791" i="51"/>
  <c r="AE778" i="51"/>
  <c r="AF779" i="51"/>
  <c r="AF767" i="51"/>
  <c r="AF747" i="51"/>
  <c r="AE742" i="51"/>
  <c r="AF741" i="51"/>
  <c r="AE738" i="51"/>
  <c r="AE706" i="51" s="1"/>
  <c r="AE729" i="51"/>
  <c r="AF730" i="51"/>
  <c r="AE702" i="51"/>
  <c r="AE624" i="51"/>
  <c r="AF631" i="51"/>
  <c r="AF632" i="51"/>
  <c r="AF612" i="51"/>
  <c r="AE609" i="51"/>
  <c r="AE589" i="51"/>
  <c r="AF591" i="51"/>
  <c r="E13" i="15"/>
  <c r="AE503" i="51"/>
  <c r="AE484" i="51"/>
  <c r="AF488" i="51"/>
  <c r="G12" i="58"/>
  <c r="G11" i="58"/>
  <c r="G13" i="58" s="1"/>
  <c r="AF452" i="51"/>
  <c r="AF448" i="51"/>
  <c r="F68" i="15"/>
  <c r="E68" i="15"/>
  <c r="AF433" i="51"/>
  <c r="AE426" i="51"/>
  <c r="AE421" i="51"/>
  <c r="AE417" i="51"/>
  <c r="AF420" i="51"/>
  <c r="AE395" i="51"/>
  <c r="AE370" i="51"/>
  <c r="AE328" i="51"/>
  <c r="AF329" i="51"/>
  <c r="AE302" i="51"/>
  <c r="AF304" i="51"/>
  <c r="AF297" i="51"/>
  <c r="AE243" i="51"/>
  <c r="AF244" i="51"/>
  <c r="AF242" i="51"/>
  <c r="AE219" i="51"/>
  <c r="AF220" i="51"/>
  <c r="AE202" i="51"/>
  <c r="AF191" i="51"/>
  <c r="AE180" i="51"/>
  <c r="AF178" i="51"/>
  <c r="AE171" i="51"/>
  <c r="AF172" i="51"/>
  <c r="AF194" i="51"/>
  <c r="AF200" i="51"/>
  <c r="AF150" i="51"/>
  <c r="F59" i="15"/>
  <c r="E59" i="15"/>
  <c r="AE109" i="51"/>
  <c r="AF111" i="51"/>
  <c r="AF34" i="51"/>
  <c r="AE30" i="51"/>
  <c r="AE77" i="51"/>
  <c r="AE74" i="51" s="1"/>
  <c r="AF65" i="51"/>
  <c r="AE69" i="51"/>
  <c r="AF70" i="51"/>
  <c r="AE49" i="51"/>
  <c r="AF50" i="51"/>
  <c r="AE54" i="51"/>
  <c r="AE46" i="51" s="1"/>
  <c r="AF42" i="51"/>
  <c r="AF40" i="51"/>
  <c r="AE11" i="51"/>
  <c r="AE19" i="51"/>
  <c r="AE558" i="51"/>
  <c r="AE735" i="51"/>
  <c r="AE678" i="51"/>
  <c r="AE617" i="51"/>
  <c r="AE168" i="51"/>
  <c r="AE852" i="51"/>
  <c r="AE757" i="51"/>
  <c r="AE577" i="51"/>
  <c r="AE481" i="51"/>
  <c r="AE384" i="51"/>
  <c r="AE281" i="51"/>
  <c r="AE152" i="51"/>
  <c r="AE61" i="51"/>
  <c r="AE865" i="51"/>
  <c r="AE749" i="51"/>
  <c r="AE745" i="51" s="1"/>
  <c r="E32" i="15" s="1"/>
  <c r="AE275" i="51"/>
  <c r="AE212" i="51"/>
  <c r="AE196" i="51"/>
  <c r="AF156" i="51"/>
  <c r="AE84" i="51"/>
  <c r="AC222" i="51"/>
  <c r="AE872" i="51" l="1"/>
  <c r="E64" i="15" s="1"/>
  <c r="E62" i="15" s="1"/>
  <c r="F64" i="15"/>
  <c r="AE842" i="51"/>
  <c r="AF833" i="51"/>
  <c r="AF834" i="51"/>
  <c r="AE777" i="51"/>
  <c r="F32" i="15"/>
  <c r="F29" i="15"/>
  <c r="E29" i="15"/>
  <c r="F28" i="15"/>
  <c r="E28" i="15"/>
  <c r="AE701" i="51"/>
  <c r="AF630" i="51"/>
  <c r="AF642" i="51"/>
  <c r="F16" i="15"/>
  <c r="E16" i="15"/>
  <c r="AE496" i="51"/>
  <c r="AE480" i="51"/>
  <c r="AE425" i="51"/>
  <c r="AE394" i="51"/>
  <c r="AE383" i="51"/>
  <c r="AE341" i="51"/>
  <c r="AE301" i="51"/>
  <c r="AE274" i="51"/>
  <c r="AE209" i="51"/>
  <c r="AE207" i="51" s="1"/>
  <c r="AE142" i="51"/>
  <c r="AE141" i="51" s="1"/>
  <c r="AE108" i="51"/>
  <c r="AE45" i="51"/>
  <c r="AE18" i="51"/>
  <c r="AE851" i="51"/>
  <c r="AE523" i="51"/>
  <c r="AC794" i="51"/>
  <c r="AC781" i="51"/>
  <c r="F62" i="15" l="1"/>
  <c r="F51" i="15"/>
  <c r="AE871" i="51"/>
  <c r="AE847" i="51"/>
  <c r="E51" i="15"/>
  <c r="AE839" i="51"/>
  <c r="F36" i="15"/>
  <c r="E36" i="15"/>
  <c r="F26" i="15"/>
  <c r="E26" i="15"/>
  <c r="AE457" i="51"/>
  <c r="AE424" i="51"/>
  <c r="F38" i="15"/>
  <c r="E38" i="15"/>
  <c r="F14" i="15"/>
  <c r="E14" i="15"/>
  <c r="AE249" i="51"/>
  <c r="AE206" i="51"/>
  <c r="AE140" i="51"/>
  <c r="E49" i="15"/>
  <c r="F49" i="15"/>
  <c r="AE17" i="51"/>
  <c r="AC818" i="51"/>
  <c r="AC297" i="51"/>
  <c r="AC867" i="51"/>
  <c r="AE456" i="51" l="1"/>
  <c r="F11" i="15"/>
  <c r="E11" i="15"/>
  <c r="F47" i="15"/>
  <c r="E47" i="15"/>
  <c r="F43" i="15"/>
  <c r="E43" i="15"/>
  <c r="F45" i="15"/>
  <c r="E45" i="15"/>
  <c r="R697" i="51"/>
  <c r="S697" i="51" s="1"/>
  <c r="AC202" i="51"/>
  <c r="X204" i="51"/>
  <c r="Z204" i="51" s="1"/>
  <c r="AC795" i="51"/>
  <c r="W812" i="51"/>
  <c r="X812" i="51" s="1"/>
  <c r="Z812" i="51" s="1"/>
  <c r="R812" i="51"/>
  <c r="O812" i="51"/>
  <c r="J812" i="51"/>
  <c r="AE455" i="51" l="1"/>
  <c r="T697" i="51"/>
  <c r="AC790" i="51"/>
  <c r="AC763" i="51"/>
  <c r="R774" i="51"/>
  <c r="S774" i="51" s="1"/>
  <c r="AC742" i="51"/>
  <c r="C29" i="15" s="1"/>
  <c r="AC729" i="51"/>
  <c r="X733" i="51"/>
  <c r="Z733" i="51" s="1"/>
  <c r="R733" i="51"/>
  <c r="T733" i="51" s="1"/>
  <c r="O733" i="51"/>
  <c r="J733" i="51"/>
  <c r="X732" i="51"/>
  <c r="Z732" i="51" s="1"/>
  <c r="R732" i="51"/>
  <c r="T732" i="51" s="1"/>
  <c r="O732" i="51"/>
  <c r="J732" i="51"/>
  <c r="AC609" i="51"/>
  <c r="X614" i="51"/>
  <c r="Z614" i="51" s="1"/>
  <c r="T614" i="51"/>
  <c r="M614" i="51"/>
  <c r="O614" i="51" s="1"/>
  <c r="J614" i="51"/>
  <c r="AC624" i="51"/>
  <c r="R651" i="51"/>
  <c r="S651" i="51" s="1"/>
  <c r="AC558" i="51"/>
  <c r="R574" i="51"/>
  <c r="AC503" i="51"/>
  <c r="R509" i="51"/>
  <c r="AC484" i="51"/>
  <c r="X491" i="51"/>
  <c r="Z491" i="51" s="1"/>
  <c r="R491" i="51"/>
  <c r="T491" i="51" s="1"/>
  <c r="O491" i="51"/>
  <c r="J491" i="51"/>
  <c r="X486" i="51"/>
  <c r="Z486" i="51" s="1"/>
  <c r="R486" i="51"/>
  <c r="T486" i="51" s="1"/>
  <c r="O486" i="51"/>
  <c r="J486" i="51"/>
  <c r="AC384" i="51"/>
  <c r="AC370" i="51"/>
  <c r="Q614" i="51" l="1"/>
  <c r="L614" i="51"/>
  <c r="N614" i="51" s="1"/>
  <c r="U697" i="51"/>
  <c r="T774" i="51"/>
  <c r="T651" i="51"/>
  <c r="S574" i="51"/>
  <c r="S509" i="51"/>
  <c r="T509" i="51" s="1"/>
  <c r="X389" i="51"/>
  <c r="Z389" i="51" s="1"/>
  <c r="S389" i="51"/>
  <c r="AC275" i="51"/>
  <c r="X280" i="51"/>
  <c r="Z280" i="51" s="1"/>
  <c r="R280" i="51"/>
  <c r="T280" i="51" s="1"/>
  <c r="O280" i="51"/>
  <c r="J280" i="51"/>
  <c r="X279" i="51"/>
  <c r="Z279" i="51" s="1"/>
  <c r="T279" i="51"/>
  <c r="AC243" i="51"/>
  <c r="X245" i="51"/>
  <c r="Z245" i="51" s="1"/>
  <c r="R245" i="51"/>
  <c r="O245" i="51"/>
  <c r="J245" i="51"/>
  <c r="X224" i="51"/>
  <c r="X223" i="51"/>
  <c r="Z223" i="51" s="1"/>
  <c r="AC219" i="51"/>
  <c r="AB222" i="51"/>
  <c r="AA222" i="51"/>
  <c r="Y222" i="51"/>
  <c r="W222" i="51"/>
  <c r="V222" i="51"/>
  <c r="U222" i="51"/>
  <c r="T222" i="51"/>
  <c r="X214" i="51"/>
  <c r="Z214" i="51" s="1"/>
  <c r="X213" i="51"/>
  <c r="Z213" i="51" s="1"/>
  <c r="AC212" i="51"/>
  <c r="AC209" i="51" s="1"/>
  <c r="AB212" i="51"/>
  <c r="AA212" i="51"/>
  <c r="Y212" i="51"/>
  <c r="W212" i="51"/>
  <c r="V212" i="51"/>
  <c r="U212" i="51"/>
  <c r="T212" i="51"/>
  <c r="X237" i="51"/>
  <c r="Z237" i="51" s="1"/>
  <c r="P614" i="51" l="1"/>
  <c r="AD222" i="51"/>
  <c r="AF222" i="51" s="1"/>
  <c r="V697" i="51"/>
  <c r="U774" i="51"/>
  <c r="U651" i="51"/>
  <c r="T574" i="51"/>
  <c r="U509" i="51"/>
  <c r="X222" i="51"/>
  <c r="Z224" i="51"/>
  <c r="Z222" i="51" s="1"/>
  <c r="Z212" i="51"/>
  <c r="AD212" i="51"/>
  <c r="AF212" i="51" s="1"/>
  <c r="X212" i="51"/>
  <c r="W697" i="51" l="1"/>
  <c r="X697" i="51" s="1"/>
  <c r="V774" i="51"/>
  <c r="V651" i="51"/>
  <c r="U574" i="51"/>
  <c r="V509" i="51"/>
  <c r="W509" i="51" s="1"/>
  <c r="Y697" i="51" l="1"/>
  <c r="Z697" i="51" s="1"/>
  <c r="W774" i="51"/>
  <c r="W651" i="51"/>
  <c r="V574" i="51"/>
  <c r="X509" i="51"/>
  <c r="AA697" i="51" l="1"/>
  <c r="AB697" i="51" s="1"/>
  <c r="X774" i="51"/>
  <c r="X651" i="51"/>
  <c r="W574" i="51"/>
  <c r="Y509" i="51"/>
  <c r="Z509" i="51" s="1"/>
  <c r="Y774" i="51" l="1"/>
  <c r="Y651" i="51"/>
  <c r="X574" i="51"/>
  <c r="AA509" i="51"/>
  <c r="AB509" i="51" s="1"/>
  <c r="Z774" i="51" l="1"/>
  <c r="Z651" i="51"/>
  <c r="Y574" i="51"/>
  <c r="AA774" i="51" l="1"/>
  <c r="AB774" i="51" s="1"/>
  <c r="AA651" i="51"/>
  <c r="AB651" i="51" s="1"/>
  <c r="Z574" i="51"/>
  <c r="AA574" i="51" l="1"/>
  <c r="AB574" i="51" s="1"/>
  <c r="X188" i="51" l="1"/>
  <c r="Z188" i="51" s="1"/>
  <c r="R188" i="51"/>
  <c r="O188" i="51"/>
  <c r="J188" i="51"/>
  <c r="X29" i="51"/>
  <c r="Z29" i="51" s="1"/>
  <c r="AB49" i="51"/>
  <c r="AC84" i="51"/>
  <c r="V93" i="51"/>
  <c r="X93" i="51" s="1"/>
  <c r="Z93" i="51" s="1"/>
  <c r="AB93" i="51" s="1"/>
  <c r="O93" i="51"/>
  <c r="I93" i="51"/>
  <c r="J93" i="51" s="1"/>
  <c r="V92" i="51"/>
  <c r="X92" i="51" s="1"/>
  <c r="Z92" i="51" s="1"/>
  <c r="AB92" i="51" s="1"/>
  <c r="O92" i="51"/>
  <c r="I92" i="51"/>
  <c r="J92" i="51" s="1"/>
  <c r="X79" i="51"/>
  <c r="Z79" i="51" s="1"/>
  <c r="X78" i="51"/>
  <c r="Z78" i="51" s="1"/>
  <c r="AC77" i="51"/>
  <c r="AC74" i="51" s="1"/>
  <c r="AB77" i="51"/>
  <c r="AA77" i="51"/>
  <c r="Y77" i="51"/>
  <c r="W77" i="51"/>
  <c r="V77" i="51"/>
  <c r="U77" i="51"/>
  <c r="T77" i="51"/>
  <c r="Z76" i="51"/>
  <c r="AB76" i="51" s="1"/>
  <c r="S76" i="51"/>
  <c r="T76" i="51" s="1"/>
  <c r="X66" i="51"/>
  <c r="X65" i="51"/>
  <c r="Z65" i="51" s="1"/>
  <c r="AC64" i="51"/>
  <c r="AB64" i="51"/>
  <c r="AA64" i="51"/>
  <c r="Y64" i="51"/>
  <c r="W64" i="51"/>
  <c r="V64" i="51"/>
  <c r="U64" i="51"/>
  <c r="T64" i="51"/>
  <c r="Z77" i="51" l="1"/>
  <c r="AD77" i="51"/>
  <c r="AF77" i="51" s="1"/>
  <c r="X77" i="51"/>
  <c r="AD64" i="51"/>
  <c r="AF64" i="51" s="1"/>
  <c r="X64" i="51"/>
  <c r="Z66" i="51"/>
  <c r="Z64" i="51" s="1"/>
  <c r="X51" i="51" l="1"/>
  <c r="Z51" i="51" s="1"/>
  <c r="X50" i="51"/>
  <c r="Z50" i="51" s="1"/>
  <c r="AC49" i="51"/>
  <c r="AA49" i="51"/>
  <c r="Y49" i="51"/>
  <c r="W49" i="51"/>
  <c r="V49" i="51"/>
  <c r="U49" i="51"/>
  <c r="T49" i="51"/>
  <c r="X43" i="51"/>
  <c r="Z43" i="51" s="1"/>
  <c r="AD43" i="51" s="1"/>
  <c r="AE43" i="51" s="1"/>
  <c r="T37" i="51"/>
  <c r="X37" i="51"/>
  <c r="Z37" i="51" s="1"/>
  <c r="X35" i="51"/>
  <c r="Z35" i="51" s="1"/>
  <c r="X34" i="51"/>
  <c r="Z34" i="51" s="1"/>
  <c r="AC33" i="51"/>
  <c r="AC30" i="51" s="1"/>
  <c r="AB33" i="51"/>
  <c r="AA33" i="51"/>
  <c r="Y33" i="51"/>
  <c r="W33" i="51"/>
  <c r="V33" i="51"/>
  <c r="U33" i="51"/>
  <c r="T33" i="51"/>
  <c r="AF43" i="51" l="1"/>
  <c r="AE38" i="51"/>
  <c r="AD49" i="51"/>
  <c r="AF49" i="51" s="1"/>
  <c r="Z49" i="51"/>
  <c r="X49" i="51"/>
  <c r="Z33" i="51"/>
  <c r="X33" i="51"/>
  <c r="AD33" i="51"/>
  <c r="AF33" i="51" s="1"/>
  <c r="AE16" i="51" l="1"/>
  <c r="X24" i="51"/>
  <c r="Z24" i="51" s="1"/>
  <c r="X23" i="51"/>
  <c r="Z23" i="51" s="1"/>
  <c r="AC22" i="51"/>
  <c r="AA22" i="51"/>
  <c r="Y22" i="51"/>
  <c r="W22" i="51"/>
  <c r="V22" i="51"/>
  <c r="U22" i="51"/>
  <c r="T22" i="51"/>
  <c r="Z22" i="51" l="1"/>
  <c r="X22" i="51"/>
  <c r="C71" i="15"/>
  <c r="AB22" i="51" l="1"/>
  <c r="AD22" i="51" l="1"/>
  <c r="AF22" i="51" s="1"/>
  <c r="AC1039" i="51"/>
  <c r="AC872" i="51" s="1"/>
  <c r="C64" i="15" s="1"/>
  <c r="AC865" i="51"/>
  <c r="AC863" i="51"/>
  <c r="AC858" i="51"/>
  <c r="AC849" i="51"/>
  <c r="AC848" i="51" s="1"/>
  <c r="C52" i="15" s="1"/>
  <c r="AC843" i="51"/>
  <c r="AC842" i="51" s="1"/>
  <c r="AC839" i="51" s="1"/>
  <c r="AC834" i="51"/>
  <c r="AC833" i="51" s="1"/>
  <c r="AC830" i="51"/>
  <c r="AC827" i="51"/>
  <c r="AC824" i="51"/>
  <c r="AC821" i="51"/>
  <c r="AC819" i="51"/>
  <c r="AC814" i="51"/>
  <c r="AC778" i="51"/>
  <c r="AC777" i="51" s="1"/>
  <c r="C36" i="15" s="1"/>
  <c r="AC760" i="51"/>
  <c r="AC757" i="51"/>
  <c r="AC753" i="51"/>
  <c r="AC749" i="51"/>
  <c r="AC746" i="51"/>
  <c r="AC740" i="51"/>
  <c r="AC738" i="51"/>
  <c r="AC735" i="51"/>
  <c r="AC702" i="51"/>
  <c r="AC701" i="51" s="1"/>
  <c r="C26" i="15" s="1"/>
  <c r="AC698" i="51"/>
  <c r="AC688" i="51" s="1"/>
  <c r="AC678" i="51"/>
  <c r="AC620" i="51"/>
  <c r="AC617" i="51"/>
  <c r="AC615" i="51"/>
  <c r="AC612" i="51"/>
  <c r="AC606" i="51"/>
  <c r="AC598" i="51"/>
  <c r="AC595" i="51"/>
  <c r="AC592" i="51"/>
  <c r="AC590" i="51"/>
  <c r="AC584" i="51"/>
  <c r="AC583" i="51" s="1"/>
  <c r="C13" i="15" s="1"/>
  <c r="AC577" i="51"/>
  <c r="AC575" i="51"/>
  <c r="AC571" i="51"/>
  <c r="AC518" i="51"/>
  <c r="AC512" i="51" s="1"/>
  <c r="C10" i="15" s="1"/>
  <c r="AC496" i="51"/>
  <c r="AC481" i="51"/>
  <c r="AC480" i="51" s="1"/>
  <c r="AC451" i="51"/>
  <c r="AC447" i="51"/>
  <c r="AC444" i="51"/>
  <c r="AC432" i="51"/>
  <c r="C68" i="15" s="1"/>
  <c r="AC426" i="51"/>
  <c r="AC425" i="51" s="1"/>
  <c r="AC422" i="51"/>
  <c r="AC421" i="51" s="1"/>
  <c r="AC419" i="51"/>
  <c r="AC418" i="51" s="1"/>
  <c r="AC417" i="51" s="1"/>
  <c r="AC415" i="51"/>
  <c r="AC414" i="51" s="1"/>
  <c r="AC411" i="51"/>
  <c r="AC410" i="51" s="1"/>
  <c r="C15" i="15" s="1"/>
  <c r="AC407" i="51"/>
  <c r="AC406" i="51" s="1"/>
  <c r="AC401" i="51"/>
  <c r="AC398" i="51"/>
  <c r="AC395" i="51"/>
  <c r="AC383" i="51"/>
  <c r="AC341" i="51"/>
  <c r="AC336" i="51"/>
  <c r="AC328" i="51"/>
  <c r="AD311" i="51"/>
  <c r="AC311" i="51"/>
  <c r="AC303" i="51"/>
  <c r="AC302" i="51" s="1"/>
  <c r="AC293" i="51"/>
  <c r="AC281" i="51" s="1"/>
  <c r="AC246" i="51"/>
  <c r="AC199" i="51"/>
  <c r="AC196" i="51"/>
  <c r="AC193" i="51"/>
  <c r="AC190" i="51"/>
  <c r="AC183" i="51"/>
  <c r="AC180" i="51"/>
  <c r="AC177" i="51"/>
  <c r="AC174" i="51"/>
  <c r="AC171" i="51"/>
  <c r="AC168" i="51"/>
  <c r="AC156" i="51"/>
  <c r="AC152" i="51"/>
  <c r="AC149" i="51"/>
  <c r="AC118" i="51"/>
  <c r="C59" i="15" s="1"/>
  <c r="AC116" i="51"/>
  <c r="AC115" i="51" s="1"/>
  <c r="C58" i="15" s="1"/>
  <c r="AC110" i="51"/>
  <c r="AC109" i="51" s="1"/>
  <c r="AC108" i="51" s="1"/>
  <c r="AC69" i="51"/>
  <c r="AC61" i="51" s="1"/>
  <c r="AC57" i="51"/>
  <c r="AC54" i="51"/>
  <c r="AC46" i="51" s="1"/>
  <c r="AC45" i="51" s="1"/>
  <c r="AC41" i="51"/>
  <c r="AC39" i="51"/>
  <c r="AC26" i="51"/>
  <c r="AC13" i="51"/>
  <c r="AC12" i="51" s="1"/>
  <c r="AC438" i="51" l="1"/>
  <c r="AC38" i="51"/>
  <c r="AC19" i="51"/>
  <c r="AC18" i="51" s="1"/>
  <c r="AC17" i="51" s="1"/>
  <c r="AC16" i="51" s="1"/>
  <c r="AC589" i="51"/>
  <c r="C16" i="15" s="1"/>
  <c r="AC162" i="51"/>
  <c r="AC161" i="51" s="1"/>
  <c r="C44" i="15" s="1"/>
  <c r="AC394" i="51"/>
  <c r="AC871" i="51"/>
  <c r="AC207" i="51"/>
  <c r="AC852" i="51"/>
  <c r="AC457" i="51"/>
  <c r="C11" i="15" s="1"/>
  <c r="AC274" i="51"/>
  <c r="AC249" i="51" s="1"/>
  <c r="C47" i="15" s="1"/>
  <c r="AC314" i="51"/>
  <c r="AC313" i="51" s="1"/>
  <c r="AC301" i="51"/>
  <c r="C55" i="15"/>
  <c r="AC413" i="51"/>
  <c r="C19" i="15"/>
  <c r="AC424" i="51"/>
  <c r="C38" i="15"/>
  <c r="AC142" i="51"/>
  <c r="AC141" i="51" s="1"/>
  <c r="AC140" i="51" s="1"/>
  <c r="C43" i="15" s="1"/>
  <c r="AC405" i="51"/>
  <c r="C66" i="15"/>
  <c r="C14" i="15"/>
  <c r="AC523" i="51"/>
  <c r="AC789" i="51"/>
  <c r="AC788" i="51" s="1"/>
  <c r="C37" i="15" s="1"/>
  <c r="AC851" i="51"/>
  <c r="C54" i="15" s="1"/>
  <c r="AC11" i="51"/>
  <c r="AC745" i="51"/>
  <c r="C32" i="15" s="1"/>
  <c r="AC114" i="51"/>
  <c r="AC706" i="51"/>
  <c r="AC847" i="51" l="1"/>
  <c r="C12" i="15"/>
  <c r="AC456" i="51"/>
  <c r="AC455" i="51" s="1"/>
  <c r="C28" i="15"/>
  <c r="C49" i="15"/>
  <c r="AA163" i="51"/>
  <c r="AB837" i="51"/>
  <c r="AB1038" i="51"/>
  <c r="X1038" i="51"/>
  <c r="S1038" i="51"/>
  <c r="R1038" i="51"/>
  <c r="O1038" i="51"/>
  <c r="J1038" i="51"/>
  <c r="R868" i="51"/>
  <c r="S868" i="51" s="1"/>
  <c r="T868" i="51" s="1"/>
  <c r="O868" i="51"/>
  <c r="J868" i="51"/>
  <c r="AB867" i="51"/>
  <c r="AA865" i="51"/>
  <c r="X866" i="51"/>
  <c r="W865" i="51"/>
  <c r="V865" i="51"/>
  <c r="U865" i="51"/>
  <c r="T865" i="51"/>
  <c r="S865" i="51"/>
  <c r="R865" i="51"/>
  <c r="Q865" i="51"/>
  <c r="P865" i="51"/>
  <c r="O865" i="51"/>
  <c r="N865" i="51"/>
  <c r="M865" i="51"/>
  <c r="L865" i="51"/>
  <c r="K865" i="51"/>
  <c r="AA795" i="51"/>
  <c r="W813" i="51"/>
  <c r="X813" i="51" s="1"/>
  <c r="AB813" i="51" s="1"/>
  <c r="R813" i="51"/>
  <c r="O813" i="51"/>
  <c r="J813" i="51"/>
  <c r="AA778" i="51"/>
  <c r="AA777" i="51" s="1"/>
  <c r="R786" i="51"/>
  <c r="S786" i="51" s="1"/>
  <c r="O786" i="51"/>
  <c r="J786" i="51"/>
  <c r="X783" i="51"/>
  <c r="AB783" i="51" s="1"/>
  <c r="R783" i="51"/>
  <c r="T783" i="51" s="1"/>
  <c r="O783" i="51"/>
  <c r="X780" i="51"/>
  <c r="AB780" i="51" s="1"/>
  <c r="R751" i="51"/>
  <c r="T751" i="51" s="1"/>
  <c r="V751" i="51" s="1"/>
  <c r="X751" i="51" s="1"/>
  <c r="AB751" i="51" s="1"/>
  <c r="O751" i="51"/>
  <c r="J751" i="51"/>
  <c r="R750" i="51"/>
  <c r="T750" i="51" s="1"/>
  <c r="O750" i="51"/>
  <c r="J750" i="51"/>
  <c r="AA749" i="51"/>
  <c r="Y749" i="51"/>
  <c r="W749" i="51"/>
  <c r="U749" i="51"/>
  <c r="S749" i="51"/>
  <c r="Q749" i="51"/>
  <c r="P749" i="51"/>
  <c r="N749" i="51"/>
  <c r="M749" i="51"/>
  <c r="L749" i="51"/>
  <c r="K749" i="51"/>
  <c r="I749" i="51"/>
  <c r="H749" i="51"/>
  <c r="G749" i="51"/>
  <c r="AA558" i="51"/>
  <c r="X567" i="51"/>
  <c r="AB567" i="51" s="1"/>
  <c r="R567" i="51"/>
  <c r="T567" i="51" s="1"/>
  <c r="O567" i="51"/>
  <c r="J567" i="51"/>
  <c r="AB185" i="51"/>
  <c r="X185" i="51"/>
  <c r="AB184" i="51"/>
  <c r="X184" i="51"/>
  <c r="AA183" i="51"/>
  <c r="Z183" i="51"/>
  <c r="Y183" i="51"/>
  <c r="W183" i="51"/>
  <c r="V183" i="51"/>
  <c r="U183" i="51"/>
  <c r="T183" i="51"/>
  <c r="X182" i="51"/>
  <c r="AB182" i="51" s="1"/>
  <c r="X181" i="51"/>
  <c r="AA180" i="51"/>
  <c r="Y180" i="51"/>
  <c r="W180" i="51"/>
  <c r="V180" i="51"/>
  <c r="U180" i="51"/>
  <c r="T180" i="51"/>
  <c r="X201" i="51"/>
  <c r="AB201" i="51" s="1"/>
  <c r="AB170" i="51"/>
  <c r="X170" i="51"/>
  <c r="R170" i="51"/>
  <c r="O170" i="51"/>
  <c r="O168" i="51" s="1"/>
  <c r="J170" i="51"/>
  <c r="AB169" i="51"/>
  <c r="X169" i="51"/>
  <c r="R169" i="51"/>
  <c r="T169" i="51" s="1"/>
  <c r="T168" i="51" s="1"/>
  <c r="O169" i="51"/>
  <c r="J169" i="51"/>
  <c r="AA168" i="51"/>
  <c r="Z168" i="51"/>
  <c r="Y168" i="51"/>
  <c r="W168" i="51"/>
  <c r="V168" i="51"/>
  <c r="U168" i="51"/>
  <c r="S168" i="51"/>
  <c r="Q168" i="51"/>
  <c r="P168" i="51"/>
  <c r="N168" i="51"/>
  <c r="M168" i="51"/>
  <c r="L168" i="51"/>
  <c r="K168" i="51"/>
  <c r="I168" i="51"/>
  <c r="H168" i="51"/>
  <c r="X151" i="51"/>
  <c r="AB151" i="51" s="1"/>
  <c r="T151" i="51"/>
  <c r="O151" i="51"/>
  <c r="J151" i="51"/>
  <c r="Z149" i="51"/>
  <c r="X150" i="51"/>
  <c r="T150" i="51"/>
  <c r="AA149" i="51"/>
  <c r="Y149" i="51"/>
  <c r="W149" i="51"/>
  <c r="V149" i="51"/>
  <c r="U149" i="51"/>
  <c r="S149" i="51"/>
  <c r="R149" i="51"/>
  <c r="O149" i="51"/>
  <c r="J149" i="51"/>
  <c r="AA118" i="51"/>
  <c r="X120" i="51"/>
  <c r="AB120" i="51" s="1"/>
  <c r="J120" i="51"/>
  <c r="M120" i="51" s="1"/>
  <c r="AA1039" i="51"/>
  <c r="AA872" i="51" s="1"/>
  <c r="AA863" i="51"/>
  <c r="AA858" i="51"/>
  <c r="AA849" i="51"/>
  <c r="AA848" i="51" s="1"/>
  <c r="AA843" i="51"/>
  <c r="AA842" i="51" s="1"/>
  <c r="AA839" i="51" s="1"/>
  <c r="AA834" i="51"/>
  <c r="AA833" i="51" s="1"/>
  <c r="AA830" i="51"/>
  <c r="AA824" i="51"/>
  <c r="AA821" i="51"/>
  <c r="AA819" i="51"/>
  <c r="AA814" i="51"/>
  <c r="AA790" i="51"/>
  <c r="AA763" i="51"/>
  <c r="AA760" i="51"/>
  <c r="AA757" i="51"/>
  <c r="AA753" i="51"/>
  <c r="AA746" i="51"/>
  <c r="AA742" i="51"/>
  <c r="AA740" i="51"/>
  <c r="AA738" i="51"/>
  <c r="AA735" i="51"/>
  <c r="AA729" i="51"/>
  <c r="AA702" i="51"/>
  <c r="AA701" i="51" s="1"/>
  <c r="AA698" i="51"/>
  <c r="AA688" i="51" s="1"/>
  <c r="AA678" i="51"/>
  <c r="AA624" i="51"/>
  <c r="AA620" i="51"/>
  <c r="AA617" i="51"/>
  <c r="AA615" i="51"/>
  <c r="AA612" i="51"/>
  <c r="AA609" i="51"/>
  <c r="AA606" i="51"/>
  <c r="AA598" i="51"/>
  <c r="AA595" i="51"/>
  <c r="AA592" i="51"/>
  <c r="AA590" i="51"/>
  <c r="AA584" i="51"/>
  <c r="AA583" i="51" s="1"/>
  <c r="AA577" i="51"/>
  <c r="AA575" i="51"/>
  <c r="AA571" i="51"/>
  <c r="AA518" i="51"/>
  <c r="AA512" i="51" s="1"/>
  <c r="AA503" i="51"/>
  <c r="AA496" i="51" s="1"/>
  <c r="AA484" i="51"/>
  <c r="AA481" i="51"/>
  <c r="AA480" i="51" s="1"/>
  <c r="AA451" i="51"/>
  <c r="AA447" i="51"/>
  <c r="AA444" i="51"/>
  <c r="AA432" i="51"/>
  <c r="AA426" i="51"/>
  <c r="AA425" i="51" s="1"/>
  <c r="AA424" i="51" s="1"/>
  <c r="AA422" i="51"/>
  <c r="AA419" i="51"/>
  <c r="AA418" i="51" s="1"/>
  <c r="AA417" i="51" s="1"/>
  <c r="AA415" i="51"/>
  <c r="AA414" i="51" s="1"/>
  <c r="AA411" i="51"/>
  <c r="AA410" i="51" s="1"/>
  <c r="AA407" i="51"/>
  <c r="AA406" i="51" s="1"/>
  <c r="AA401" i="51"/>
  <c r="AA398" i="51"/>
  <c r="AA395" i="51"/>
  <c r="AA384" i="51"/>
  <c r="AA383" i="51" s="1"/>
  <c r="AA370" i="51"/>
  <c r="AA341" i="51" s="1"/>
  <c r="AA336" i="51"/>
  <c r="AA328" i="51"/>
  <c r="AB311" i="51"/>
  <c r="AA311" i="51"/>
  <c r="AA303" i="51"/>
  <c r="AA302" i="51" s="1"/>
  <c r="AA293" i="51"/>
  <c r="AA275" i="51"/>
  <c r="AA243" i="51"/>
  <c r="AA219" i="51"/>
  <c r="AA209" i="51"/>
  <c r="AA202" i="51"/>
  <c r="AA199" i="51"/>
  <c r="AA196" i="51"/>
  <c r="AA193" i="51"/>
  <c r="AA190" i="51"/>
  <c r="AA177" i="51"/>
  <c r="AA174" i="51"/>
  <c r="AA171" i="51"/>
  <c r="AA156" i="51"/>
  <c r="AA152" i="51"/>
  <c r="AA116" i="51"/>
  <c r="AA115" i="51" s="1"/>
  <c r="AA110" i="51"/>
  <c r="AA109" i="51" s="1"/>
  <c r="AA108" i="51" s="1"/>
  <c r="AA84" i="51"/>
  <c r="AA74" i="51"/>
  <c r="AA69" i="51"/>
  <c r="AA61" i="51" s="1"/>
  <c r="AA57" i="51"/>
  <c r="AA54" i="51"/>
  <c r="AA41" i="51"/>
  <c r="AA39" i="51"/>
  <c r="AA30" i="51"/>
  <c r="AA26" i="51"/>
  <c r="AA19" i="51" s="1"/>
  <c r="AA13" i="51"/>
  <c r="AA12" i="51" s="1"/>
  <c r="AA11" i="51" s="1"/>
  <c r="X168" i="51" l="1"/>
  <c r="X180" i="51"/>
  <c r="J749" i="51"/>
  <c r="AA46" i="51"/>
  <c r="AA45" i="51" s="1"/>
  <c r="AD168" i="51"/>
  <c r="AF168" i="51" s="1"/>
  <c r="AB183" i="51"/>
  <c r="AD183" i="51"/>
  <c r="AF183" i="51" s="1"/>
  <c r="U868" i="51"/>
  <c r="V868" i="51" s="1"/>
  <c r="T786" i="51"/>
  <c r="U786" i="51" s="1"/>
  <c r="AA142" i="51"/>
  <c r="AA141" i="51" s="1"/>
  <c r="AA140" i="51" s="1"/>
  <c r="AA457" i="51"/>
  <c r="AA456" i="51" s="1"/>
  <c r="AA455" i="51" s="1"/>
  <c r="AA394" i="51"/>
  <c r="AA162" i="51"/>
  <c r="AA161" i="51" s="1"/>
  <c r="AA18" i="51"/>
  <c r="AA17" i="51" s="1"/>
  <c r="AA281" i="51"/>
  <c r="AA274" i="51" s="1"/>
  <c r="AA249" i="51" s="1"/>
  <c r="AA871" i="51"/>
  <c r="R168" i="51"/>
  <c r="AA745" i="51"/>
  <c r="X183" i="51"/>
  <c r="O749" i="51"/>
  <c r="AA706" i="51"/>
  <c r="J168" i="51"/>
  <c r="AB168" i="51"/>
  <c r="R749" i="51"/>
  <c r="AA405" i="51"/>
  <c r="T749" i="51"/>
  <c r="V750" i="51"/>
  <c r="AA589" i="51"/>
  <c r="AA301" i="51"/>
  <c r="AA413" i="51"/>
  <c r="AA523" i="51"/>
  <c r="AA421" i="51"/>
  <c r="AA314" i="51"/>
  <c r="Z180" i="51"/>
  <c r="AB181" i="51"/>
  <c r="AA38" i="51"/>
  <c r="X149" i="51"/>
  <c r="T149" i="51"/>
  <c r="AB150" i="51"/>
  <c r="P120" i="51"/>
  <c r="O120" i="51"/>
  <c r="Q120" i="51" s="1"/>
  <c r="L120" i="51"/>
  <c r="AA207" i="51"/>
  <c r="AA114" i="51"/>
  <c r="AA827" i="51"/>
  <c r="AA789" i="51" s="1"/>
  <c r="AA788" i="51" s="1"/>
  <c r="AA852" i="51"/>
  <c r="AA16" i="51" l="1"/>
  <c r="AA851" i="51"/>
  <c r="AA847" i="51" s="1"/>
  <c r="AB149" i="51"/>
  <c r="AD149" i="51"/>
  <c r="AB180" i="51"/>
  <c r="AD180" i="51"/>
  <c r="AF180" i="51" s="1"/>
  <c r="W868" i="51"/>
  <c r="X868" i="51" s="1"/>
  <c r="AB866" i="51"/>
  <c r="V786" i="51"/>
  <c r="AA313" i="51"/>
  <c r="X750" i="51"/>
  <c r="V749" i="51"/>
  <c r="R120" i="51"/>
  <c r="AF149" i="51" l="1"/>
  <c r="W786" i="51"/>
  <c r="X786" i="51" s="1"/>
  <c r="AB786" i="51" s="1"/>
  <c r="X749" i="51"/>
  <c r="AB868" i="51" l="1"/>
  <c r="Z865" i="51"/>
  <c r="AB750" i="51"/>
  <c r="Z749" i="51"/>
  <c r="AB749" i="51" l="1"/>
  <c r="AD749" i="51"/>
  <c r="AF749" i="51" s="1"/>
  <c r="AB865" i="51"/>
  <c r="AD865" i="51"/>
  <c r="AF865" i="51" s="1"/>
  <c r="Y163" i="51"/>
  <c r="Y593" i="51" l="1"/>
  <c r="Y747" i="51" l="1"/>
  <c r="Y384" i="51" l="1"/>
  <c r="Y383" i="51" s="1"/>
  <c r="Z392" i="51"/>
  <c r="AB392" i="51" s="1"/>
  <c r="Z387" i="51" l="1"/>
  <c r="AB387" i="51" s="1"/>
  <c r="Z864" i="51" l="1"/>
  <c r="Y863" i="51"/>
  <c r="X863" i="51"/>
  <c r="Z863" i="51" l="1"/>
  <c r="AB864" i="51"/>
  <c r="AB863" i="51" l="1"/>
  <c r="AD863" i="51"/>
  <c r="AF863" i="51" s="1"/>
  <c r="R1041" i="51"/>
  <c r="T1041" i="51" s="1"/>
  <c r="V1041" i="51" s="1"/>
  <c r="Z1041" i="51" s="1"/>
  <c r="AB1041" i="51" s="1"/>
  <c r="O1041" i="51"/>
  <c r="J1041" i="51"/>
  <c r="R1040" i="51"/>
  <c r="T1040" i="51" s="1"/>
  <c r="O1040" i="51"/>
  <c r="J1040" i="51"/>
  <c r="Y1039" i="51"/>
  <c r="Y872" i="51" s="1"/>
  <c r="W1039" i="51"/>
  <c r="U1039" i="51"/>
  <c r="S1039" i="51"/>
  <c r="Q1039" i="51"/>
  <c r="P1039" i="51"/>
  <c r="N1039" i="51"/>
  <c r="M1039" i="51"/>
  <c r="L1039" i="51"/>
  <c r="K1039" i="51"/>
  <c r="I1039" i="51"/>
  <c r="H1039" i="51"/>
  <c r="G1039" i="51"/>
  <c r="N1042" i="51"/>
  <c r="O1042" i="51" s="1"/>
  <c r="R1042" i="51"/>
  <c r="X1042" i="51"/>
  <c r="Z1042" i="51" s="1"/>
  <c r="AB1042" i="51" s="1"/>
  <c r="AD1042" i="51" s="1"/>
  <c r="Z870" i="51"/>
  <c r="AB870" i="51" s="1"/>
  <c r="Z869" i="51"/>
  <c r="AB869" i="51" s="1"/>
  <c r="Y843" i="51"/>
  <c r="X846" i="51"/>
  <c r="Z846" i="51" s="1"/>
  <c r="AB846" i="51" s="1"/>
  <c r="X845" i="51"/>
  <c r="Z845" i="51" s="1"/>
  <c r="AB845" i="51" s="1"/>
  <c r="X844" i="51"/>
  <c r="Z844" i="51" s="1"/>
  <c r="AB844" i="51" s="1"/>
  <c r="Z838" i="51"/>
  <c r="AB838" i="51" s="1"/>
  <c r="Y828" i="51"/>
  <c r="Y778" i="51"/>
  <c r="Y777" i="51" s="1"/>
  <c r="Z784" i="51"/>
  <c r="AB784" i="51" s="1"/>
  <c r="Z787" i="51"/>
  <c r="AB787" i="51" s="1"/>
  <c r="X781" i="51"/>
  <c r="Z781" i="51" s="1"/>
  <c r="AB781" i="51" s="1"/>
  <c r="Y729" i="51"/>
  <c r="Z734" i="51"/>
  <c r="AB734" i="51" s="1"/>
  <c r="R734" i="51"/>
  <c r="T734" i="51" s="1"/>
  <c r="O734" i="51"/>
  <c r="J734" i="51"/>
  <c r="D71" i="15" l="1"/>
  <c r="AE1042" i="51"/>
  <c r="AD843" i="51"/>
  <c r="AB843" i="51"/>
  <c r="AB842" i="51" s="1"/>
  <c r="AB839" i="51" s="1"/>
  <c r="O1039" i="51"/>
  <c r="J1039" i="51"/>
  <c r="V1040" i="51"/>
  <c r="T1039" i="51"/>
  <c r="R1039" i="51"/>
  <c r="Z843" i="51"/>
  <c r="X843" i="51"/>
  <c r="F71" i="15" l="1"/>
  <c r="G71" i="15" s="1"/>
  <c r="E71" i="15"/>
  <c r="AF1042" i="51"/>
  <c r="AD842" i="51"/>
  <c r="AF843" i="51"/>
  <c r="V1039" i="51"/>
  <c r="AD839" i="51" l="1"/>
  <c r="AF839" i="51" s="1"/>
  <c r="AF842" i="51"/>
  <c r="Z1040" i="51"/>
  <c r="X1039" i="51"/>
  <c r="Z1039" i="51" l="1"/>
  <c r="AB1040" i="51"/>
  <c r="Y370" i="51"/>
  <c r="Z454" i="51"/>
  <c r="AB454" i="51" s="1"/>
  <c r="Z428" i="51"/>
  <c r="AB428" i="51" s="1"/>
  <c r="Z427" i="51"/>
  <c r="Y426" i="51"/>
  <c r="Y425" i="51" s="1"/>
  <c r="X426" i="51"/>
  <c r="X425" i="51" s="1"/>
  <c r="X424" i="51" s="1"/>
  <c r="Y401" i="51"/>
  <c r="Z404" i="51"/>
  <c r="AB404" i="51" s="1"/>
  <c r="AD404" i="51" s="1"/>
  <c r="AF404" i="51" s="1"/>
  <c r="T404" i="51"/>
  <c r="O404" i="51"/>
  <c r="J404" i="51"/>
  <c r="W387" i="51"/>
  <c r="U387" i="51"/>
  <c r="S387" i="51"/>
  <c r="R387" i="51"/>
  <c r="O387" i="51"/>
  <c r="J387" i="51"/>
  <c r="Z300" i="51"/>
  <c r="AB300" i="51" s="1"/>
  <c r="Y209" i="51"/>
  <c r="Z218" i="51"/>
  <c r="AB218" i="51" s="1"/>
  <c r="AB1039" i="51" l="1"/>
  <c r="AD1039" i="51"/>
  <c r="AF1039" i="51" s="1"/>
  <c r="Z426" i="51"/>
  <c r="Z425" i="51" s="1"/>
  <c r="Z424" i="51" s="1"/>
  <c r="AB427" i="51"/>
  <c r="Y424" i="51"/>
  <c r="Z205" i="51"/>
  <c r="AB205" i="51" s="1"/>
  <c r="Y193" i="51"/>
  <c r="Z194" i="51"/>
  <c r="AB194" i="51" s="1"/>
  <c r="Z160" i="51"/>
  <c r="AB160" i="51" s="1"/>
  <c r="Z159" i="51"/>
  <c r="AB159" i="51" s="1"/>
  <c r="O159" i="51"/>
  <c r="J159" i="51"/>
  <c r="Y118" i="51"/>
  <c r="Z121" i="51"/>
  <c r="AB121" i="51" s="1"/>
  <c r="Z60" i="51"/>
  <c r="AB60" i="51" s="1"/>
  <c r="Z73" i="51"/>
  <c r="AB73" i="51" s="1"/>
  <c r="Z72" i="51"/>
  <c r="AB72" i="51" s="1"/>
  <c r="V72" i="51"/>
  <c r="Y74" i="51"/>
  <c r="Z82" i="51"/>
  <c r="AD82" i="51" s="1"/>
  <c r="AE82" i="51" s="1"/>
  <c r="AF82" i="51" s="1"/>
  <c r="S82" i="51"/>
  <c r="T82" i="51" s="1"/>
  <c r="Z81" i="51"/>
  <c r="AB81" i="51" s="1"/>
  <c r="Z15" i="51"/>
  <c r="AB15" i="51" s="1"/>
  <c r="Z14" i="51"/>
  <c r="AB14" i="51" s="1"/>
  <c r="Y13" i="51"/>
  <c r="X13" i="51"/>
  <c r="J15" i="51"/>
  <c r="N15" i="51" s="1"/>
  <c r="R15" i="51" s="1"/>
  <c r="V15" i="51" s="1"/>
  <c r="L15" i="51"/>
  <c r="P15" i="51" s="1"/>
  <c r="T15" i="51" s="1"/>
  <c r="M15" i="51"/>
  <c r="Q15" i="51" s="1"/>
  <c r="U15" i="51" s="1"/>
  <c r="O15" i="51"/>
  <c r="S15" i="51" s="1"/>
  <c r="W15" i="51" s="1"/>
  <c r="AB13" i="51" l="1"/>
  <c r="AB12" i="51" s="1"/>
  <c r="AB11" i="51" s="1"/>
  <c r="AD13" i="51"/>
  <c r="AB426" i="51"/>
  <c r="AB425" i="51" s="1"/>
  <c r="AB424" i="51" s="1"/>
  <c r="AD426" i="51"/>
  <c r="Z13" i="51"/>
  <c r="Y575" i="51"/>
  <c r="Y858" i="51"/>
  <c r="Y852" i="51" s="1"/>
  <c r="Y851" i="51" s="1"/>
  <c r="Y849" i="51"/>
  <c r="Y848" i="51" s="1"/>
  <c r="Y842" i="51"/>
  <c r="Y839" i="51" s="1"/>
  <c r="Y834" i="51"/>
  <c r="Y833" i="51" s="1"/>
  <c r="Y830" i="51"/>
  <c r="Y827" i="51"/>
  <c r="Y824" i="51"/>
  <c r="Y821" i="51"/>
  <c r="Y819" i="51"/>
  <c r="Y814" i="51"/>
  <c r="Y795" i="51"/>
  <c r="Y790" i="51"/>
  <c r="Y763" i="51"/>
  <c r="Y760" i="51"/>
  <c r="Y757" i="51"/>
  <c r="Y753" i="51"/>
  <c r="Y742" i="51"/>
  <c r="Y740" i="51"/>
  <c r="Y738" i="51"/>
  <c r="Y735" i="51"/>
  <c r="Y702" i="51"/>
  <c r="Y701" i="51" s="1"/>
  <c r="Y698" i="51"/>
  <c r="Y688" i="51" s="1"/>
  <c r="Y678" i="51"/>
  <c r="Y624" i="51"/>
  <c r="Y620" i="51"/>
  <c r="Y617" i="51"/>
  <c r="Y615" i="51"/>
  <c r="Y612" i="51"/>
  <c r="Y609" i="51"/>
  <c r="Y606" i="51"/>
  <c r="Y598" i="51"/>
  <c r="Y595" i="51"/>
  <c r="Y592" i="51"/>
  <c r="Y590" i="51"/>
  <c r="Y584" i="51"/>
  <c r="Y583" i="51" s="1"/>
  <c r="Y577" i="51"/>
  <c r="Y571" i="51"/>
  <c r="Y558" i="51"/>
  <c r="Y518" i="51"/>
  <c r="Y512" i="51" s="1"/>
  <c r="Y503" i="51"/>
  <c r="Y496" i="51" s="1"/>
  <c r="Y481" i="51"/>
  <c r="Y480" i="51" s="1"/>
  <c r="Y447" i="51"/>
  <c r="Y444" i="51"/>
  <c r="Y432" i="51"/>
  <c r="Y422" i="51"/>
  <c r="Y421" i="51" s="1"/>
  <c r="Y419" i="51"/>
  <c r="Y418" i="51" s="1"/>
  <c r="Y417" i="51" s="1"/>
  <c r="Y415" i="51"/>
  <c r="Y414" i="51" s="1"/>
  <c r="Y413" i="51" s="1"/>
  <c r="Y411" i="51"/>
  <c r="Y410" i="51" s="1"/>
  <c r="Y407" i="51"/>
  <c r="Y406" i="51" s="1"/>
  <c r="Y405" i="51" s="1"/>
  <c r="Y398" i="51"/>
  <c r="Y395" i="51"/>
  <c r="Y341" i="51"/>
  <c r="Y336" i="51"/>
  <c r="Y328" i="51"/>
  <c r="Z311" i="51"/>
  <c r="Y311" i="51"/>
  <c r="Y303" i="51"/>
  <c r="Y302" i="51" s="1"/>
  <c r="Y301" i="51" s="1"/>
  <c r="Y293" i="51"/>
  <c r="Y281" i="51" s="1"/>
  <c r="Y275" i="51"/>
  <c r="Y243" i="51"/>
  <c r="Y219" i="51"/>
  <c r="Y202" i="51"/>
  <c r="Y199" i="51"/>
  <c r="Y196" i="51"/>
  <c r="Y190" i="51"/>
  <c r="Y177" i="51"/>
  <c r="Y174" i="51"/>
  <c r="Y171" i="51"/>
  <c r="Y156" i="51"/>
  <c r="Y152" i="51"/>
  <c r="Y116" i="51"/>
  <c r="Y115" i="51" s="1"/>
  <c r="Y110" i="51"/>
  <c r="Y109" i="51" s="1"/>
  <c r="Y108" i="51" s="1"/>
  <c r="Y84" i="51"/>
  <c r="Y69" i="51"/>
  <c r="Y61" i="51" s="1"/>
  <c r="Y57" i="51"/>
  <c r="Y54" i="51"/>
  <c r="Y41" i="51"/>
  <c r="Y39" i="51"/>
  <c r="Y30" i="51"/>
  <c r="Y26" i="51"/>
  <c r="Y19" i="51" s="1"/>
  <c r="AD425" i="51" l="1"/>
  <c r="AF425" i="51" s="1"/>
  <c r="AF426" i="51"/>
  <c r="AD12" i="51"/>
  <c r="AF13" i="51"/>
  <c r="AD424" i="51"/>
  <c r="AF424" i="51" s="1"/>
  <c r="D38" i="15"/>
  <c r="G38" i="15" s="1"/>
  <c r="Y706" i="51"/>
  <c r="Y18" i="51"/>
  <c r="Y17" i="51" s="1"/>
  <c r="Y46" i="51"/>
  <c r="Y45" i="51" s="1"/>
  <c r="Y871" i="51"/>
  <c r="Y142" i="51"/>
  <c r="Y141" i="51" s="1"/>
  <c r="Y140" i="51" s="1"/>
  <c r="Y162" i="51"/>
  <c r="Y161" i="51" s="1"/>
  <c r="Y207" i="51"/>
  <c r="Y114" i="51"/>
  <c r="Y847" i="51"/>
  <c r="Y789" i="51"/>
  <c r="Y523" i="51"/>
  <c r="Y394" i="51"/>
  <c r="Y314" i="51"/>
  <c r="Y38" i="51"/>
  <c r="Y274" i="51"/>
  <c r="Y249" i="51" s="1"/>
  <c r="Y451" i="51"/>
  <c r="Y589" i="51"/>
  <c r="W799" i="51"/>
  <c r="W797" i="51"/>
  <c r="AD11" i="51" l="1"/>
  <c r="AF11" i="51" s="1"/>
  <c r="AF12" i="51"/>
  <c r="Y788" i="51"/>
  <c r="Y313" i="51"/>
  <c r="Y16" i="51"/>
  <c r="W165" i="51"/>
  <c r="W288" i="51"/>
  <c r="W42" i="56" l="1"/>
  <c r="X163" i="51"/>
  <c r="Z163" i="51" l="1"/>
  <c r="W69" i="51"/>
  <c r="AB163" i="51" l="1"/>
  <c r="W518" i="56"/>
  <c r="Y518" i="56"/>
  <c r="X522" i="56"/>
  <c r="X523" i="56"/>
  <c r="W565" i="51" l="1"/>
  <c r="W452" i="51" l="1"/>
  <c r="W386" i="51" l="1"/>
  <c r="W385" i="51"/>
  <c r="W372" i="51"/>
  <c r="W371" i="51"/>
  <c r="W330" i="51"/>
  <c r="W329" i="51"/>
  <c r="X226" i="51" l="1"/>
  <c r="Z226" i="51" s="1"/>
  <c r="AB226" i="51" s="1"/>
  <c r="W541" i="56" l="1"/>
  <c r="X189" i="51"/>
  <c r="Z189" i="51" s="1"/>
  <c r="AB189" i="51" s="1"/>
  <c r="R189" i="51"/>
  <c r="O189" i="51"/>
  <c r="J189" i="51"/>
  <c r="X147" i="51"/>
  <c r="Z147" i="51" s="1"/>
  <c r="AB147" i="51" s="1"/>
  <c r="W849" i="51" l="1"/>
  <c r="W336" i="51" l="1"/>
  <c r="V336" i="51"/>
  <c r="X339" i="51"/>
  <c r="Z339" i="51" s="1"/>
  <c r="AB339" i="51" s="1"/>
  <c r="X340" i="51"/>
  <c r="Z340" i="51" s="1"/>
  <c r="AB340" i="51" s="1"/>
  <c r="L11" i="44" l="1"/>
  <c r="W487" i="56" l="1"/>
  <c r="X448" i="51" l="1"/>
  <c r="Z448" i="51" s="1"/>
  <c r="Z447" i="51" l="1"/>
  <c r="AB448" i="51"/>
  <c r="E12" i="48"/>
  <c r="F12" i="48"/>
  <c r="G12" i="48"/>
  <c r="I12" i="48"/>
  <c r="J12" i="48"/>
  <c r="K12" i="48"/>
  <c r="H9" i="48"/>
  <c r="D9" i="48"/>
  <c r="AB447" i="51" l="1"/>
  <c r="AD447" i="51"/>
  <c r="AF447" i="51" s="1"/>
  <c r="X604" i="51"/>
  <c r="Z604" i="51" s="1"/>
  <c r="AB604" i="51" s="1"/>
  <c r="AD604" i="51" s="1"/>
  <c r="AE604" i="51" s="1"/>
  <c r="X605" i="51"/>
  <c r="Z605" i="51" s="1"/>
  <c r="AB605" i="51" s="1"/>
  <c r="AD605" i="51" s="1"/>
  <c r="AE605" i="51" s="1"/>
  <c r="AF605" i="51" s="1"/>
  <c r="X826" i="51"/>
  <c r="Z826" i="51" s="1"/>
  <c r="AB826" i="51" s="1"/>
  <c r="AD826" i="51" s="1"/>
  <c r="AE826" i="51" s="1"/>
  <c r="AF826" i="51" s="1"/>
  <c r="T826" i="51"/>
  <c r="X825" i="51"/>
  <c r="T825" i="51"/>
  <c r="W824" i="51"/>
  <c r="V824" i="51"/>
  <c r="U824" i="51"/>
  <c r="S824" i="51"/>
  <c r="R824" i="51"/>
  <c r="AF604" i="51" l="1"/>
  <c r="AE598" i="51"/>
  <c r="X824" i="51"/>
  <c r="Z825" i="51"/>
  <c r="T824" i="51"/>
  <c r="W755" i="56"/>
  <c r="Y755" i="56"/>
  <c r="V755" i="56"/>
  <c r="X756" i="56"/>
  <c r="X755" i="56" s="1"/>
  <c r="Z824" i="51" l="1"/>
  <c r="AB825" i="51"/>
  <c r="W598" i="51"/>
  <c r="X600" i="51"/>
  <c r="Z600" i="51" s="1"/>
  <c r="AB600" i="51" s="1"/>
  <c r="X601" i="51"/>
  <c r="Z601" i="51" s="1"/>
  <c r="AB601" i="51" s="1"/>
  <c r="X602" i="51"/>
  <c r="Z602" i="51" s="1"/>
  <c r="AB602" i="51" s="1"/>
  <c r="X599" i="51"/>
  <c r="Z599" i="51" s="1"/>
  <c r="AB599" i="51" s="1"/>
  <c r="AB824" i="51" l="1"/>
  <c r="AD825" i="51"/>
  <c r="D18" i="47"/>
  <c r="AD824" i="51" l="1"/>
  <c r="AE825" i="51"/>
  <c r="X650" i="56"/>
  <c r="Y243" i="56"/>
  <c r="AF825" i="51" l="1"/>
  <c r="AE824" i="51"/>
  <c r="W447" i="51"/>
  <c r="AF824" i="51" l="1"/>
  <c r="AE789" i="51"/>
  <c r="AE788" i="51" s="1"/>
  <c r="I18" i="44"/>
  <c r="W419" i="51"/>
  <c r="W418" i="51" s="1"/>
  <c r="W417" i="51" s="1"/>
  <c r="V419" i="51"/>
  <c r="V418" i="51" s="1"/>
  <c r="V417" i="51" s="1"/>
  <c r="E37" i="15" l="1"/>
  <c r="E35" i="15" s="1"/>
  <c r="F37" i="15"/>
  <c r="C71" i="50"/>
  <c r="E71" i="50"/>
  <c r="C38" i="50"/>
  <c r="F35" i="15" l="1"/>
  <c r="E73" i="50"/>
  <c r="D73" i="50"/>
  <c r="X754" i="56"/>
  <c r="X751" i="56"/>
  <c r="X924" i="56"/>
  <c r="X29" i="56"/>
  <c r="O29" i="56"/>
  <c r="D71" i="50" l="1"/>
  <c r="Y406" i="56"/>
  <c r="Y405" i="56" s="1"/>
  <c r="Y758" i="56"/>
  <c r="Y750" i="56"/>
  <c r="Y744" i="56" s="1"/>
  <c r="Y743" i="56" s="1"/>
  <c r="Y741" i="56"/>
  <c r="Y740" i="56" s="1"/>
  <c r="E52" i="50" s="1"/>
  <c r="Y737" i="56"/>
  <c r="Y734" i="56" s="1"/>
  <c r="Y724" i="56"/>
  <c r="Y721" i="56"/>
  <c r="Y719" i="56"/>
  <c r="Y714" i="56"/>
  <c r="Y698" i="56"/>
  <c r="Y694" i="56"/>
  <c r="Y684" i="56"/>
  <c r="Y670" i="56"/>
  <c r="Y664" i="56"/>
  <c r="Y653" i="56"/>
  <c r="E29" i="50" s="1"/>
  <c r="Y651" i="56"/>
  <c r="Y649" i="56"/>
  <c r="Y643" i="56"/>
  <c r="Y593" i="56"/>
  <c r="Y540" i="56"/>
  <c r="Y537" i="56"/>
  <c r="Y534" i="56"/>
  <c r="Y532" i="56"/>
  <c r="Y530" i="56"/>
  <c r="Y527" i="56"/>
  <c r="Y515" i="56"/>
  <c r="Y512" i="56"/>
  <c r="Y510" i="56"/>
  <c r="Y504" i="56"/>
  <c r="Y503" i="56" s="1"/>
  <c r="E13" i="50" s="1"/>
  <c r="Y497" i="56"/>
  <c r="Y495" i="56"/>
  <c r="Y492" i="56"/>
  <c r="Y426" i="56"/>
  <c r="Y419" i="56" s="1"/>
  <c r="Y378" i="56"/>
  <c r="Y374" i="56"/>
  <c r="Y359" i="56"/>
  <c r="Y357" i="56"/>
  <c r="Y355" i="56"/>
  <c r="Y354" i="56" s="1"/>
  <c r="Y344" i="56"/>
  <c r="Y343" i="56" s="1"/>
  <c r="Y340" i="56"/>
  <c r="Y339" i="56" s="1"/>
  <c r="Y335" i="56"/>
  <c r="Y332" i="56"/>
  <c r="Y329" i="56"/>
  <c r="Y321" i="56"/>
  <c r="Y308" i="56"/>
  <c r="Y279" i="56" s="1"/>
  <c r="Y276" i="56"/>
  <c r="Y268" i="56"/>
  <c r="Y251" i="56"/>
  <c r="Y242" i="56"/>
  <c r="Y235" i="56"/>
  <c r="Y223" i="56" s="1"/>
  <c r="Y219" i="56"/>
  <c r="Y188" i="56"/>
  <c r="Y168" i="56"/>
  <c r="Y162" i="56"/>
  <c r="Y157" i="56"/>
  <c r="Y155" i="56"/>
  <c r="Y152" i="56"/>
  <c r="Y150" i="56"/>
  <c r="Y147" i="56"/>
  <c r="Y142" i="56"/>
  <c r="Y136" i="56"/>
  <c r="Y122" i="56"/>
  <c r="Y94" i="56"/>
  <c r="E59" i="50" s="1"/>
  <c r="Y86" i="56"/>
  <c r="Y85" i="56" s="1"/>
  <c r="Y56" i="56"/>
  <c r="Y53" i="56"/>
  <c r="Y48" i="56" s="1"/>
  <c r="Y45" i="56"/>
  <c r="Y42" i="56"/>
  <c r="Y33" i="56"/>
  <c r="Y31" i="56"/>
  <c r="Y25" i="56"/>
  <c r="Y22" i="56"/>
  <c r="Y18" i="56" s="1"/>
  <c r="J972" i="56"/>
  <c r="J958" i="56"/>
  <c r="G958" i="56"/>
  <c r="G957" i="56"/>
  <c r="R924" i="56"/>
  <c r="N924" i="56"/>
  <c r="O924" i="56" s="1"/>
  <c r="X923" i="56"/>
  <c r="T923" i="56"/>
  <c r="T758" i="56" s="1"/>
  <c r="T757" i="56" s="1"/>
  <c r="R923" i="56"/>
  <c r="O923" i="56"/>
  <c r="J923" i="56"/>
  <c r="X922" i="56"/>
  <c r="S922" i="56"/>
  <c r="X921" i="56"/>
  <c r="S921" i="56"/>
  <c r="R921" i="56"/>
  <c r="R758" i="56" s="1"/>
  <c r="R757" i="56" s="1"/>
  <c r="O921" i="56"/>
  <c r="J921" i="56"/>
  <c r="J758" i="56" s="1"/>
  <c r="J757" i="56" s="1"/>
  <c r="K920" i="56"/>
  <c r="J920" i="56"/>
  <c r="I920" i="56"/>
  <c r="I917" i="56" s="1"/>
  <c r="J917" i="56" s="1"/>
  <c r="I919" i="56"/>
  <c r="K917" i="56"/>
  <c r="I916" i="56"/>
  <c r="K916" i="56" s="1"/>
  <c r="I915" i="56"/>
  <c r="I914" i="56"/>
  <c r="K914" i="56" s="1"/>
  <c r="K913" i="56"/>
  <c r="J913" i="56"/>
  <c r="I913" i="56"/>
  <c r="I912" i="56"/>
  <c r="K912" i="56" s="1"/>
  <c r="I911" i="56"/>
  <c r="I910" i="56"/>
  <c r="K910" i="56" s="1"/>
  <c r="J909" i="56"/>
  <c r="I909" i="56"/>
  <c r="K909" i="56" s="1"/>
  <c r="I908" i="56"/>
  <c r="K908" i="56" s="1"/>
  <c r="I907" i="56"/>
  <c r="I906" i="56"/>
  <c r="I905" i="56"/>
  <c r="J905" i="56" s="1"/>
  <c r="I904" i="56"/>
  <c r="L903" i="56"/>
  <c r="I903" i="56"/>
  <c r="J903" i="56" s="1"/>
  <c r="I902" i="56"/>
  <c r="J902" i="56" s="1"/>
  <c r="I901" i="56"/>
  <c r="K900" i="56"/>
  <c r="I900" i="56"/>
  <c r="J900" i="56" s="1"/>
  <c r="I899" i="56"/>
  <c r="K899" i="56" s="1"/>
  <c r="I898" i="56"/>
  <c r="I897" i="56"/>
  <c r="K897" i="56" s="1"/>
  <c r="I896" i="56"/>
  <c r="I895" i="56"/>
  <c r="I894" i="56"/>
  <c r="I893" i="56"/>
  <c r="K893" i="56" s="1"/>
  <c r="I892" i="56"/>
  <c r="I891" i="56"/>
  <c r="K891" i="56" s="1"/>
  <c r="I890" i="56"/>
  <c r="I889" i="56"/>
  <c r="K889" i="56" s="1"/>
  <c r="I888" i="56"/>
  <c r="I887" i="56"/>
  <c r="I886" i="56"/>
  <c r="I885" i="56"/>
  <c r="I884" i="56"/>
  <c r="I883" i="56"/>
  <c r="I882" i="56"/>
  <c r="J881" i="56"/>
  <c r="M881" i="56" s="1"/>
  <c r="I881" i="56"/>
  <c r="K881" i="56" s="1"/>
  <c r="I880" i="56"/>
  <c r="I879" i="56"/>
  <c r="J879" i="56" s="1"/>
  <c r="I878" i="56"/>
  <c r="I877" i="56"/>
  <c r="J877" i="56" s="1"/>
  <c r="I876" i="56"/>
  <c r="J876" i="56" s="1"/>
  <c r="I875" i="56"/>
  <c r="J875" i="56" s="1"/>
  <c r="I874" i="56"/>
  <c r="J874" i="56" s="1"/>
  <c r="I873" i="56"/>
  <c r="J873" i="56" s="1"/>
  <c r="J872" i="56"/>
  <c r="I872" i="56"/>
  <c r="I871" i="56"/>
  <c r="J871" i="56" s="1"/>
  <c r="I870" i="56"/>
  <c r="J870" i="56" s="1"/>
  <c r="I869" i="56"/>
  <c r="I868" i="56"/>
  <c r="J868" i="56" s="1"/>
  <c r="K867" i="56"/>
  <c r="J867" i="56"/>
  <c r="I867" i="56"/>
  <c r="I866" i="56"/>
  <c r="I865" i="56"/>
  <c r="K864" i="56"/>
  <c r="I864" i="56"/>
  <c r="J864" i="56" s="1"/>
  <c r="I863" i="56"/>
  <c r="K863" i="56" s="1"/>
  <c r="I862" i="56"/>
  <c r="K862" i="56" s="1"/>
  <c r="I861" i="56"/>
  <c r="I860" i="56"/>
  <c r="K860" i="56" s="1"/>
  <c r="I859" i="56"/>
  <c r="K859" i="56" s="1"/>
  <c r="I858" i="56"/>
  <c r="K858" i="56" s="1"/>
  <c r="I857" i="56"/>
  <c r="K857" i="56" s="1"/>
  <c r="I856" i="56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K850" i="56" s="1"/>
  <c r="I849" i="56"/>
  <c r="K849" i="56" s="1"/>
  <c r="I848" i="56"/>
  <c r="I847" i="56"/>
  <c r="K847" i="56" s="1"/>
  <c r="I846" i="56"/>
  <c r="K846" i="56" s="1"/>
  <c r="I845" i="56"/>
  <c r="J845" i="56" s="1"/>
  <c r="I844" i="56"/>
  <c r="I843" i="56"/>
  <c r="I842" i="56"/>
  <c r="I841" i="56"/>
  <c r="K841" i="56" s="1"/>
  <c r="I840" i="56"/>
  <c r="K840" i="56" s="1"/>
  <c r="I839" i="56"/>
  <c r="I838" i="56"/>
  <c r="K837" i="56"/>
  <c r="I837" i="56"/>
  <c r="J837" i="56" s="1"/>
  <c r="I836" i="56"/>
  <c r="I835" i="56"/>
  <c r="I834" i="56"/>
  <c r="I833" i="56"/>
  <c r="K833" i="56" s="1"/>
  <c r="I832" i="56"/>
  <c r="K832" i="56" s="1"/>
  <c r="I831" i="56"/>
  <c r="J830" i="56"/>
  <c r="I830" i="56"/>
  <c r="K830" i="56" s="1"/>
  <c r="I829" i="56"/>
  <c r="I828" i="56"/>
  <c r="K828" i="56" s="1"/>
  <c r="I827" i="56"/>
  <c r="I826" i="56"/>
  <c r="K826" i="56" s="1"/>
  <c r="I825" i="56"/>
  <c r="K825" i="56" s="1"/>
  <c r="I824" i="56"/>
  <c r="K824" i="56" s="1"/>
  <c r="I823" i="56"/>
  <c r="J822" i="56"/>
  <c r="I822" i="56"/>
  <c r="K822" i="56" s="1"/>
  <c r="J821" i="56"/>
  <c r="I821" i="56"/>
  <c r="K821" i="56" s="1"/>
  <c r="I820" i="56"/>
  <c r="I819" i="56"/>
  <c r="K818" i="56"/>
  <c r="I818" i="56"/>
  <c r="J818" i="56" s="1"/>
  <c r="I817" i="56"/>
  <c r="K817" i="56" s="1"/>
  <c r="I816" i="56"/>
  <c r="K816" i="56" s="1"/>
  <c r="I815" i="56"/>
  <c r="J814" i="56"/>
  <c r="I814" i="56"/>
  <c r="K814" i="56" s="1"/>
  <c r="I813" i="56"/>
  <c r="K813" i="56" s="1"/>
  <c r="J812" i="56"/>
  <c r="I812" i="56"/>
  <c r="K812" i="56" s="1"/>
  <c r="I811" i="56"/>
  <c r="J810" i="56"/>
  <c r="I810" i="56"/>
  <c r="K810" i="56" s="1"/>
  <c r="I809" i="56"/>
  <c r="J809" i="56" s="1"/>
  <c r="I808" i="56"/>
  <c r="K808" i="56" s="1"/>
  <c r="I807" i="56"/>
  <c r="I806" i="56"/>
  <c r="I805" i="56"/>
  <c r="I804" i="56"/>
  <c r="I803" i="56"/>
  <c r="K803" i="56" s="1"/>
  <c r="I802" i="56"/>
  <c r="I801" i="56"/>
  <c r="I800" i="56"/>
  <c r="I799" i="56"/>
  <c r="I798" i="56"/>
  <c r="I797" i="56"/>
  <c r="I796" i="56"/>
  <c r="I795" i="56"/>
  <c r="I794" i="56"/>
  <c r="I793" i="56"/>
  <c r="I792" i="56"/>
  <c r="I791" i="56"/>
  <c r="I790" i="56"/>
  <c r="I789" i="56"/>
  <c r="I788" i="56"/>
  <c r="I787" i="56"/>
  <c r="I786" i="56"/>
  <c r="I785" i="56"/>
  <c r="I784" i="56"/>
  <c r="I783" i="56"/>
  <c r="I782" i="56"/>
  <c r="I781" i="56"/>
  <c r="I780" i="56"/>
  <c r="I779" i="56"/>
  <c r="I778" i="56"/>
  <c r="I777" i="56"/>
  <c r="I776" i="56"/>
  <c r="I775" i="56"/>
  <c r="I774" i="56"/>
  <c r="I773" i="56"/>
  <c r="I772" i="56"/>
  <c r="I771" i="56"/>
  <c r="I770" i="56"/>
  <c r="K770" i="56" s="1"/>
  <c r="I769" i="56"/>
  <c r="K769" i="56" s="1"/>
  <c r="I768" i="56"/>
  <c r="K768" i="56" s="1"/>
  <c r="I767" i="56"/>
  <c r="K767" i="56" s="1"/>
  <c r="I766" i="56"/>
  <c r="K766" i="56" s="1"/>
  <c r="J765" i="56"/>
  <c r="I765" i="56"/>
  <c r="K765" i="56" s="1"/>
  <c r="I764" i="56"/>
  <c r="I763" i="56"/>
  <c r="K763" i="56" s="1"/>
  <c r="I762" i="56"/>
  <c r="I761" i="56"/>
  <c r="K761" i="56" s="1"/>
  <c r="W758" i="56"/>
  <c r="V758" i="56"/>
  <c r="U758" i="56"/>
  <c r="Q758" i="56"/>
  <c r="P758" i="56"/>
  <c r="P757" i="56" s="1"/>
  <c r="N758" i="56"/>
  <c r="M758" i="56"/>
  <c r="L758" i="56"/>
  <c r="L757" i="56" s="1"/>
  <c r="K758" i="56"/>
  <c r="K757" i="56" s="1"/>
  <c r="I758" i="56"/>
  <c r="H758" i="56"/>
  <c r="H757" i="56" s="1"/>
  <c r="G758" i="56"/>
  <c r="V757" i="56"/>
  <c r="U757" i="56"/>
  <c r="Q757" i="56"/>
  <c r="N757" i="56"/>
  <c r="M757" i="56"/>
  <c r="I757" i="56"/>
  <c r="R753" i="56"/>
  <c r="S753" i="56" s="1"/>
  <c r="J753" i="56"/>
  <c r="Q752" i="56"/>
  <c r="P752" i="56"/>
  <c r="O752" i="56"/>
  <c r="N752" i="56"/>
  <c r="M752" i="56"/>
  <c r="L752" i="56"/>
  <c r="K752" i="56"/>
  <c r="I752" i="56"/>
  <c r="H752" i="56"/>
  <c r="R751" i="56"/>
  <c r="R750" i="56" s="1"/>
  <c r="O751" i="56"/>
  <c r="O750" i="56" s="1"/>
  <c r="J751" i="56"/>
  <c r="X750" i="56"/>
  <c r="W750" i="56"/>
  <c r="V750" i="56"/>
  <c r="V744" i="56" s="1"/>
  <c r="V743" i="56" s="1"/>
  <c r="U750" i="56"/>
  <c r="U744" i="56" s="1"/>
  <c r="U743" i="56" s="1"/>
  <c r="T750" i="56"/>
  <c r="T744" i="56" s="1"/>
  <c r="T743" i="56" s="1"/>
  <c r="S750" i="56"/>
  <c r="S744" i="56" s="1"/>
  <c r="S743" i="56" s="1"/>
  <c r="Q750" i="56"/>
  <c r="Q744" i="56" s="1"/>
  <c r="Q743" i="56" s="1"/>
  <c r="P750" i="56"/>
  <c r="P744" i="56" s="1"/>
  <c r="P743" i="56" s="1"/>
  <c r="N750" i="56"/>
  <c r="M750" i="56"/>
  <c r="M744" i="56" s="1"/>
  <c r="M743" i="56" s="1"/>
  <c r="L750" i="56"/>
  <c r="L744" i="56" s="1"/>
  <c r="L743" i="56" s="1"/>
  <c r="K750" i="56"/>
  <c r="I750" i="56"/>
  <c r="H750" i="56"/>
  <c r="R749" i="56"/>
  <c r="O749" i="56"/>
  <c r="Q748" i="56"/>
  <c r="P748" i="56"/>
  <c r="N748" i="56"/>
  <c r="M748" i="56"/>
  <c r="L748" i="56"/>
  <c r="K748" i="56"/>
  <c r="I748" i="56"/>
  <c r="H748" i="56"/>
  <c r="X747" i="56"/>
  <c r="R747" i="56"/>
  <c r="O747" i="56"/>
  <c r="J747" i="56"/>
  <c r="X746" i="56"/>
  <c r="X744" i="56" s="1"/>
  <c r="R746" i="56"/>
  <c r="O746" i="56"/>
  <c r="J746" i="56"/>
  <c r="R745" i="56"/>
  <c r="J745" i="56"/>
  <c r="N744" i="56"/>
  <c r="N743" i="56" s="1"/>
  <c r="G744" i="56"/>
  <c r="G743" i="56" s="1"/>
  <c r="X742" i="56"/>
  <c r="R742" i="56"/>
  <c r="R741" i="56" s="1"/>
  <c r="R740" i="56" s="1"/>
  <c r="O742" i="56"/>
  <c r="J742" i="56"/>
  <c r="X741" i="56"/>
  <c r="X740" i="56" s="1"/>
  <c r="D52" i="50" s="1"/>
  <c r="W741" i="56"/>
  <c r="W740" i="56" s="1"/>
  <c r="V741" i="56"/>
  <c r="V740" i="56" s="1"/>
  <c r="U741" i="56"/>
  <c r="U740" i="56" s="1"/>
  <c r="T741" i="56"/>
  <c r="T740" i="56" s="1"/>
  <c r="T739" i="56" s="1"/>
  <c r="S741" i="56"/>
  <c r="S740" i="56" s="1"/>
  <c r="Q741" i="56"/>
  <c r="Q740" i="56" s="1"/>
  <c r="P741" i="56"/>
  <c r="P740" i="56" s="1"/>
  <c r="O741" i="56"/>
  <c r="O740" i="56" s="1"/>
  <c r="N741" i="56"/>
  <c r="N740" i="56" s="1"/>
  <c r="M741" i="56"/>
  <c r="M740" i="56" s="1"/>
  <c r="L741" i="56"/>
  <c r="L740" i="56" s="1"/>
  <c r="K741" i="56"/>
  <c r="K740" i="56" s="1"/>
  <c r="I741" i="56"/>
  <c r="I740" i="56" s="1"/>
  <c r="H741" i="56"/>
  <c r="H740" i="56"/>
  <c r="G740" i="56"/>
  <c r="X738" i="56"/>
  <c r="R738" i="56"/>
  <c r="R737" i="56" s="1"/>
  <c r="R734" i="56" s="1"/>
  <c r="O738" i="56"/>
  <c r="O737" i="56" s="1"/>
  <c r="J738" i="56"/>
  <c r="J737" i="56" s="1"/>
  <c r="X737" i="56"/>
  <c r="X734" i="56" s="1"/>
  <c r="W737" i="56"/>
  <c r="W734" i="56" s="1"/>
  <c r="V737" i="56"/>
  <c r="V734" i="56" s="1"/>
  <c r="U737" i="56"/>
  <c r="U734" i="56" s="1"/>
  <c r="T737" i="56"/>
  <c r="T734" i="56" s="1"/>
  <c r="S737" i="56"/>
  <c r="S734" i="56" s="1"/>
  <c r="Q737" i="56"/>
  <c r="P737" i="56"/>
  <c r="N737" i="56"/>
  <c r="M737" i="56"/>
  <c r="L737" i="56"/>
  <c r="K737" i="56"/>
  <c r="I737" i="56"/>
  <c r="H737" i="56"/>
  <c r="R736" i="56"/>
  <c r="O736" i="56"/>
  <c r="J736" i="56"/>
  <c r="Q735" i="56"/>
  <c r="P735" i="56"/>
  <c r="O735" i="56"/>
  <c r="N735" i="56"/>
  <c r="N734" i="56" s="1"/>
  <c r="M735" i="56"/>
  <c r="L735" i="56"/>
  <c r="K735" i="56"/>
  <c r="K734" i="56" s="1"/>
  <c r="I735" i="56"/>
  <c r="H735" i="56"/>
  <c r="L734" i="56"/>
  <c r="V733" i="56"/>
  <c r="X733" i="56" s="1"/>
  <c r="Y733" i="56" s="1"/>
  <c r="V732" i="56"/>
  <c r="W731" i="56"/>
  <c r="W730" i="56" s="1"/>
  <c r="U731" i="56"/>
  <c r="U730" i="56" s="1"/>
  <c r="T731" i="56"/>
  <c r="T730" i="56" s="1"/>
  <c r="X729" i="56"/>
  <c r="X728" i="56"/>
  <c r="W727" i="56"/>
  <c r="U727" i="56"/>
  <c r="T727" i="56"/>
  <c r="S727" i="56"/>
  <c r="R727" i="56"/>
  <c r="X726" i="56"/>
  <c r="T726" i="56"/>
  <c r="T724" i="56" s="1"/>
  <c r="X725" i="56"/>
  <c r="T725" i="56"/>
  <c r="W724" i="56"/>
  <c r="V724" i="56"/>
  <c r="U724" i="56"/>
  <c r="S724" i="56"/>
  <c r="R724" i="56"/>
  <c r="X723" i="56"/>
  <c r="T723" i="56"/>
  <c r="X722" i="56"/>
  <c r="T722" i="56"/>
  <c r="W721" i="56"/>
  <c r="V721" i="56"/>
  <c r="U721" i="56"/>
  <c r="S721" i="56"/>
  <c r="R721" i="56"/>
  <c r="X720" i="56"/>
  <c r="X719" i="56" s="1"/>
  <c r="T720" i="56"/>
  <c r="W719" i="56"/>
  <c r="V719" i="56"/>
  <c r="U719" i="56"/>
  <c r="T719" i="56"/>
  <c r="S719" i="56"/>
  <c r="R719" i="56"/>
  <c r="X718" i="56"/>
  <c r="X714" i="56" s="1"/>
  <c r="R717" i="56"/>
  <c r="O717" i="56"/>
  <c r="O716" i="56" s="1"/>
  <c r="O715" i="56" s="1"/>
  <c r="Q716" i="56"/>
  <c r="Q715" i="56" s="1"/>
  <c r="P716" i="56"/>
  <c r="P715" i="56" s="1"/>
  <c r="N716" i="56"/>
  <c r="N715" i="56" s="1"/>
  <c r="M716" i="56"/>
  <c r="M715" i="56" s="1"/>
  <c r="L716" i="56"/>
  <c r="L715" i="56" s="1"/>
  <c r="W714" i="56"/>
  <c r="V714" i="56"/>
  <c r="U714" i="56"/>
  <c r="T714" i="56"/>
  <c r="R714" i="56"/>
  <c r="O714" i="56"/>
  <c r="R713" i="56"/>
  <c r="S713" i="56" s="1"/>
  <c r="O713" i="56"/>
  <c r="J713" i="56"/>
  <c r="J712" i="56"/>
  <c r="K711" i="56"/>
  <c r="I711" i="56"/>
  <c r="J711" i="56" s="1"/>
  <c r="J710" i="56"/>
  <c r="M710" i="56" s="1"/>
  <c r="J709" i="56"/>
  <c r="R708" i="56"/>
  <c r="O708" i="56"/>
  <c r="R707" i="56"/>
  <c r="O707" i="56"/>
  <c r="R706" i="56"/>
  <c r="O706" i="56"/>
  <c r="R705" i="56"/>
  <c r="O705" i="56"/>
  <c r="R704" i="56"/>
  <c r="O704" i="56"/>
  <c r="K704" i="56"/>
  <c r="K698" i="56" s="1"/>
  <c r="I704" i="56"/>
  <c r="R703" i="56"/>
  <c r="O703" i="56"/>
  <c r="J703" i="56"/>
  <c r="I703" i="56"/>
  <c r="R702" i="56"/>
  <c r="O702" i="56"/>
  <c r="I702" i="56"/>
  <c r="J702" i="56" s="1"/>
  <c r="X701" i="56"/>
  <c r="R701" i="56"/>
  <c r="R698" i="56" s="1"/>
  <c r="O701" i="56"/>
  <c r="J701" i="56"/>
  <c r="R700" i="56"/>
  <c r="S700" i="56" s="1"/>
  <c r="O700" i="56"/>
  <c r="X699" i="56"/>
  <c r="R699" i="56"/>
  <c r="O699" i="56"/>
  <c r="J699" i="56"/>
  <c r="W698" i="56"/>
  <c r="V698" i="56"/>
  <c r="U698" i="56"/>
  <c r="T698" i="56"/>
  <c r="S698" i="56"/>
  <c r="Q698" i="56"/>
  <c r="P698" i="56"/>
  <c r="N698" i="56"/>
  <c r="M698" i="56"/>
  <c r="L698" i="56"/>
  <c r="H698" i="56"/>
  <c r="R697" i="56"/>
  <c r="S697" i="56" s="1"/>
  <c r="O697" i="56"/>
  <c r="J697" i="56"/>
  <c r="R696" i="56"/>
  <c r="O696" i="56"/>
  <c r="X695" i="56"/>
  <c r="R695" i="56"/>
  <c r="R694" i="56" s="1"/>
  <c r="O695" i="56"/>
  <c r="O694" i="56" s="1"/>
  <c r="J695" i="56"/>
  <c r="X694" i="56"/>
  <c r="W694" i="56"/>
  <c r="V694" i="56"/>
  <c r="U694" i="56"/>
  <c r="T694" i="56"/>
  <c r="S694" i="56"/>
  <c r="Q694" i="56"/>
  <c r="Q693" i="56" s="1"/>
  <c r="Q692" i="56" s="1"/>
  <c r="P694" i="56"/>
  <c r="N694" i="56"/>
  <c r="N693" i="56" s="1"/>
  <c r="N692" i="56" s="1"/>
  <c r="M694" i="56"/>
  <c r="M693" i="56" s="1"/>
  <c r="M692" i="56" s="1"/>
  <c r="L694" i="56"/>
  <c r="K694" i="56"/>
  <c r="K693" i="56" s="1"/>
  <c r="K692" i="56" s="1"/>
  <c r="I694" i="56"/>
  <c r="H694" i="56"/>
  <c r="G694" i="56"/>
  <c r="G693" i="56" s="1"/>
  <c r="G692" i="56" s="1"/>
  <c r="P693" i="56"/>
  <c r="P692" i="56" s="1"/>
  <c r="X691" i="56"/>
  <c r="R690" i="56"/>
  <c r="O690" i="56"/>
  <c r="O689" i="56" s="1"/>
  <c r="J690" i="56"/>
  <c r="Q689" i="56"/>
  <c r="P689" i="56"/>
  <c r="N689" i="56"/>
  <c r="M689" i="56"/>
  <c r="L689" i="56"/>
  <c r="K689" i="56"/>
  <c r="J689" i="56"/>
  <c r="I689" i="56"/>
  <c r="H689" i="56"/>
  <c r="R688" i="56"/>
  <c r="R687" i="56" s="1"/>
  <c r="O688" i="56"/>
  <c r="O687" i="56" s="1"/>
  <c r="J688" i="56"/>
  <c r="Q687" i="56"/>
  <c r="P687" i="56"/>
  <c r="N687" i="56"/>
  <c r="M687" i="56"/>
  <c r="L687" i="56"/>
  <c r="K687" i="56"/>
  <c r="I687" i="56"/>
  <c r="I683" i="56" s="1"/>
  <c r="H687" i="56"/>
  <c r="H683" i="56" s="1"/>
  <c r="X686" i="56"/>
  <c r="R686" i="56"/>
  <c r="T686" i="56" s="1"/>
  <c r="T684" i="56" s="1"/>
  <c r="O686" i="56"/>
  <c r="O684" i="56" s="1"/>
  <c r="X685" i="56"/>
  <c r="W684" i="56"/>
  <c r="V684" i="56"/>
  <c r="U684" i="56"/>
  <c r="S684" i="56"/>
  <c r="Q684" i="56"/>
  <c r="P684" i="56"/>
  <c r="N684" i="56"/>
  <c r="M684" i="56"/>
  <c r="L684" i="56"/>
  <c r="K684" i="56"/>
  <c r="R681" i="56"/>
  <c r="T681" i="56" s="1"/>
  <c r="V681" i="56" s="1"/>
  <c r="X681" i="56" s="1"/>
  <c r="Y681" i="56" s="1"/>
  <c r="O681" i="56"/>
  <c r="J681" i="56"/>
  <c r="X680" i="56"/>
  <c r="R680" i="56"/>
  <c r="T680" i="56" s="1"/>
  <c r="O680" i="56"/>
  <c r="I680" i="56"/>
  <c r="J680" i="56" s="1"/>
  <c r="T679" i="56"/>
  <c r="V679" i="56" s="1"/>
  <c r="X679" i="56" s="1"/>
  <c r="T678" i="56"/>
  <c r="V678" i="56" s="1"/>
  <c r="X678" i="56" s="1"/>
  <c r="X677" i="56"/>
  <c r="X676" i="56"/>
  <c r="X675" i="56"/>
  <c r="T675" i="56"/>
  <c r="X674" i="56"/>
  <c r="S674" i="56"/>
  <c r="T674" i="56" s="1"/>
  <c r="X673" i="56"/>
  <c r="S673" i="56"/>
  <c r="T673" i="56" s="1"/>
  <c r="X672" i="56"/>
  <c r="S672" i="56"/>
  <c r="T672" i="56" s="1"/>
  <c r="X671" i="56"/>
  <c r="S671" i="56"/>
  <c r="T671" i="56" s="1"/>
  <c r="W670" i="56"/>
  <c r="V670" i="56"/>
  <c r="U670" i="56"/>
  <c r="S670" i="56"/>
  <c r="Q670" i="56"/>
  <c r="P670" i="56"/>
  <c r="O670" i="56"/>
  <c r="N670" i="56"/>
  <c r="M670" i="56"/>
  <c r="L670" i="56"/>
  <c r="K670" i="56"/>
  <c r="I670" i="56"/>
  <c r="H670" i="56"/>
  <c r="R669" i="56"/>
  <c r="S669" i="56" s="1"/>
  <c r="T669" i="56" s="1"/>
  <c r="O669" i="56"/>
  <c r="R668" i="56"/>
  <c r="O668" i="56"/>
  <c r="O667" i="56" s="1"/>
  <c r="J668" i="56"/>
  <c r="W667" i="56"/>
  <c r="U667" i="56"/>
  <c r="S667" i="56"/>
  <c r="Q667" i="56"/>
  <c r="P667" i="56"/>
  <c r="N667" i="56"/>
  <c r="M667" i="56"/>
  <c r="L667" i="56"/>
  <c r="K667" i="56"/>
  <c r="I667" i="56"/>
  <c r="J667" i="56" s="1"/>
  <c r="H667" i="56"/>
  <c r="X666" i="56"/>
  <c r="R666" i="56"/>
  <c r="O666" i="56"/>
  <c r="J666" i="56"/>
  <c r="X665" i="56"/>
  <c r="X664" i="56" s="1"/>
  <c r="R665" i="56"/>
  <c r="R664" i="56" s="1"/>
  <c r="O665" i="56"/>
  <c r="O664" i="56" s="1"/>
  <c r="J665" i="56"/>
  <c r="W664" i="56"/>
  <c r="V664" i="56"/>
  <c r="U664" i="56"/>
  <c r="T664" i="56"/>
  <c r="S664" i="56"/>
  <c r="Q664" i="56"/>
  <c r="P664" i="56"/>
  <c r="N664" i="56"/>
  <c r="M664" i="56"/>
  <c r="L664" i="56"/>
  <c r="K664" i="56"/>
  <c r="I664" i="56"/>
  <c r="H664" i="56"/>
  <c r="R663" i="56"/>
  <c r="S663" i="56" s="1"/>
  <c r="O663" i="56"/>
  <c r="O662" i="56" s="1"/>
  <c r="Q662" i="56"/>
  <c r="P662" i="56"/>
  <c r="N662" i="56"/>
  <c r="M662" i="56"/>
  <c r="L662" i="56"/>
  <c r="R661" i="56"/>
  <c r="R660" i="56" s="1"/>
  <c r="O661" i="56"/>
  <c r="O660" i="56" s="1"/>
  <c r="J661" i="56"/>
  <c r="W660" i="56"/>
  <c r="U660" i="56"/>
  <c r="S660" i="56"/>
  <c r="Q660" i="56"/>
  <c r="P660" i="56"/>
  <c r="N660" i="56"/>
  <c r="M660" i="56"/>
  <c r="L660" i="56"/>
  <c r="K660" i="56"/>
  <c r="I660" i="56"/>
  <c r="H660" i="56"/>
  <c r="G659" i="56"/>
  <c r="R658" i="56"/>
  <c r="S658" i="56" s="1"/>
  <c r="J658" i="56"/>
  <c r="X657" i="56"/>
  <c r="R657" i="56"/>
  <c r="O657" i="56"/>
  <c r="O656" i="56" s="1"/>
  <c r="O655" i="56" s="1"/>
  <c r="Q656" i="56"/>
  <c r="P656" i="56"/>
  <c r="P655" i="56" s="1"/>
  <c r="N656" i="56"/>
  <c r="N655" i="56" s="1"/>
  <c r="M656" i="56"/>
  <c r="M655" i="56" s="1"/>
  <c r="L656" i="56"/>
  <c r="L655" i="56" s="1"/>
  <c r="K656" i="56"/>
  <c r="K655" i="56" s="1"/>
  <c r="I656" i="56"/>
  <c r="I655" i="56" s="1"/>
  <c r="H656" i="56"/>
  <c r="H655" i="56" s="1"/>
  <c r="Q655" i="56"/>
  <c r="G655" i="56"/>
  <c r="X654" i="56"/>
  <c r="X653" i="56" s="1"/>
  <c r="D29" i="50" s="1"/>
  <c r="R654" i="56"/>
  <c r="S654" i="56" s="1"/>
  <c r="J654" i="56"/>
  <c r="W653" i="56"/>
  <c r="C29" i="50" s="1"/>
  <c r="V653" i="56"/>
  <c r="Q653" i="56"/>
  <c r="P653" i="56"/>
  <c r="O653" i="56"/>
  <c r="N653" i="56"/>
  <c r="M653" i="56"/>
  <c r="L653" i="56"/>
  <c r="K653" i="56"/>
  <c r="I653" i="56"/>
  <c r="H653" i="56"/>
  <c r="G653" i="56"/>
  <c r="X652" i="56"/>
  <c r="X651" i="56" s="1"/>
  <c r="R652" i="56"/>
  <c r="O652" i="56"/>
  <c r="O651" i="56" s="1"/>
  <c r="J652" i="56"/>
  <c r="W651" i="56"/>
  <c r="V651" i="56"/>
  <c r="U651" i="56"/>
  <c r="S651" i="56"/>
  <c r="Q651" i="56"/>
  <c r="P651" i="56"/>
  <c r="N651" i="56"/>
  <c r="M651" i="56"/>
  <c r="L651" i="56"/>
  <c r="K651" i="56"/>
  <c r="I651" i="56"/>
  <c r="H651" i="56"/>
  <c r="X649" i="56"/>
  <c r="R650" i="56"/>
  <c r="T650" i="56" s="1"/>
  <c r="T649" i="56" s="1"/>
  <c r="N650" i="56"/>
  <c r="J650" i="56"/>
  <c r="W649" i="56"/>
  <c r="V649" i="56"/>
  <c r="U649" i="56"/>
  <c r="S649" i="56"/>
  <c r="Q649" i="56"/>
  <c r="Q620" i="56" s="1"/>
  <c r="P649" i="56"/>
  <c r="M649" i="56"/>
  <c r="L649" i="56"/>
  <c r="K649" i="56"/>
  <c r="I649" i="56"/>
  <c r="H649" i="56"/>
  <c r="T648" i="56"/>
  <c r="X647" i="56"/>
  <c r="R647" i="56"/>
  <c r="O647" i="56"/>
  <c r="O646" i="56" s="1"/>
  <c r="J647" i="56"/>
  <c r="W646" i="56"/>
  <c r="W620" i="56" s="1"/>
  <c r="C28" i="50" s="1"/>
  <c r="U646" i="56"/>
  <c r="S646" i="56"/>
  <c r="Q646" i="56"/>
  <c r="P646" i="56"/>
  <c r="N646" i="56"/>
  <c r="M646" i="56"/>
  <c r="L646" i="56"/>
  <c r="K646" i="56"/>
  <c r="I646" i="56"/>
  <c r="H646" i="56"/>
  <c r="X645" i="56"/>
  <c r="R645" i="56"/>
  <c r="T645" i="56" s="1"/>
  <c r="O645" i="56"/>
  <c r="J645" i="56"/>
  <c r="X644" i="56"/>
  <c r="R644" i="56"/>
  <c r="T644" i="56" s="1"/>
  <c r="O644" i="56"/>
  <c r="J644" i="56"/>
  <c r="W643" i="56"/>
  <c r="V643" i="56"/>
  <c r="U643" i="56"/>
  <c r="S643" i="56"/>
  <c r="S620" i="56" s="1"/>
  <c r="Q643" i="56"/>
  <c r="P643" i="56"/>
  <c r="O643" i="56"/>
  <c r="N643" i="56"/>
  <c r="M643" i="56"/>
  <c r="L643" i="56"/>
  <c r="L620" i="56" s="1"/>
  <c r="K643" i="56"/>
  <c r="I643" i="56"/>
  <c r="H643" i="56"/>
  <c r="M642" i="56"/>
  <c r="O642" i="56" s="1"/>
  <c r="J642" i="56"/>
  <c r="L642" i="56" s="1"/>
  <c r="K641" i="56"/>
  <c r="K636" i="56" s="1"/>
  <c r="I641" i="56"/>
  <c r="I640" i="56"/>
  <c r="K640" i="56" s="1"/>
  <c r="M640" i="56" s="1"/>
  <c r="O640" i="56" s="1"/>
  <c r="Q640" i="56" s="1"/>
  <c r="S640" i="56" s="1"/>
  <c r="U640" i="56" s="1"/>
  <c r="W640" i="56" s="1"/>
  <c r="Y640" i="56" s="1"/>
  <c r="I639" i="56"/>
  <c r="K639" i="56" s="1"/>
  <c r="I638" i="56"/>
  <c r="K638" i="56" s="1"/>
  <c r="I636" i="56"/>
  <c r="M633" i="56"/>
  <c r="J633" i="56"/>
  <c r="K632" i="56"/>
  <c r="I632" i="56"/>
  <c r="I629" i="56" s="1"/>
  <c r="M631" i="56"/>
  <c r="L631" i="56"/>
  <c r="J631" i="56"/>
  <c r="K630" i="56"/>
  <c r="K629" i="56" s="1"/>
  <c r="J630" i="56"/>
  <c r="I630" i="56"/>
  <c r="M628" i="56"/>
  <c r="M627" i="56" s="1"/>
  <c r="J628" i="56"/>
  <c r="K627" i="56"/>
  <c r="I627" i="56"/>
  <c r="M626" i="56"/>
  <c r="J626" i="56"/>
  <c r="K625" i="56"/>
  <c r="I625" i="56"/>
  <c r="G624" i="56"/>
  <c r="G620" i="56" s="1"/>
  <c r="M623" i="56"/>
  <c r="M622" i="56" s="1"/>
  <c r="M621" i="56" s="1"/>
  <c r="J623" i="56"/>
  <c r="K622" i="56"/>
  <c r="I622" i="56"/>
  <c r="I621" i="56" s="1"/>
  <c r="K621" i="56"/>
  <c r="M620" i="56"/>
  <c r="R618" i="56"/>
  <c r="O618" i="56"/>
  <c r="J618" i="56"/>
  <c r="R617" i="56"/>
  <c r="T617" i="56" s="1"/>
  <c r="O617" i="56"/>
  <c r="O616" i="56" s="1"/>
  <c r="O615" i="56" s="1"/>
  <c r="J617" i="56"/>
  <c r="W616" i="56"/>
  <c r="W615" i="56" s="1"/>
  <c r="U616" i="56"/>
  <c r="S616" i="56"/>
  <c r="S615" i="56" s="1"/>
  <c r="Q616" i="56"/>
  <c r="P616" i="56"/>
  <c r="P615" i="56" s="1"/>
  <c r="N616" i="56"/>
  <c r="N615" i="56" s="1"/>
  <c r="M616" i="56"/>
  <c r="L616" i="56"/>
  <c r="K616" i="56"/>
  <c r="K615" i="56" s="1"/>
  <c r="I616" i="56"/>
  <c r="H616" i="56"/>
  <c r="H615" i="56" s="1"/>
  <c r="G616" i="56"/>
  <c r="U615" i="56"/>
  <c r="Q615" i="56"/>
  <c r="M615" i="56"/>
  <c r="L615" i="56"/>
  <c r="X614" i="56"/>
  <c r="T613" i="56"/>
  <c r="W612" i="56"/>
  <c r="W603" i="56" s="1"/>
  <c r="U612" i="56"/>
  <c r="S612" i="56"/>
  <c r="R612" i="56"/>
  <c r="T611" i="56"/>
  <c r="V611" i="56" s="1"/>
  <c r="X611" i="56" s="1"/>
  <c r="Y611" i="56" s="1"/>
  <c r="X610" i="56"/>
  <c r="R610" i="56"/>
  <c r="O610" i="56"/>
  <c r="J610" i="56"/>
  <c r="X609" i="56"/>
  <c r="R609" i="56"/>
  <c r="T609" i="56" s="1"/>
  <c r="O609" i="56"/>
  <c r="J609" i="56"/>
  <c r="X608" i="56"/>
  <c r="R608" i="56"/>
  <c r="T608" i="56" s="1"/>
  <c r="O608" i="56"/>
  <c r="J608" i="56"/>
  <c r="X607" i="56"/>
  <c r="S607" i="56"/>
  <c r="T607" i="56" s="1"/>
  <c r="X606" i="56"/>
  <c r="S606" i="56"/>
  <c r="T606" i="56" s="1"/>
  <c r="X605" i="56"/>
  <c r="U605" i="56"/>
  <c r="S605" i="56"/>
  <c r="R605" i="56"/>
  <c r="O605" i="56"/>
  <c r="I605" i="56"/>
  <c r="J605" i="56" s="1"/>
  <c r="X604" i="56"/>
  <c r="U604" i="56"/>
  <c r="S604" i="56"/>
  <c r="R604" i="56"/>
  <c r="O604" i="56"/>
  <c r="I604" i="56"/>
  <c r="Q603" i="56"/>
  <c r="P603" i="56"/>
  <c r="N603" i="56"/>
  <c r="M603" i="56"/>
  <c r="L603" i="56"/>
  <c r="K603" i="56"/>
  <c r="H603" i="56"/>
  <c r="G603" i="56"/>
  <c r="R602" i="56"/>
  <c r="S602" i="56" s="1"/>
  <c r="R601" i="56"/>
  <c r="S601" i="56" s="1"/>
  <c r="T601" i="56" s="1"/>
  <c r="Q600" i="56"/>
  <c r="P600" i="56"/>
  <c r="O600" i="56"/>
  <c r="N600" i="56"/>
  <c r="M600" i="56"/>
  <c r="L600" i="56"/>
  <c r="K600" i="56"/>
  <c r="R599" i="56"/>
  <c r="S599" i="56" s="1"/>
  <c r="O599" i="56"/>
  <c r="O598" i="56" s="1"/>
  <c r="J599" i="56"/>
  <c r="I599" i="56"/>
  <c r="S598" i="56"/>
  <c r="Q598" i="56"/>
  <c r="P598" i="56"/>
  <c r="N598" i="56"/>
  <c r="M598" i="56"/>
  <c r="L598" i="56"/>
  <c r="K598" i="56"/>
  <c r="I598" i="56"/>
  <c r="H598" i="56"/>
  <c r="R597" i="56"/>
  <c r="S597" i="56" s="1"/>
  <c r="T597" i="56" s="1"/>
  <c r="O597" i="56"/>
  <c r="J597" i="56"/>
  <c r="X596" i="56"/>
  <c r="R596" i="56"/>
  <c r="T596" i="56" s="1"/>
  <c r="O596" i="56"/>
  <c r="J596" i="56"/>
  <c r="X595" i="56"/>
  <c r="R595" i="56"/>
  <c r="T595" i="56" s="1"/>
  <c r="O595" i="56"/>
  <c r="J595" i="56"/>
  <c r="X594" i="56"/>
  <c r="X593" i="56" s="1"/>
  <c r="R594" i="56"/>
  <c r="O594" i="56"/>
  <c r="J594" i="56"/>
  <c r="W593" i="56"/>
  <c r="V593" i="56"/>
  <c r="U593" i="56"/>
  <c r="S593" i="56"/>
  <c r="Q593" i="56"/>
  <c r="P593" i="56"/>
  <c r="N593" i="56"/>
  <c r="M593" i="56"/>
  <c r="L593" i="56"/>
  <c r="K593" i="56"/>
  <c r="I593" i="56"/>
  <c r="H593" i="56"/>
  <c r="G593" i="56"/>
  <c r="O592" i="56"/>
  <c r="Q592" i="56" s="1"/>
  <c r="M592" i="56"/>
  <c r="M591" i="56" s="1"/>
  <c r="J592" i="56"/>
  <c r="L592" i="56" s="1"/>
  <c r="K591" i="56"/>
  <c r="I591" i="56"/>
  <c r="M590" i="56"/>
  <c r="J590" i="56"/>
  <c r="K589" i="56"/>
  <c r="I589" i="56"/>
  <c r="M588" i="56"/>
  <c r="J588" i="56"/>
  <c r="L588" i="56" s="1"/>
  <c r="K587" i="56"/>
  <c r="I587" i="56"/>
  <c r="I579" i="56" s="1"/>
  <c r="M586" i="56"/>
  <c r="J586" i="56"/>
  <c r="J585" i="56" s="1"/>
  <c r="K585" i="56"/>
  <c r="I585" i="56"/>
  <c r="M584" i="56"/>
  <c r="M583" i="56" s="1"/>
  <c r="J584" i="56"/>
  <c r="L584" i="56" s="1"/>
  <c r="M582" i="56"/>
  <c r="O582" i="56" s="1"/>
  <c r="J582" i="56"/>
  <c r="M581" i="56"/>
  <c r="J581" i="56"/>
  <c r="L581" i="56" s="1"/>
  <c r="M578" i="56"/>
  <c r="O578" i="56" s="1"/>
  <c r="Q578" i="56" s="1"/>
  <c r="S578" i="56" s="1"/>
  <c r="U578" i="56" s="1"/>
  <c r="W578" i="56" s="1"/>
  <c r="Y578" i="56" s="1"/>
  <c r="J578" i="56"/>
  <c r="L578" i="56" s="1"/>
  <c r="N578" i="56" s="1"/>
  <c r="P578" i="56" s="1"/>
  <c r="R578" i="56" s="1"/>
  <c r="T578" i="56" s="1"/>
  <c r="V578" i="56" s="1"/>
  <c r="X578" i="56" s="1"/>
  <c r="M577" i="56"/>
  <c r="O577" i="56" s="1"/>
  <c r="Q577" i="56" s="1"/>
  <c r="S577" i="56" s="1"/>
  <c r="U577" i="56" s="1"/>
  <c r="W577" i="56" s="1"/>
  <c r="Y577" i="56" s="1"/>
  <c r="J577" i="56"/>
  <c r="M576" i="56"/>
  <c r="M575" i="56" s="1"/>
  <c r="J576" i="56"/>
  <c r="L576" i="56" s="1"/>
  <c r="K575" i="56"/>
  <c r="I575" i="56"/>
  <c r="I573" i="56"/>
  <c r="I572" i="56" s="1"/>
  <c r="I571" i="56"/>
  <c r="V566" i="56"/>
  <c r="X566" i="56" s="1"/>
  <c r="Y566" i="56" s="1"/>
  <c r="O566" i="56"/>
  <c r="R565" i="56"/>
  <c r="T565" i="56" s="1"/>
  <c r="V565" i="56" s="1"/>
  <c r="X565" i="56" s="1"/>
  <c r="Y565" i="56" s="1"/>
  <c r="O565" i="56"/>
  <c r="V564" i="56"/>
  <c r="X564" i="56" s="1"/>
  <c r="Y564" i="56" s="1"/>
  <c r="S564" i="56"/>
  <c r="R564" i="56"/>
  <c r="O564" i="56"/>
  <c r="J564" i="56"/>
  <c r="R563" i="56"/>
  <c r="S563" i="56" s="1"/>
  <c r="O563" i="56"/>
  <c r="R562" i="56"/>
  <c r="T562" i="56" s="1"/>
  <c r="V562" i="56" s="1"/>
  <c r="X562" i="56" s="1"/>
  <c r="Y562" i="56" s="1"/>
  <c r="O562" i="56"/>
  <c r="J562" i="56"/>
  <c r="V561" i="56"/>
  <c r="X561" i="56" s="1"/>
  <c r="Y561" i="56" s="1"/>
  <c r="R561" i="56"/>
  <c r="O561" i="56"/>
  <c r="J561" i="56"/>
  <c r="J560" i="56"/>
  <c r="L560" i="56" s="1"/>
  <c r="V559" i="56"/>
  <c r="R559" i="56"/>
  <c r="O559" i="56"/>
  <c r="J559" i="56"/>
  <c r="N558" i="56"/>
  <c r="L558" i="56"/>
  <c r="K558" i="56"/>
  <c r="I558" i="56"/>
  <c r="H558" i="56"/>
  <c r="R557" i="56"/>
  <c r="S557" i="56" s="1"/>
  <c r="T557" i="56" s="1"/>
  <c r="R556" i="56"/>
  <c r="T556" i="56" s="1"/>
  <c r="V556" i="56" s="1"/>
  <c r="X556" i="56" s="1"/>
  <c r="Y556" i="56" s="1"/>
  <c r="O556" i="56"/>
  <c r="J556" i="56"/>
  <c r="R555" i="56"/>
  <c r="O555" i="56"/>
  <c r="J555" i="56"/>
  <c r="R554" i="56"/>
  <c r="T554" i="56" s="1"/>
  <c r="V554" i="56" s="1"/>
  <c r="X554" i="56" s="1"/>
  <c r="Y554" i="56" s="1"/>
  <c r="O554" i="56"/>
  <c r="J554" i="56"/>
  <c r="T553" i="56"/>
  <c r="V553" i="56" s="1"/>
  <c r="X553" i="56" s="1"/>
  <c r="Y553" i="56" s="1"/>
  <c r="T552" i="56"/>
  <c r="V552" i="56" s="1"/>
  <c r="X552" i="56" s="1"/>
  <c r="Y552" i="56" s="1"/>
  <c r="S551" i="56"/>
  <c r="T551" i="56" s="1"/>
  <c r="V551" i="56" s="1"/>
  <c r="X551" i="56" s="1"/>
  <c r="Y551" i="56" s="1"/>
  <c r="J551" i="56"/>
  <c r="M551" i="56" s="1"/>
  <c r="S550" i="56"/>
  <c r="T550" i="56" s="1"/>
  <c r="V549" i="56"/>
  <c r="X549" i="56" s="1"/>
  <c r="Y549" i="56" s="1"/>
  <c r="S549" i="56"/>
  <c r="R549" i="56"/>
  <c r="O549" i="56"/>
  <c r="J549" i="56"/>
  <c r="V548" i="56"/>
  <c r="X548" i="56" s="1"/>
  <c r="Y548" i="56" s="1"/>
  <c r="S548" i="56"/>
  <c r="R548" i="56"/>
  <c r="O548" i="56"/>
  <c r="J548" i="56"/>
  <c r="N547" i="56"/>
  <c r="L547" i="56"/>
  <c r="K547" i="56"/>
  <c r="I547" i="56"/>
  <c r="H547" i="56"/>
  <c r="G547" i="56"/>
  <c r="X545" i="56"/>
  <c r="X544" i="56"/>
  <c r="X543" i="56"/>
  <c r="X542" i="56"/>
  <c r="X541" i="56"/>
  <c r="W540" i="56"/>
  <c r="V540" i="56"/>
  <c r="U540" i="56"/>
  <c r="T540" i="56"/>
  <c r="V539" i="56"/>
  <c r="X539" i="56" s="1"/>
  <c r="Y539" i="56" s="1"/>
  <c r="O539" i="56"/>
  <c r="Q539" i="56" s="1"/>
  <c r="S539" i="56" s="1"/>
  <c r="J539" i="56"/>
  <c r="X538" i="56"/>
  <c r="R538" i="56"/>
  <c r="R537" i="56" s="1"/>
  <c r="O538" i="56"/>
  <c r="O537" i="56" s="1"/>
  <c r="J538" i="56"/>
  <c r="X537" i="56"/>
  <c r="W537" i="56"/>
  <c r="V537" i="56"/>
  <c r="U537" i="56"/>
  <c r="T537" i="56"/>
  <c r="S537" i="56"/>
  <c r="Q537" i="56"/>
  <c r="P537" i="56"/>
  <c r="N537" i="56"/>
  <c r="M537" i="56"/>
  <c r="L537" i="56"/>
  <c r="K537" i="56"/>
  <c r="I537" i="56"/>
  <c r="H537" i="56"/>
  <c r="J537" i="56" s="1"/>
  <c r="M536" i="56"/>
  <c r="O536" i="56" s="1"/>
  <c r="L536" i="56"/>
  <c r="N536" i="56" s="1"/>
  <c r="P536" i="56" s="1"/>
  <c r="J536" i="56"/>
  <c r="X535" i="56"/>
  <c r="T535" i="56"/>
  <c r="M535" i="56"/>
  <c r="O535" i="56" s="1"/>
  <c r="Q535" i="56" s="1"/>
  <c r="J535" i="56"/>
  <c r="V534" i="56"/>
  <c r="R534" i="56"/>
  <c r="M534" i="56"/>
  <c r="O534" i="56" s="1"/>
  <c r="Q534" i="56" s="1"/>
  <c r="J534" i="56"/>
  <c r="X533" i="56"/>
  <c r="X532" i="56" s="1"/>
  <c r="T533" i="56"/>
  <c r="T532" i="56" s="1"/>
  <c r="M533" i="56"/>
  <c r="O533" i="56" s="1"/>
  <c r="Q533" i="56" s="1"/>
  <c r="J533" i="56"/>
  <c r="L533" i="56" s="1"/>
  <c r="N533" i="56" s="1"/>
  <c r="P533" i="56" s="1"/>
  <c r="W532" i="56"/>
  <c r="V532" i="56"/>
  <c r="U532" i="56"/>
  <c r="S532" i="56"/>
  <c r="R532" i="56"/>
  <c r="M532" i="56"/>
  <c r="O532" i="56" s="1"/>
  <c r="Q532" i="56" s="1"/>
  <c r="J532" i="56"/>
  <c r="L532" i="56" s="1"/>
  <c r="N532" i="56" s="1"/>
  <c r="X531" i="56"/>
  <c r="X530" i="56" s="1"/>
  <c r="W530" i="56"/>
  <c r="V530" i="56"/>
  <c r="U530" i="56"/>
  <c r="T530" i="56"/>
  <c r="S530" i="56"/>
  <c r="R530" i="56"/>
  <c r="X529" i="56"/>
  <c r="T529" i="56"/>
  <c r="M529" i="56"/>
  <c r="O529" i="56" s="1"/>
  <c r="J529" i="56"/>
  <c r="L529" i="56" s="1"/>
  <c r="X528" i="56"/>
  <c r="T528" i="56"/>
  <c r="M528" i="56"/>
  <c r="J528" i="56"/>
  <c r="L528" i="56" s="1"/>
  <c r="N528" i="56" s="1"/>
  <c r="W527" i="56"/>
  <c r="V527" i="56"/>
  <c r="U527" i="56"/>
  <c r="S527" i="56"/>
  <c r="R527" i="56"/>
  <c r="M527" i="56"/>
  <c r="O527" i="56" s="1"/>
  <c r="J527" i="56"/>
  <c r="L527" i="56" s="1"/>
  <c r="X526" i="56"/>
  <c r="T526" i="56"/>
  <c r="K526" i="56"/>
  <c r="I526" i="56"/>
  <c r="I525" i="56" s="1"/>
  <c r="T525" i="56"/>
  <c r="V525" i="56" s="1"/>
  <c r="X525" i="56" s="1"/>
  <c r="K525" i="56"/>
  <c r="W524" i="56"/>
  <c r="U524" i="56"/>
  <c r="T524" i="56"/>
  <c r="S524" i="56"/>
  <c r="R524" i="56"/>
  <c r="M524" i="56"/>
  <c r="O524" i="56" s="1"/>
  <c r="O521" i="56" s="1"/>
  <c r="O520" i="56" s="1"/>
  <c r="J524" i="56"/>
  <c r="L524" i="56" s="1"/>
  <c r="O523" i="56"/>
  <c r="J523" i="56"/>
  <c r="P522" i="56"/>
  <c r="O522" i="56"/>
  <c r="J522" i="56"/>
  <c r="L522" i="56" s="1"/>
  <c r="T521" i="56"/>
  <c r="V521" i="56" s="1"/>
  <c r="X521" i="56" s="1"/>
  <c r="K521" i="56"/>
  <c r="K520" i="56" s="1"/>
  <c r="I521" i="56"/>
  <c r="I520" i="56" s="1"/>
  <c r="X520" i="56"/>
  <c r="T520" i="56"/>
  <c r="T518" i="56" s="1"/>
  <c r="X519" i="56"/>
  <c r="T519" i="56"/>
  <c r="M519" i="56"/>
  <c r="M518" i="56" s="1"/>
  <c r="J519" i="56"/>
  <c r="U518" i="56"/>
  <c r="S518" i="56"/>
  <c r="R518" i="56"/>
  <c r="K518" i="56"/>
  <c r="I518" i="56"/>
  <c r="X517" i="56"/>
  <c r="T517" i="56"/>
  <c r="X516" i="56"/>
  <c r="X515" i="56" s="1"/>
  <c r="T516" i="56"/>
  <c r="W515" i="56"/>
  <c r="V515" i="56"/>
  <c r="U515" i="56"/>
  <c r="S515" i="56"/>
  <c r="R515" i="56"/>
  <c r="Q515" i="56"/>
  <c r="P515" i="56"/>
  <c r="O515" i="56"/>
  <c r="G514" i="56"/>
  <c r="X513" i="56"/>
  <c r="R513" i="56"/>
  <c r="R512" i="56" s="1"/>
  <c r="O513" i="56"/>
  <c r="J513" i="56"/>
  <c r="X512" i="56"/>
  <c r="W512" i="56"/>
  <c r="V512" i="56"/>
  <c r="U512" i="56"/>
  <c r="T512" i="56"/>
  <c r="S512" i="56"/>
  <c r="Q512" i="56"/>
  <c r="P512" i="56"/>
  <c r="O512" i="56"/>
  <c r="N512" i="56"/>
  <c r="M512" i="56"/>
  <c r="L512" i="56"/>
  <c r="L509" i="56" s="1"/>
  <c r="K512" i="56"/>
  <c r="K509" i="56" s="1"/>
  <c r="I512" i="56"/>
  <c r="I509" i="56" s="1"/>
  <c r="H512" i="56"/>
  <c r="H509" i="56" s="1"/>
  <c r="X511" i="56"/>
  <c r="R511" i="56"/>
  <c r="O511" i="56"/>
  <c r="O510" i="56" s="1"/>
  <c r="J511" i="56"/>
  <c r="L511" i="56" s="1"/>
  <c r="L510" i="56" s="1"/>
  <c r="X510" i="56"/>
  <c r="W510" i="56"/>
  <c r="V510" i="56"/>
  <c r="V509" i="56" s="1"/>
  <c r="U510" i="56"/>
  <c r="S510" i="56"/>
  <c r="Q510" i="56"/>
  <c r="P510" i="56"/>
  <c r="N510" i="56"/>
  <c r="M510" i="56"/>
  <c r="K510" i="56"/>
  <c r="J510" i="56"/>
  <c r="I510" i="56"/>
  <c r="G509" i="56"/>
  <c r="R508" i="56"/>
  <c r="J508" i="56"/>
  <c r="Q507" i="56"/>
  <c r="Q506" i="56" s="1"/>
  <c r="P507" i="56"/>
  <c r="P506" i="56" s="1"/>
  <c r="O507" i="56"/>
  <c r="O506" i="56" s="1"/>
  <c r="N507" i="56"/>
  <c r="N506" i="56" s="1"/>
  <c r="M507" i="56"/>
  <c r="M506" i="56" s="1"/>
  <c r="L507" i="56"/>
  <c r="L506" i="56" s="1"/>
  <c r="K507" i="56"/>
  <c r="K506" i="56" s="1"/>
  <c r="I507" i="56"/>
  <c r="I506" i="56" s="1"/>
  <c r="H507" i="56"/>
  <c r="H506" i="56" s="1"/>
  <c r="X505" i="56"/>
  <c r="X504" i="56" s="1"/>
  <c r="X503" i="56" s="1"/>
  <c r="D13" i="50" s="1"/>
  <c r="R505" i="56"/>
  <c r="R504" i="56" s="1"/>
  <c r="R503" i="56" s="1"/>
  <c r="O505" i="56"/>
  <c r="O504" i="56" s="1"/>
  <c r="O503" i="56" s="1"/>
  <c r="W504" i="56"/>
  <c r="W503" i="56" s="1"/>
  <c r="C13" i="50" s="1"/>
  <c r="V504" i="56"/>
  <c r="V503" i="56" s="1"/>
  <c r="U504" i="56"/>
  <c r="U503" i="56" s="1"/>
  <c r="T504" i="56"/>
  <c r="T503" i="56" s="1"/>
  <c r="S504" i="56"/>
  <c r="S503" i="56" s="1"/>
  <c r="Q504" i="56"/>
  <c r="Q503" i="56" s="1"/>
  <c r="P504" i="56"/>
  <c r="P503" i="56" s="1"/>
  <c r="N504" i="56"/>
  <c r="N503" i="56" s="1"/>
  <c r="M504" i="56"/>
  <c r="M503" i="56" s="1"/>
  <c r="L504" i="56"/>
  <c r="L503" i="56" s="1"/>
  <c r="K504" i="56"/>
  <c r="K503" i="56" s="1"/>
  <c r="J504" i="56"/>
  <c r="J503" i="56" s="1"/>
  <c r="I504" i="56"/>
  <c r="I503" i="56" s="1"/>
  <c r="H504" i="56"/>
  <c r="H503" i="56" s="1"/>
  <c r="X502" i="56"/>
  <c r="U502" i="56"/>
  <c r="R502" i="56"/>
  <c r="T502" i="56" s="1"/>
  <c r="O502" i="56"/>
  <c r="J502" i="56"/>
  <c r="X501" i="56"/>
  <c r="R501" i="56"/>
  <c r="T501" i="56" s="1"/>
  <c r="J501" i="56"/>
  <c r="X500" i="56"/>
  <c r="U500" i="56"/>
  <c r="R500" i="56"/>
  <c r="T500" i="56" s="1"/>
  <c r="O500" i="56"/>
  <c r="J500" i="56"/>
  <c r="X499" i="56"/>
  <c r="R499" i="56"/>
  <c r="T499" i="56" s="1"/>
  <c r="M499" i="56"/>
  <c r="O499" i="56" s="1"/>
  <c r="J499" i="56"/>
  <c r="L499" i="56" s="1"/>
  <c r="X498" i="56"/>
  <c r="U498" i="56"/>
  <c r="R498" i="56"/>
  <c r="T498" i="56" s="1"/>
  <c r="O498" i="56"/>
  <c r="J498" i="56"/>
  <c r="W497" i="56"/>
  <c r="V497" i="56"/>
  <c r="S497" i="56"/>
  <c r="Q497" i="56"/>
  <c r="P497" i="56"/>
  <c r="N497" i="56"/>
  <c r="K497" i="56"/>
  <c r="I497" i="56"/>
  <c r="H497" i="56"/>
  <c r="G497" i="56"/>
  <c r="X496" i="56"/>
  <c r="T496" i="56"/>
  <c r="T495" i="56" s="1"/>
  <c r="R496" i="56"/>
  <c r="R495" i="56" s="1"/>
  <c r="O496" i="56"/>
  <c r="O495" i="56" s="1"/>
  <c r="J496" i="56"/>
  <c r="X495" i="56"/>
  <c r="W495" i="56"/>
  <c r="V495" i="56"/>
  <c r="U495" i="56"/>
  <c r="S495" i="56"/>
  <c r="Q495" i="56"/>
  <c r="P495" i="56"/>
  <c r="N495" i="56"/>
  <c r="M495" i="56"/>
  <c r="L495" i="56"/>
  <c r="K495" i="56"/>
  <c r="J495" i="56"/>
  <c r="I495" i="56"/>
  <c r="H495" i="56"/>
  <c r="X494" i="56"/>
  <c r="R494" i="56"/>
  <c r="T494" i="56" s="1"/>
  <c r="O494" i="56"/>
  <c r="M494" i="56"/>
  <c r="L494" i="56"/>
  <c r="J494" i="56"/>
  <c r="X493" i="56"/>
  <c r="R493" i="56"/>
  <c r="T493" i="56" s="1"/>
  <c r="M493" i="56"/>
  <c r="L493" i="56"/>
  <c r="J493" i="56"/>
  <c r="W492" i="56"/>
  <c r="V492" i="56"/>
  <c r="U492" i="56"/>
  <c r="S492" i="56"/>
  <c r="Q492" i="56"/>
  <c r="P492" i="56"/>
  <c r="N492" i="56"/>
  <c r="K492" i="56"/>
  <c r="I492" i="56"/>
  <c r="H492" i="56"/>
  <c r="X491" i="56"/>
  <c r="R491" i="56"/>
  <c r="J491" i="56"/>
  <c r="R490" i="56"/>
  <c r="T490" i="56" s="1"/>
  <c r="V490" i="56" s="1"/>
  <c r="O490" i="56"/>
  <c r="J490" i="56"/>
  <c r="X489" i="56"/>
  <c r="R489" i="56"/>
  <c r="T489" i="56" s="1"/>
  <c r="O489" i="56"/>
  <c r="J489" i="56"/>
  <c r="X488" i="56"/>
  <c r="S488" i="56"/>
  <c r="R488" i="56"/>
  <c r="O488" i="56"/>
  <c r="J488" i="56"/>
  <c r="X487" i="56"/>
  <c r="S487" i="56"/>
  <c r="R487" i="56"/>
  <c r="O487" i="56"/>
  <c r="J487" i="56"/>
  <c r="X486" i="56"/>
  <c r="R486" i="56"/>
  <c r="T486" i="56" s="1"/>
  <c r="O486" i="56"/>
  <c r="J486" i="56"/>
  <c r="X485" i="56"/>
  <c r="S485" i="56"/>
  <c r="T485" i="56" s="1"/>
  <c r="X484" i="56"/>
  <c r="S484" i="56"/>
  <c r="T484" i="56" s="1"/>
  <c r="X483" i="56"/>
  <c r="S483" i="56"/>
  <c r="R483" i="56"/>
  <c r="M483" i="56"/>
  <c r="O483" i="56" s="1"/>
  <c r="L483" i="56"/>
  <c r="J483" i="56"/>
  <c r="X482" i="56"/>
  <c r="R482" i="56"/>
  <c r="T482" i="56" s="1"/>
  <c r="O482" i="56"/>
  <c r="J482" i="56"/>
  <c r="X481" i="56"/>
  <c r="S481" i="56"/>
  <c r="R481" i="56"/>
  <c r="M481" i="56"/>
  <c r="L481" i="56"/>
  <c r="J481" i="56"/>
  <c r="W480" i="56"/>
  <c r="U480" i="56"/>
  <c r="Q480" i="56"/>
  <c r="P480" i="56"/>
  <c r="N480" i="56"/>
  <c r="L480" i="56"/>
  <c r="K480" i="56"/>
  <c r="I480" i="56"/>
  <c r="H480" i="56"/>
  <c r="G480" i="56"/>
  <c r="M479" i="56"/>
  <c r="O479" i="56" s="1"/>
  <c r="Q479" i="56" s="1"/>
  <c r="S479" i="56" s="1"/>
  <c r="U479" i="56" s="1"/>
  <c r="W479" i="56" s="1"/>
  <c r="Y479" i="56" s="1"/>
  <c r="J479" i="56"/>
  <c r="L479" i="56" s="1"/>
  <c r="N479" i="56" s="1"/>
  <c r="P479" i="56" s="1"/>
  <c r="R479" i="56" s="1"/>
  <c r="T479" i="56" s="1"/>
  <c r="V479" i="56" s="1"/>
  <c r="X479" i="56" s="1"/>
  <c r="M478" i="56"/>
  <c r="O478" i="56" s="1"/>
  <c r="Q478" i="56" s="1"/>
  <c r="S478" i="56" s="1"/>
  <c r="U478" i="56" s="1"/>
  <c r="W478" i="56" s="1"/>
  <c r="Y478" i="56" s="1"/>
  <c r="J478" i="56"/>
  <c r="L478" i="56" s="1"/>
  <c r="N478" i="56" s="1"/>
  <c r="P478" i="56" s="1"/>
  <c r="R478" i="56" s="1"/>
  <c r="T478" i="56" s="1"/>
  <c r="V478" i="56" s="1"/>
  <c r="X478" i="56" s="1"/>
  <c r="M477" i="56"/>
  <c r="O477" i="56" s="1"/>
  <c r="Q477" i="56" s="1"/>
  <c r="S477" i="56" s="1"/>
  <c r="U477" i="56" s="1"/>
  <c r="W477" i="56" s="1"/>
  <c r="Y477" i="56" s="1"/>
  <c r="J477" i="56"/>
  <c r="L477" i="56" s="1"/>
  <c r="N477" i="56" s="1"/>
  <c r="P477" i="56" s="1"/>
  <c r="R477" i="56" s="1"/>
  <c r="T477" i="56" s="1"/>
  <c r="V477" i="56" s="1"/>
  <c r="X477" i="56" s="1"/>
  <c r="M476" i="56"/>
  <c r="O476" i="56" s="1"/>
  <c r="Q476" i="56" s="1"/>
  <c r="S476" i="56" s="1"/>
  <c r="U476" i="56" s="1"/>
  <c r="W476" i="56" s="1"/>
  <c r="Y476" i="56" s="1"/>
  <c r="J476" i="56"/>
  <c r="L476" i="56" s="1"/>
  <c r="N476" i="56" s="1"/>
  <c r="P476" i="56" s="1"/>
  <c r="R476" i="56" s="1"/>
  <c r="T476" i="56" s="1"/>
  <c r="V476" i="56" s="1"/>
  <c r="X476" i="56" s="1"/>
  <c r="U475" i="56"/>
  <c r="W475" i="56" s="1"/>
  <c r="Y475" i="56" s="1"/>
  <c r="M475" i="56"/>
  <c r="O475" i="56" s="1"/>
  <c r="Q475" i="56" s="1"/>
  <c r="S475" i="56" s="1"/>
  <c r="J475" i="56"/>
  <c r="L475" i="56" s="1"/>
  <c r="N475" i="56" s="1"/>
  <c r="P475" i="56" s="1"/>
  <c r="R475" i="56" s="1"/>
  <c r="T475" i="56" s="1"/>
  <c r="V475" i="56" s="1"/>
  <c r="X475" i="56" s="1"/>
  <c r="M474" i="56"/>
  <c r="O474" i="56" s="1"/>
  <c r="J474" i="56"/>
  <c r="K473" i="56"/>
  <c r="K472" i="56" s="1"/>
  <c r="I473" i="56"/>
  <c r="I472" i="56" s="1"/>
  <c r="M471" i="56"/>
  <c r="J471" i="56"/>
  <c r="L471" i="56" s="1"/>
  <c r="M470" i="56"/>
  <c r="O470" i="56" s="1"/>
  <c r="J470" i="56"/>
  <c r="M469" i="56"/>
  <c r="J469" i="56"/>
  <c r="L469" i="56" s="1"/>
  <c r="K468" i="56"/>
  <c r="I468" i="56"/>
  <c r="O467" i="56"/>
  <c r="Q467" i="56" s="1"/>
  <c r="S467" i="56" s="1"/>
  <c r="U467" i="56" s="1"/>
  <c r="W467" i="56" s="1"/>
  <c r="Y467" i="56" s="1"/>
  <c r="M467" i="56"/>
  <c r="J467" i="56"/>
  <c r="L467" i="56" s="1"/>
  <c r="N467" i="56" s="1"/>
  <c r="P467" i="56" s="1"/>
  <c r="R467" i="56" s="1"/>
  <c r="T467" i="56" s="1"/>
  <c r="V467" i="56" s="1"/>
  <c r="X467" i="56" s="1"/>
  <c r="M466" i="56"/>
  <c r="J466" i="56"/>
  <c r="L466" i="56" s="1"/>
  <c r="N466" i="56" s="1"/>
  <c r="P466" i="56" s="1"/>
  <c r="R466" i="56" s="1"/>
  <c r="T466" i="56" s="1"/>
  <c r="V466" i="56" s="1"/>
  <c r="X466" i="56" s="1"/>
  <c r="M465" i="56"/>
  <c r="O465" i="56" s="1"/>
  <c r="J465" i="56"/>
  <c r="K464" i="56"/>
  <c r="K463" i="56" s="1"/>
  <c r="I464" i="56"/>
  <c r="I463" i="56" s="1"/>
  <c r="M462" i="56"/>
  <c r="J462" i="56"/>
  <c r="M461" i="56"/>
  <c r="O461" i="56" s="1"/>
  <c r="J461" i="56"/>
  <c r="M460" i="56"/>
  <c r="J460" i="56"/>
  <c r="M459" i="56"/>
  <c r="O459" i="56" s="1"/>
  <c r="J459" i="56"/>
  <c r="M458" i="56"/>
  <c r="J458" i="56"/>
  <c r="L458" i="56" s="1"/>
  <c r="K457" i="56"/>
  <c r="I457" i="56"/>
  <c r="M456" i="56"/>
  <c r="O456" i="56" s="1"/>
  <c r="J456" i="56"/>
  <c r="M455" i="56"/>
  <c r="O455" i="56" s="1"/>
  <c r="J455" i="56"/>
  <c r="L455" i="56" s="1"/>
  <c r="M454" i="56"/>
  <c r="O454" i="56" s="1"/>
  <c r="J454" i="56"/>
  <c r="M453" i="56"/>
  <c r="J453" i="56"/>
  <c r="L453" i="56" s="1"/>
  <c r="M452" i="56"/>
  <c r="O452" i="56" s="1"/>
  <c r="J452" i="56"/>
  <c r="M451" i="56"/>
  <c r="O451" i="56" s="1"/>
  <c r="J451" i="56"/>
  <c r="L451" i="56" s="1"/>
  <c r="M450" i="56"/>
  <c r="O450" i="56" s="1"/>
  <c r="J450" i="56"/>
  <c r="M449" i="56"/>
  <c r="O449" i="56" s="1"/>
  <c r="J449" i="56"/>
  <c r="L449" i="56" s="1"/>
  <c r="M448" i="56"/>
  <c r="O448" i="56" s="1"/>
  <c r="J448" i="56"/>
  <c r="K447" i="56"/>
  <c r="K446" i="56" s="1"/>
  <c r="I447" i="56"/>
  <c r="I446" i="56" s="1"/>
  <c r="V444" i="56"/>
  <c r="X444" i="56" s="1"/>
  <c r="Y444" i="56" s="1"/>
  <c r="V443" i="56"/>
  <c r="X443" i="56" s="1"/>
  <c r="Y443" i="56" s="1"/>
  <c r="X442" i="56"/>
  <c r="U442" i="56"/>
  <c r="U440" i="56" s="1"/>
  <c r="U434" i="56" s="1"/>
  <c r="R442" i="56"/>
  <c r="T442" i="56" s="1"/>
  <c r="O442" i="56"/>
  <c r="O440" i="56" s="1"/>
  <c r="O434" i="56" s="1"/>
  <c r="J442" i="56"/>
  <c r="X441" i="56"/>
  <c r="U441" i="56"/>
  <c r="R441" i="56"/>
  <c r="O441" i="56"/>
  <c r="J441" i="56"/>
  <c r="J440" i="56" s="1"/>
  <c r="J434" i="56" s="1"/>
  <c r="W440" i="56"/>
  <c r="W434" i="56" s="1"/>
  <c r="C10" i="50" s="1"/>
  <c r="S440" i="56"/>
  <c r="S434" i="56" s="1"/>
  <c r="Q440" i="56"/>
  <c r="Q434" i="56" s="1"/>
  <c r="P440" i="56"/>
  <c r="P434" i="56" s="1"/>
  <c r="N440" i="56"/>
  <c r="N434" i="56" s="1"/>
  <c r="M440" i="56"/>
  <c r="M434" i="56" s="1"/>
  <c r="L440" i="56"/>
  <c r="L434" i="56" s="1"/>
  <c r="K440" i="56"/>
  <c r="K434" i="56" s="1"/>
  <c r="I440" i="56"/>
  <c r="I434" i="56" s="1"/>
  <c r="H440" i="56"/>
  <c r="H434" i="56" s="1"/>
  <c r="M439" i="56"/>
  <c r="O439" i="56" s="1"/>
  <c r="J439" i="56"/>
  <c r="K438" i="56"/>
  <c r="I438" i="56"/>
  <c r="M437" i="56"/>
  <c r="J437" i="56"/>
  <c r="L437" i="56" s="1"/>
  <c r="K436" i="56"/>
  <c r="K435" i="56" s="1"/>
  <c r="I436" i="56"/>
  <c r="I435" i="56" s="1"/>
  <c r="G434" i="56"/>
  <c r="X431" i="56"/>
  <c r="R431" i="56"/>
  <c r="O431" i="56"/>
  <c r="J431" i="56"/>
  <c r="X430" i="56"/>
  <c r="R430" i="56"/>
  <c r="T430" i="56" s="1"/>
  <c r="O430" i="56"/>
  <c r="X429" i="56"/>
  <c r="R429" i="56"/>
  <c r="T429" i="56" s="1"/>
  <c r="O429" i="56"/>
  <c r="J429" i="56"/>
  <c r="X428" i="56"/>
  <c r="S428" i="56"/>
  <c r="R428" i="56"/>
  <c r="O428" i="56"/>
  <c r="J428" i="56"/>
  <c r="X427" i="56"/>
  <c r="S427" i="56"/>
  <c r="R427" i="56"/>
  <c r="O427" i="56"/>
  <c r="J427" i="56"/>
  <c r="W426" i="56"/>
  <c r="W419" i="56" s="1"/>
  <c r="V426" i="56"/>
  <c r="U426" i="56"/>
  <c r="U419" i="56" s="1"/>
  <c r="Q426" i="56"/>
  <c r="Q419" i="56" s="1"/>
  <c r="P426" i="56"/>
  <c r="P419" i="56" s="1"/>
  <c r="N426" i="56"/>
  <c r="N419" i="56" s="1"/>
  <c r="M426" i="56"/>
  <c r="M419" i="56" s="1"/>
  <c r="L426" i="56"/>
  <c r="L419" i="56" s="1"/>
  <c r="K426" i="56"/>
  <c r="I426" i="56"/>
  <c r="I419" i="56" s="1"/>
  <c r="H426" i="56"/>
  <c r="H419" i="56" s="1"/>
  <c r="G426" i="56"/>
  <c r="G419" i="56" s="1"/>
  <c r="O425" i="56"/>
  <c r="Q425" i="56" s="1"/>
  <c r="M425" i="56"/>
  <c r="J425" i="56"/>
  <c r="M424" i="56"/>
  <c r="O424" i="56" s="1"/>
  <c r="Q424" i="56" s="1"/>
  <c r="S424" i="56" s="1"/>
  <c r="U424" i="56" s="1"/>
  <c r="W424" i="56" s="1"/>
  <c r="Y424" i="56" s="1"/>
  <c r="J424" i="56"/>
  <c r="L424" i="56" s="1"/>
  <c r="N424" i="56" s="1"/>
  <c r="P424" i="56" s="1"/>
  <c r="R424" i="56" s="1"/>
  <c r="T424" i="56" s="1"/>
  <c r="V424" i="56" s="1"/>
  <c r="X424" i="56" s="1"/>
  <c r="M423" i="56"/>
  <c r="J423" i="56"/>
  <c r="L423" i="56" s="1"/>
  <c r="N423" i="56" s="1"/>
  <c r="P423" i="56" s="1"/>
  <c r="R423" i="56" s="1"/>
  <c r="T423" i="56" s="1"/>
  <c r="V423" i="56" s="1"/>
  <c r="X423" i="56" s="1"/>
  <c r="M422" i="56"/>
  <c r="O422" i="56" s="1"/>
  <c r="Q422" i="56" s="1"/>
  <c r="S422" i="56" s="1"/>
  <c r="U422" i="56" s="1"/>
  <c r="W422" i="56" s="1"/>
  <c r="Y422" i="56" s="1"/>
  <c r="J422" i="56"/>
  <c r="M421" i="56"/>
  <c r="O421" i="56" s="1"/>
  <c r="J421" i="56"/>
  <c r="L421" i="56" s="1"/>
  <c r="K420" i="56"/>
  <c r="I420" i="56"/>
  <c r="V419" i="56"/>
  <c r="K419" i="56"/>
  <c r="R418" i="56"/>
  <c r="R417" i="56"/>
  <c r="J417" i="56"/>
  <c r="R416" i="56"/>
  <c r="T416" i="56" s="1"/>
  <c r="V416" i="56" s="1"/>
  <c r="O416" i="56"/>
  <c r="J416" i="56"/>
  <c r="X415" i="56"/>
  <c r="R415" i="56"/>
  <c r="T415" i="56" s="1"/>
  <c r="O415" i="56"/>
  <c r="J415" i="56"/>
  <c r="X414" i="56"/>
  <c r="R414" i="56"/>
  <c r="T414" i="56" s="1"/>
  <c r="O414" i="56"/>
  <c r="J414" i="56"/>
  <c r="X413" i="56"/>
  <c r="R413" i="56"/>
  <c r="T413" i="56" s="1"/>
  <c r="O413" i="56"/>
  <c r="J413" i="56"/>
  <c r="X412" i="56"/>
  <c r="R412" i="56"/>
  <c r="T412" i="56" s="1"/>
  <c r="O412" i="56"/>
  <c r="J412" i="56"/>
  <c r="X411" i="56"/>
  <c r="R411" i="56"/>
  <c r="T411" i="56" s="1"/>
  <c r="O411" i="56"/>
  <c r="J411" i="56"/>
  <c r="X410" i="56"/>
  <c r="R410" i="56"/>
  <c r="T410" i="56" s="1"/>
  <c r="O410" i="56"/>
  <c r="J410" i="56"/>
  <c r="Q409" i="56"/>
  <c r="P409" i="56"/>
  <c r="N409" i="56"/>
  <c r="M409" i="56"/>
  <c r="L409" i="56"/>
  <c r="K409" i="56"/>
  <c r="I409" i="56"/>
  <c r="H409" i="56"/>
  <c r="G409" i="56"/>
  <c r="G405" i="56" s="1"/>
  <c r="X408" i="56"/>
  <c r="R408" i="56"/>
  <c r="O408" i="56"/>
  <c r="J408" i="56"/>
  <c r="X407" i="56"/>
  <c r="R407" i="56"/>
  <c r="R406" i="56" s="1"/>
  <c r="R405" i="56" s="1"/>
  <c r="O407" i="56"/>
  <c r="O406" i="56" s="1"/>
  <c r="O405" i="56" s="1"/>
  <c r="J407" i="56"/>
  <c r="X406" i="56"/>
  <c r="W406" i="56"/>
  <c r="W405" i="56" s="1"/>
  <c r="V406" i="56"/>
  <c r="V405" i="56" s="1"/>
  <c r="U406" i="56"/>
  <c r="U405" i="56" s="1"/>
  <c r="T406" i="56"/>
  <c r="T405" i="56" s="1"/>
  <c r="S406" i="56"/>
  <c r="S405" i="56" s="1"/>
  <c r="Q406" i="56"/>
  <c r="Q405" i="56" s="1"/>
  <c r="P406" i="56"/>
  <c r="N406" i="56"/>
  <c r="N405" i="56" s="1"/>
  <c r="M406" i="56"/>
  <c r="M405" i="56" s="1"/>
  <c r="L406" i="56"/>
  <c r="L405" i="56" s="1"/>
  <c r="K406" i="56"/>
  <c r="K405" i="56" s="1"/>
  <c r="I406" i="56"/>
  <c r="I405" i="56" s="1"/>
  <c r="H406" i="56"/>
  <c r="H405" i="56" s="1"/>
  <c r="X405" i="56"/>
  <c r="P405" i="56"/>
  <c r="P382" i="56" s="1"/>
  <c r="M404" i="56"/>
  <c r="O404" i="56" s="1"/>
  <c r="Q404" i="56" s="1"/>
  <c r="S404" i="56" s="1"/>
  <c r="U404" i="56" s="1"/>
  <c r="W404" i="56" s="1"/>
  <c r="Y404" i="56" s="1"/>
  <c r="J404" i="56"/>
  <c r="L404" i="56" s="1"/>
  <c r="N404" i="56" s="1"/>
  <c r="P404" i="56" s="1"/>
  <c r="R404" i="56" s="1"/>
  <c r="T404" i="56" s="1"/>
  <c r="V404" i="56" s="1"/>
  <c r="X404" i="56" s="1"/>
  <c r="M403" i="56"/>
  <c r="O403" i="56" s="1"/>
  <c r="Q403" i="56" s="1"/>
  <c r="S403" i="56" s="1"/>
  <c r="U403" i="56" s="1"/>
  <c r="W403" i="56" s="1"/>
  <c r="Y403" i="56" s="1"/>
  <c r="J403" i="56"/>
  <c r="L403" i="56" s="1"/>
  <c r="N403" i="56" s="1"/>
  <c r="P403" i="56" s="1"/>
  <c r="R403" i="56" s="1"/>
  <c r="T403" i="56" s="1"/>
  <c r="V403" i="56" s="1"/>
  <c r="X403" i="56" s="1"/>
  <c r="M402" i="56"/>
  <c r="O402" i="56" s="1"/>
  <c r="Q402" i="56" s="1"/>
  <c r="S402" i="56" s="1"/>
  <c r="U402" i="56" s="1"/>
  <c r="W402" i="56" s="1"/>
  <c r="Y402" i="56" s="1"/>
  <c r="J402" i="56"/>
  <c r="L402" i="56" s="1"/>
  <c r="N402" i="56" s="1"/>
  <c r="P402" i="56" s="1"/>
  <c r="R402" i="56" s="1"/>
  <c r="T402" i="56" s="1"/>
  <c r="V402" i="56" s="1"/>
  <c r="X402" i="56" s="1"/>
  <c r="M401" i="56"/>
  <c r="O401" i="56" s="1"/>
  <c r="Q401" i="56" s="1"/>
  <c r="S401" i="56" s="1"/>
  <c r="U401" i="56" s="1"/>
  <c r="W401" i="56" s="1"/>
  <c r="Y401" i="56" s="1"/>
  <c r="J401" i="56"/>
  <c r="L401" i="56" s="1"/>
  <c r="N401" i="56" s="1"/>
  <c r="P401" i="56" s="1"/>
  <c r="R401" i="56" s="1"/>
  <c r="T401" i="56" s="1"/>
  <c r="V401" i="56" s="1"/>
  <c r="X401" i="56" s="1"/>
  <c r="M400" i="56"/>
  <c r="O400" i="56" s="1"/>
  <c r="J400" i="56"/>
  <c r="L400" i="56" s="1"/>
  <c r="N400" i="56" s="1"/>
  <c r="K399" i="56"/>
  <c r="I399" i="56"/>
  <c r="M398" i="56"/>
  <c r="O398" i="56" s="1"/>
  <c r="Q398" i="56" s="1"/>
  <c r="L398" i="56"/>
  <c r="J398" i="56"/>
  <c r="J397" i="56" s="1"/>
  <c r="K397" i="56"/>
  <c r="I397" i="56"/>
  <c r="G396" i="56"/>
  <c r="M395" i="56"/>
  <c r="J395" i="56"/>
  <c r="K394" i="56"/>
  <c r="I394" i="56"/>
  <c r="I393" i="56"/>
  <c r="M392" i="56"/>
  <c r="J392" i="56"/>
  <c r="L392" i="56" s="1"/>
  <c r="N392" i="56" s="1"/>
  <c r="J391" i="56"/>
  <c r="L391" i="56" s="1"/>
  <c r="I391" i="56"/>
  <c r="I390" i="56"/>
  <c r="M389" i="56"/>
  <c r="O389" i="56" s="1"/>
  <c r="J389" i="56"/>
  <c r="I388" i="56"/>
  <c r="M387" i="56"/>
  <c r="O387" i="56" s="1"/>
  <c r="J387" i="56"/>
  <c r="O386" i="56"/>
  <c r="M386" i="56"/>
  <c r="J386" i="56"/>
  <c r="M385" i="56"/>
  <c r="L385" i="56"/>
  <c r="J385" i="56"/>
  <c r="K384" i="56"/>
  <c r="K383" i="56" s="1"/>
  <c r="I384" i="56"/>
  <c r="I383" i="56" s="1"/>
  <c r="K382" i="56"/>
  <c r="X379" i="56"/>
  <c r="X378" i="56" s="1"/>
  <c r="P379" i="56"/>
  <c r="P378" i="56" s="1"/>
  <c r="O379" i="56"/>
  <c r="I379" i="56"/>
  <c r="J379" i="56" s="1"/>
  <c r="W378" i="56"/>
  <c r="V378" i="56"/>
  <c r="U378" i="56"/>
  <c r="T378" i="56"/>
  <c r="R378" i="56"/>
  <c r="N378" i="56"/>
  <c r="M378" i="56"/>
  <c r="L378" i="56"/>
  <c r="K378" i="56"/>
  <c r="H378" i="56"/>
  <c r="R377" i="56"/>
  <c r="S377" i="56" s="1"/>
  <c r="O377" i="56"/>
  <c r="I377" i="56"/>
  <c r="Q376" i="56"/>
  <c r="P376" i="56"/>
  <c r="O376" i="56"/>
  <c r="N376" i="56"/>
  <c r="M376" i="56"/>
  <c r="L376" i="56"/>
  <c r="K376" i="56"/>
  <c r="H376" i="56"/>
  <c r="X375" i="56"/>
  <c r="R375" i="56"/>
  <c r="O375" i="56"/>
  <c r="O374" i="56" s="1"/>
  <c r="J375" i="56"/>
  <c r="X374" i="56"/>
  <c r="W374" i="56"/>
  <c r="V374" i="56"/>
  <c r="U374" i="56"/>
  <c r="S374" i="56"/>
  <c r="Q374" i="56"/>
  <c r="P374" i="56"/>
  <c r="N374" i="56"/>
  <c r="M374" i="56"/>
  <c r="L374" i="56"/>
  <c r="K374" i="56"/>
  <c r="I374" i="56"/>
  <c r="H374" i="56"/>
  <c r="X373" i="56"/>
  <c r="R373" i="56"/>
  <c r="T373" i="56" s="1"/>
  <c r="O373" i="56"/>
  <c r="J373" i="56"/>
  <c r="R372" i="56"/>
  <c r="O372" i="56"/>
  <c r="O371" i="56" s="1"/>
  <c r="J372" i="56"/>
  <c r="J371" i="56" s="1"/>
  <c r="W371" i="56"/>
  <c r="U371" i="56"/>
  <c r="S371" i="56"/>
  <c r="Q371" i="56"/>
  <c r="P371" i="56"/>
  <c r="N371" i="56"/>
  <c r="M371" i="56"/>
  <c r="L371" i="56"/>
  <c r="K371" i="56"/>
  <c r="I371" i="56"/>
  <c r="H371" i="56"/>
  <c r="M370" i="56"/>
  <c r="O370" i="56" s="1"/>
  <c r="Q370" i="56" s="1"/>
  <c r="J370" i="56"/>
  <c r="L370" i="56" s="1"/>
  <c r="K369" i="56"/>
  <c r="K368" i="56" s="1"/>
  <c r="I369" i="56"/>
  <c r="I368" i="56" s="1"/>
  <c r="M367" i="56"/>
  <c r="O367" i="56" s="1"/>
  <c r="J367" i="56"/>
  <c r="L367" i="56" s="1"/>
  <c r="N367" i="56" s="1"/>
  <c r="K366" i="56"/>
  <c r="I366" i="56"/>
  <c r="G365" i="56"/>
  <c r="G358" i="56" s="1"/>
  <c r="R364" i="56"/>
  <c r="O364" i="56"/>
  <c r="J364" i="56"/>
  <c r="Q363" i="56"/>
  <c r="Q362" i="56" s="1"/>
  <c r="P363" i="56"/>
  <c r="P362" i="56" s="1"/>
  <c r="O363" i="56"/>
  <c r="O362" i="56" s="1"/>
  <c r="N363" i="56"/>
  <c r="N362" i="56" s="1"/>
  <c r="M363" i="56"/>
  <c r="M362" i="56" s="1"/>
  <c r="L363" i="56"/>
  <c r="K363" i="56"/>
  <c r="K362" i="56" s="1"/>
  <c r="I363" i="56"/>
  <c r="H363" i="56"/>
  <c r="L362" i="56"/>
  <c r="I362" i="56"/>
  <c r="H362" i="56"/>
  <c r="X361" i="56"/>
  <c r="R361" i="56"/>
  <c r="O361" i="56"/>
  <c r="J361" i="56"/>
  <c r="X360" i="56"/>
  <c r="X359" i="56" s="1"/>
  <c r="S360" i="56"/>
  <c r="S359" i="56" s="1"/>
  <c r="R360" i="56"/>
  <c r="O360" i="56"/>
  <c r="J360" i="56"/>
  <c r="W359" i="56"/>
  <c r="V359" i="56"/>
  <c r="U359" i="56"/>
  <c r="Q359" i="56"/>
  <c r="P359" i="56"/>
  <c r="N359" i="56"/>
  <c r="M359" i="56"/>
  <c r="L359" i="56"/>
  <c r="K359" i="56"/>
  <c r="I359" i="56"/>
  <c r="H359" i="56"/>
  <c r="X357" i="56"/>
  <c r="W357" i="56"/>
  <c r="V357" i="56"/>
  <c r="U357" i="56"/>
  <c r="T357" i="56"/>
  <c r="S357" i="56"/>
  <c r="R357" i="56"/>
  <c r="Q357" i="56"/>
  <c r="P357" i="56"/>
  <c r="O357" i="56"/>
  <c r="N357" i="56"/>
  <c r="M357" i="56"/>
  <c r="L357" i="56"/>
  <c r="K357" i="56"/>
  <c r="J357" i="56"/>
  <c r="I357" i="56"/>
  <c r="H357" i="56"/>
  <c r="G357" i="56"/>
  <c r="X356" i="56"/>
  <c r="X355" i="56" s="1"/>
  <c r="X354" i="56" s="1"/>
  <c r="I356" i="56"/>
  <c r="J356" i="56" s="1"/>
  <c r="W355" i="56"/>
  <c r="W354" i="56" s="1"/>
  <c r="V355" i="56"/>
  <c r="V354" i="56" s="1"/>
  <c r="U355" i="56"/>
  <c r="U354" i="56" s="1"/>
  <c r="T355" i="56"/>
  <c r="T354" i="56" s="1"/>
  <c r="S355" i="56"/>
  <c r="S354" i="56" s="1"/>
  <c r="R355" i="56"/>
  <c r="R354" i="56" s="1"/>
  <c r="Q355" i="56"/>
  <c r="Q354" i="56" s="1"/>
  <c r="P355" i="56"/>
  <c r="O355" i="56"/>
  <c r="O354" i="56" s="1"/>
  <c r="N355" i="56"/>
  <c r="N354" i="56" s="1"/>
  <c r="M355" i="56"/>
  <c r="M354" i="56" s="1"/>
  <c r="L355" i="56"/>
  <c r="L354" i="56" s="1"/>
  <c r="K355" i="56"/>
  <c r="K354" i="56" s="1"/>
  <c r="I355" i="56"/>
  <c r="I354" i="56" s="1"/>
  <c r="H355" i="56"/>
  <c r="P354" i="56"/>
  <c r="H354" i="56"/>
  <c r="R353" i="56"/>
  <c r="S353" i="56" s="1"/>
  <c r="T353" i="56" s="1"/>
  <c r="J353" i="56"/>
  <c r="J352" i="56" s="1"/>
  <c r="J351" i="56" s="1"/>
  <c r="J350" i="56" s="1"/>
  <c r="Q352" i="56"/>
  <c r="P352" i="56"/>
  <c r="P351" i="56" s="1"/>
  <c r="P350" i="56" s="1"/>
  <c r="O352" i="56"/>
  <c r="O351" i="56" s="1"/>
  <c r="O350" i="56" s="1"/>
  <c r="N352" i="56"/>
  <c r="N351" i="56" s="1"/>
  <c r="N350" i="56" s="1"/>
  <c r="M352" i="56"/>
  <c r="M351" i="56" s="1"/>
  <c r="M350" i="56" s="1"/>
  <c r="L352" i="56"/>
  <c r="L351" i="56" s="1"/>
  <c r="L350" i="56" s="1"/>
  <c r="K352" i="56"/>
  <c r="I352" i="56"/>
  <c r="I351" i="56" s="1"/>
  <c r="I350" i="56" s="1"/>
  <c r="H352" i="56"/>
  <c r="H351" i="56" s="1"/>
  <c r="H350" i="56" s="1"/>
  <c r="K351" i="56"/>
  <c r="K350" i="56" s="1"/>
  <c r="R349" i="56"/>
  <c r="T349" i="56" s="1"/>
  <c r="O349" i="56"/>
  <c r="O348" i="56" s="1"/>
  <c r="O347" i="56" s="1"/>
  <c r="O346" i="56" s="1"/>
  <c r="J349" i="56"/>
  <c r="W348" i="56"/>
  <c r="W347" i="56" s="1"/>
  <c r="W346" i="56" s="1"/>
  <c r="U348" i="56"/>
  <c r="U347" i="56" s="1"/>
  <c r="U346" i="56" s="1"/>
  <c r="S348" i="56"/>
  <c r="S347" i="56" s="1"/>
  <c r="S346" i="56" s="1"/>
  <c r="Q348" i="56"/>
  <c r="Q347" i="56" s="1"/>
  <c r="Q346" i="56" s="1"/>
  <c r="P348" i="56"/>
  <c r="P347" i="56" s="1"/>
  <c r="P346" i="56" s="1"/>
  <c r="N348" i="56"/>
  <c r="N347" i="56" s="1"/>
  <c r="N346" i="56" s="1"/>
  <c r="M348" i="56"/>
  <c r="M347" i="56" s="1"/>
  <c r="M346" i="56" s="1"/>
  <c r="L348" i="56"/>
  <c r="L347" i="56" s="1"/>
  <c r="L346" i="56" s="1"/>
  <c r="K348" i="56"/>
  <c r="K347" i="56" s="1"/>
  <c r="K346" i="56" s="1"/>
  <c r="I348" i="56"/>
  <c r="I347" i="56" s="1"/>
  <c r="I346" i="56" s="1"/>
  <c r="H348" i="56"/>
  <c r="H347" i="56" s="1"/>
  <c r="H346" i="56" s="1"/>
  <c r="G347" i="56"/>
  <c r="X345" i="56"/>
  <c r="T345" i="56"/>
  <c r="T344" i="56" s="1"/>
  <c r="T343" i="56" s="1"/>
  <c r="J345" i="56"/>
  <c r="J344" i="56" s="1"/>
  <c r="X344" i="56"/>
  <c r="X343" i="56" s="1"/>
  <c r="W344" i="56"/>
  <c r="W343" i="56" s="1"/>
  <c r="V344" i="56"/>
  <c r="V343" i="56" s="1"/>
  <c r="U344" i="56"/>
  <c r="U343" i="56" s="1"/>
  <c r="S344" i="56"/>
  <c r="R344" i="56"/>
  <c r="R343" i="56" s="1"/>
  <c r="Q344" i="56"/>
  <c r="P344" i="56"/>
  <c r="O344" i="56"/>
  <c r="N344" i="56"/>
  <c r="M344" i="56"/>
  <c r="L344" i="56"/>
  <c r="K344" i="56"/>
  <c r="K343" i="56" s="1"/>
  <c r="I344" i="56"/>
  <c r="I343" i="56" s="1"/>
  <c r="H344" i="56"/>
  <c r="H343" i="56" s="1"/>
  <c r="S343" i="56"/>
  <c r="X341" i="56"/>
  <c r="X340" i="56" s="1"/>
  <c r="X339" i="56" s="1"/>
  <c r="D66" i="50" s="1"/>
  <c r="W340" i="56"/>
  <c r="W339" i="56" s="1"/>
  <c r="V340" i="56"/>
  <c r="V339" i="56" s="1"/>
  <c r="V338" i="56" s="1"/>
  <c r="X337" i="56"/>
  <c r="T337" i="56"/>
  <c r="O337" i="56"/>
  <c r="J337" i="56"/>
  <c r="X336" i="56"/>
  <c r="X335" i="56" s="1"/>
  <c r="T336" i="56"/>
  <c r="T335" i="56" s="1"/>
  <c r="O336" i="56"/>
  <c r="O335" i="56" s="1"/>
  <c r="J336" i="56"/>
  <c r="W335" i="56"/>
  <c r="V335" i="56"/>
  <c r="U335" i="56"/>
  <c r="S335" i="56"/>
  <c r="R335" i="56"/>
  <c r="Q335" i="56"/>
  <c r="P335" i="56"/>
  <c r="N335" i="56"/>
  <c r="M335" i="56"/>
  <c r="L335" i="56"/>
  <c r="K335" i="56"/>
  <c r="I335" i="56"/>
  <c r="H335" i="56"/>
  <c r="X334" i="56"/>
  <c r="R334" i="56"/>
  <c r="O334" i="56"/>
  <c r="J334" i="56"/>
  <c r="X333" i="56"/>
  <c r="R333" i="56"/>
  <c r="R332" i="56" s="1"/>
  <c r="O333" i="56"/>
  <c r="J333" i="56"/>
  <c r="X332" i="56"/>
  <c r="W332" i="56"/>
  <c r="V332" i="56"/>
  <c r="U332" i="56"/>
  <c r="T332" i="56"/>
  <c r="S332" i="56"/>
  <c r="P332" i="56"/>
  <c r="N332" i="56"/>
  <c r="M332" i="56"/>
  <c r="L332" i="56"/>
  <c r="K332" i="56"/>
  <c r="I332" i="56"/>
  <c r="H332" i="56"/>
  <c r="X331" i="56"/>
  <c r="R331" i="56"/>
  <c r="O331" i="56"/>
  <c r="J331" i="56"/>
  <c r="X330" i="56"/>
  <c r="R330" i="56"/>
  <c r="R329" i="56" s="1"/>
  <c r="O330" i="56"/>
  <c r="O329" i="56" s="1"/>
  <c r="J330" i="56"/>
  <c r="J329" i="56" s="1"/>
  <c r="X329" i="56"/>
  <c r="W329" i="56"/>
  <c r="V329" i="56"/>
  <c r="U329" i="56"/>
  <c r="T329" i="56"/>
  <c r="S329" i="56"/>
  <c r="Q329" i="56"/>
  <c r="Q328" i="56" s="1"/>
  <c r="P329" i="56"/>
  <c r="N329" i="56"/>
  <c r="M329" i="56"/>
  <c r="M328" i="56" s="1"/>
  <c r="L329" i="56"/>
  <c r="K329" i="56"/>
  <c r="I329" i="56"/>
  <c r="H329" i="56"/>
  <c r="I328" i="56"/>
  <c r="G328" i="56"/>
  <c r="T327" i="56"/>
  <c r="X326" i="56"/>
  <c r="R326" i="56"/>
  <c r="T326" i="56" s="1"/>
  <c r="T321" i="56" s="1"/>
  <c r="O326" i="56"/>
  <c r="J326" i="56"/>
  <c r="X325" i="56"/>
  <c r="X324" i="56"/>
  <c r="S324" i="56"/>
  <c r="X323" i="56"/>
  <c r="U323" i="56"/>
  <c r="U321" i="56" s="1"/>
  <c r="U320" i="56" s="1"/>
  <c r="S323" i="56"/>
  <c r="R323" i="56"/>
  <c r="O323" i="56"/>
  <c r="J323" i="56"/>
  <c r="X322" i="56"/>
  <c r="U322" i="56"/>
  <c r="S322" i="56"/>
  <c r="R322" i="56"/>
  <c r="O322" i="56"/>
  <c r="J322" i="56"/>
  <c r="W321" i="56"/>
  <c r="W320" i="56" s="1"/>
  <c r="V321" i="56"/>
  <c r="Q321" i="56"/>
  <c r="Q320" i="56" s="1"/>
  <c r="P321" i="56"/>
  <c r="N321" i="56"/>
  <c r="N320" i="56" s="1"/>
  <c r="M321" i="56"/>
  <c r="M320" i="56" s="1"/>
  <c r="L321" i="56"/>
  <c r="L320" i="56" s="1"/>
  <c r="K321" i="56"/>
  <c r="I321" i="56"/>
  <c r="I320" i="56" s="1"/>
  <c r="H321" i="56"/>
  <c r="H320" i="56" s="1"/>
  <c r="G321" i="56"/>
  <c r="P320" i="56"/>
  <c r="K320" i="56"/>
  <c r="R319" i="56"/>
  <c r="T319" i="56" s="1"/>
  <c r="V319" i="56" s="1"/>
  <c r="X319" i="56" s="1"/>
  <c r="Y319" i="56" s="1"/>
  <c r="O319" i="56"/>
  <c r="X318" i="56"/>
  <c r="R318" i="56"/>
  <c r="T318" i="56" s="1"/>
  <c r="O318" i="56"/>
  <c r="J318" i="56"/>
  <c r="X317" i="56"/>
  <c r="R317" i="56"/>
  <c r="T317" i="56" s="1"/>
  <c r="O317" i="56"/>
  <c r="J317" i="56"/>
  <c r="X316" i="56"/>
  <c r="R316" i="56"/>
  <c r="O316" i="56"/>
  <c r="J316" i="56"/>
  <c r="X315" i="56"/>
  <c r="R315" i="56"/>
  <c r="T315" i="56" s="1"/>
  <c r="O315" i="56"/>
  <c r="J315" i="56"/>
  <c r="X314" i="56"/>
  <c r="R314" i="56"/>
  <c r="T314" i="56" s="1"/>
  <c r="O314" i="56"/>
  <c r="J314" i="56"/>
  <c r="X313" i="56"/>
  <c r="R313" i="56"/>
  <c r="T313" i="56" s="1"/>
  <c r="O313" i="56"/>
  <c r="J313" i="56"/>
  <c r="X312" i="56"/>
  <c r="S312" i="56"/>
  <c r="T312" i="56" s="1"/>
  <c r="X311" i="56"/>
  <c r="S311" i="56"/>
  <c r="X310" i="56"/>
  <c r="U310" i="56"/>
  <c r="S310" i="56"/>
  <c r="R310" i="56"/>
  <c r="O310" i="56"/>
  <c r="J310" i="56"/>
  <c r="X309" i="56"/>
  <c r="U309" i="56"/>
  <c r="T309" i="56"/>
  <c r="S309" i="56"/>
  <c r="S279" i="56" s="1"/>
  <c r="R309" i="56"/>
  <c r="O309" i="56"/>
  <c r="J309" i="56"/>
  <c r="W308" i="56"/>
  <c r="W279" i="56" s="1"/>
  <c r="V308" i="56"/>
  <c r="V279" i="56" s="1"/>
  <c r="Q308" i="56"/>
  <c r="P308" i="56"/>
  <c r="N308" i="56"/>
  <c r="M308" i="56"/>
  <c r="L308" i="56"/>
  <c r="K308" i="56"/>
  <c r="I308" i="56"/>
  <c r="I279" i="56" s="1"/>
  <c r="I253" i="56" s="1"/>
  <c r="H308" i="56"/>
  <c r="G308" i="56"/>
  <c r="G279" i="56" s="1"/>
  <c r="M307" i="56"/>
  <c r="O307" i="56" s="1"/>
  <c r="Q307" i="56" s="1"/>
  <c r="S307" i="56" s="1"/>
  <c r="U307" i="56" s="1"/>
  <c r="W307" i="56" s="1"/>
  <c r="Y307" i="56" s="1"/>
  <c r="L307" i="56"/>
  <c r="N307" i="56" s="1"/>
  <c r="P307" i="56" s="1"/>
  <c r="R307" i="56" s="1"/>
  <c r="T307" i="56" s="1"/>
  <c r="V307" i="56" s="1"/>
  <c r="X307" i="56" s="1"/>
  <c r="J307" i="56"/>
  <c r="M306" i="56"/>
  <c r="O306" i="56" s="1"/>
  <c r="Q306" i="56" s="1"/>
  <c r="S306" i="56" s="1"/>
  <c r="U306" i="56" s="1"/>
  <c r="W306" i="56" s="1"/>
  <c r="Y306" i="56" s="1"/>
  <c r="J306" i="56"/>
  <c r="L306" i="56" s="1"/>
  <c r="N306" i="56" s="1"/>
  <c r="P306" i="56" s="1"/>
  <c r="R306" i="56" s="1"/>
  <c r="T306" i="56" s="1"/>
  <c r="V306" i="56" s="1"/>
  <c r="X306" i="56" s="1"/>
  <c r="M305" i="56"/>
  <c r="O305" i="56" s="1"/>
  <c r="Q305" i="56" s="1"/>
  <c r="S305" i="56" s="1"/>
  <c r="U305" i="56" s="1"/>
  <c r="W305" i="56" s="1"/>
  <c r="Y305" i="56" s="1"/>
  <c r="J305" i="56"/>
  <c r="L305" i="56" s="1"/>
  <c r="N305" i="56" s="1"/>
  <c r="P305" i="56" s="1"/>
  <c r="R305" i="56" s="1"/>
  <c r="T305" i="56" s="1"/>
  <c r="V305" i="56" s="1"/>
  <c r="X305" i="56" s="1"/>
  <c r="M304" i="56"/>
  <c r="O304" i="56" s="1"/>
  <c r="Q304" i="56" s="1"/>
  <c r="S304" i="56" s="1"/>
  <c r="U304" i="56" s="1"/>
  <c r="W304" i="56" s="1"/>
  <c r="Y304" i="56" s="1"/>
  <c r="J304" i="56"/>
  <c r="L304" i="56" s="1"/>
  <c r="N304" i="56" s="1"/>
  <c r="P304" i="56" s="1"/>
  <c r="R304" i="56" s="1"/>
  <c r="T304" i="56" s="1"/>
  <c r="V304" i="56" s="1"/>
  <c r="X304" i="56" s="1"/>
  <c r="M303" i="56"/>
  <c r="O303" i="56" s="1"/>
  <c r="Q303" i="56" s="1"/>
  <c r="S303" i="56" s="1"/>
  <c r="U303" i="56" s="1"/>
  <c r="W303" i="56" s="1"/>
  <c r="J303" i="56"/>
  <c r="L303" i="56" s="1"/>
  <c r="N303" i="56" s="1"/>
  <c r="P303" i="56" s="1"/>
  <c r="R303" i="56" s="1"/>
  <c r="T303" i="56" s="1"/>
  <c r="V303" i="56" s="1"/>
  <c r="X303" i="56" s="1"/>
  <c r="D19" i="50" s="1"/>
  <c r="M302" i="56"/>
  <c r="J302" i="56"/>
  <c r="L302" i="56" s="1"/>
  <c r="N302" i="56" s="1"/>
  <c r="K301" i="56"/>
  <c r="K300" i="56" s="1"/>
  <c r="K299" i="56" s="1"/>
  <c r="I301" i="56"/>
  <c r="I300" i="56" s="1"/>
  <c r="I299" i="56" s="1"/>
  <c r="M298" i="56"/>
  <c r="O298" i="56" s="1"/>
  <c r="J298" i="56"/>
  <c r="L298" i="56" s="1"/>
  <c r="I297" i="56"/>
  <c r="J296" i="56"/>
  <c r="L296" i="56" s="1"/>
  <c r="I296" i="56"/>
  <c r="K296" i="56" s="1"/>
  <c r="M296" i="56" s="1"/>
  <c r="I295" i="56"/>
  <c r="I294" i="56"/>
  <c r="I293" i="56"/>
  <c r="I292" i="56"/>
  <c r="K292" i="56" s="1"/>
  <c r="I291" i="56"/>
  <c r="I290" i="56"/>
  <c r="K290" i="56" s="1"/>
  <c r="I289" i="56"/>
  <c r="K289" i="56" s="1"/>
  <c r="K288" i="56"/>
  <c r="I288" i="56"/>
  <c r="M287" i="56"/>
  <c r="O287" i="56" s="1"/>
  <c r="J287" i="56"/>
  <c r="M286" i="56"/>
  <c r="O286" i="56" s="1"/>
  <c r="J286" i="56"/>
  <c r="I285" i="56"/>
  <c r="K285" i="56" s="1"/>
  <c r="I284" i="56"/>
  <c r="K284" i="56" s="1"/>
  <c r="M283" i="56"/>
  <c r="O283" i="56" s="1"/>
  <c r="J283" i="56"/>
  <c r="M282" i="56"/>
  <c r="J282" i="56"/>
  <c r="K281" i="56"/>
  <c r="K280" i="56" s="1"/>
  <c r="I281" i="56"/>
  <c r="I280" i="56" s="1"/>
  <c r="Q279" i="56"/>
  <c r="P279" i="56"/>
  <c r="N279" i="56"/>
  <c r="M279" i="56"/>
  <c r="L279" i="56"/>
  <c r="K279" i="56"/>
  <c r="H279" i="56"/>
  <c r="X278" i="56"/>
  <c r="R278" i="56"/>
  <c r="T278" i="56" s="1"/>
  <c r="O278" i="56"/>
  <c r="J278" i="56"/>
  <c r="X277" i="56"/>
  <c r="R277" i="56"/>
  <c r="O277" i="56"/>
  <c r="J277" i="56"/>
  <c r="J276" i="56" s="1"/>
  <c r="W276" i="56"/>
  <c r="V276" i="56"/>
  <c r="U276" i="56"/>
  <c r="S276" i="56"/>
  <c r="Q276" i="56"/>
  <c r="P276" i="56"/>
  <c r="O276" i="56"/>
  <c r="N276" i="56"/>
  <c r="M276" i="56"/>
  <c r="L276" i="56"/>
  <c r="K276" i="56"/>
  <c r="I276" i="56"/>
  <c r="H276" i="56"/>
  <c r="X275" i="56"/>
  <c r="R275" i="56"/>
  <c r="T275" i="56" s="1"/>
  <c r="O275" i="56"/>
  <c r="J275" i="56"/>
  <c r="X274" i="56"/>
  <c r="R274" i="56"/>
  <c r="T274" i="56" s="1"/>
  <c r="O274" i="56"/>
  <c r="J274" i="56"/>
  <c r="X273" i="56"/>
  <c r="R273" i="56"/>
  <c r="T273" i="56" s="1"/>
  <c r="O273" i="56"/>
  <c r="J273" i="56"/>
  <c r="X272" i="56"/>
  <c r="S272" i="56"/>
  <c r="T272" i="56" s="1"/>
  <c r="X271" i="56"/>
  <c r="S271" i="56"/>
  <c r="X270" i="56"/>
  <c r="U270" i="56"/>
  <c r="S270" i="56"/>
  <c r="R270" i="56"/>
  <c r="O270" i="56"/>
  <c r="J270" i="56"/>
  <c r="X269" i="56"/>
  <c r="U269" i="56"/>
  <c r="S269" i="56"/>
  <c r="R269" i="56"/>
  <c r="O269" i="56"/>
  <c r="J269" i="56"/>
  <c r="W268" i="56"/>
  <c r="V268" i="56"/>
  <c r="Q268" i="56"/>
  <c r="Q254" i="56" s="1"/>
  <c r="P268" i="56"/>
  <c r="P254" i="56" s="1"/>
  <c r="P253" i="56" s="1"/>
  <c r="N268" i="56"/>
  <c r="M268" i="56"/>
  <c r="M254" i="56" s="1"/>
  <c r="L268" i="56"/>
  <c r="L254" i="56" s="1"/>
  <c r="L253" i="56" s="1"/>
  <c r="K268" i="56"/>
  <c r="K254" i="56" s="1"/>
  <c r="I268" i="56"/>
  <c r="I254" i="56" s="1"/>
  <c r="H268" i="56"/>
  <c r="G268" i="56"/>
  <c r="G254" i="56" s="1"/>
  <c r="M267" i="56"/>
  <c r="O267" i="56" s="1"/>
  <c r="Q267" i="56" s="1"/>
  <c r="S267" i="56" s="1"/>
  <c r="U267" i="56" s="1"/>
  <c r="W267" i="56" s="1"/>
  <c r="Y267" i="56" s="1"/>
  <c r="J267" i="56"/>
  <c r="L267" i="56" s="1"/>
  <c r="N267" i="56" s="1"/>
  <c r="P267" i="56" s="1"/>
  <c r="R267" i="56" s="1"/>
  <c r="T267" i="56" s="1"/>
  <c r="V267" i="56" s="1"/>
  <c r="X267" i="56" s="1"/>
  <c r="M266" i="56"/>
  <c r="O266" i="56" s="1"/>
  <c r="Q266" i="56" s="1"/>
  <c r="S266" i="56" s="1"/>
  <c r="U266" i="56" s="1"/>
  <c r="W266" i="56" s="1"/>
  <c r="Y266" i="56" s="1"/>
  <c r="J266" i="56"/>
  <c r="L266" i="56" s="1"/>
  <c r="N266" i="56" s="1"/>
  <c r="P266" i="56" s="1"/>
  <c r="R266" i="56" s="1"/>
  <c r="T266" i="56" s="1"/>
  <c r="V266" i="56" s="1"/>
  <c r="X266" i="56" s="1"/>
  <c r="W265" i="56"/>
  <c r="Y265" i="56" s="1"/>
  <c r="M265" i="56"/>
  <c r="O265" i="56" s="1"/>
  <c r="Q265" i="56" s="1"/>
  <c r="S265" i="56" s="1"/>
  <c r="U265" i="56" s="1"/>
  <c r="J265" i="56"/>
  <c r="L265" i="56" s="1"/>
  <c r="N265" i="56" s="1"/>
  <c r="P265" i="56" s="1"/>
  <c r="R265" i="56" s="1"/>
  <c r="T265" i="56" s="1"/>
  <c r="V265" i="56" s="1"/>
  <c r="X265" i="56" s="1"/>
  <c r="M264" i="56"/>
  <c r="J264" i="56"/>
  <c r="L264" i="56" s="1"/>
  <c r="K263" i="56"/>
  <c r="K262" i="56" s="1"/>
  <c r="K261" i="56" s="1"/>
  <c r="I263" i="56"/>
  <c r="I262" i="56" s="1"/>
  <c r="I261" i="56" s="1"/>
  <c r="M260" i="56"/>
  <c r="J260" i="56"/>
  <c r="M259" i="56"/>
  <c r="O259" i="56" s="1"/>
  <c r="J259" i="56"/>
  <c r="M258" i="56"/>
  <c r="J258" i="56"/>
  <c r="M257" i="56"/>
  <c r="J257" i="56"/>
  <c r="K256" i="56"/>
  <c r="K255" i="56" s="1"/>
  <c r="I256" i="56"/>
  <c r="I255" i="56" s="1"/>
  <c r="N254" i="56"/>
  <c r="H254" i="56"/>
  <c r="X251" i="56"/>
  <c r="W251" i="56"/>
  <c r="V251" i="56"/>
  <c r="U251" i="56"/>
  <c r="T251" i="56"/>
  <c r="S251" i="56"/>
  <c r="R251" i="56"/>
  <c r="Q251" i="56"/>
  <c r="P251" i="56"/>
  <c r="O251" i="56"/>
  <c r="N251" i="56"/>
  <c r="M251" i="56"/>
  <c r="L251" i="56"/>
  <c r="K251" i="56"/>
  <c r="J251" i="56"/>
  <c r="I251" i="56"/>
  <c r="P250" i="56"/>
  <c r="R250" i="56" s="1"/>
  <c r="T250" i="56" s="1"/>
  <c r="V250" i="56" s="1"/>
  <c r="X250" i="56" s="1"/>
  <c r="M250" i="56"/>
  <c r="O250" i="56" s="1"/>
  <c r="Q250" i="56" s="1"/>
  <c r="S250" i="56" s="1"/>
  <c r="U250" i="56" s="1"/>
  <c r="W250" i="56" s="1"/>
  <c r="Y250" i="56" s="1"/>
  <c r="J250" i="56"/>
  <c r="L250" i="56" s="1"/>
  <c r="N250" i="56" s="1"/>
  <c r="N249" i="56"/>
  <c r="M249" i="56"/>
  <c r="J249" i="56"/>
  <c r="L249" i="56" s="1"/>
  <c r="L248" i="56" s="1"/>
  <c r="L247" i="56" s="1"/>
  <c r="L246" i="56" s="1"/>
  <c r="L245" i="56" s="1"/>
  <c r="K248" i="56"/>
  <c r="J248" i="56"/>
  <c r="J247" i="56" s="1"/>
  <c r="J246" i="56" s="1"/>
  <c r="J245" i="56" s="1"/>
  <c r="I248" i="56"/>
  <c r="I247" i="56" s="1"/>
  <c r="I246" i="56" s="1"/>
  <c r="I245" i="56" s="1"/>
  <c r="K247" i="56"/>
  <c r="K246" i="56" s="1"/>
  <c r="K245" i="56" s="1"/>
  <c r="G246" i="56"/>
  <c r="X244" i="56"/>
  <c r="X243" i="56" s="1"/>
  <c r="X242" i="56" s="1"/>
  <c r="T244" i="56"/>
  <c r="T243" i="56" s="1"/>
  <c r="T242" i="56" s="1"/>
  <c r="T241" i="56" s="1"/>
  <c r="R244" i="56"/>
  <c r="O244" i="56"/>
  <c r="O243" i="56" s="1"/>
  <c r="O242" i="56" s="1"/>
  <c r="O241" i="56" s="1"/>
  <c r="J244" i="56"/>
  <c r="W243" i="56"/>
  <c r="W242" i="56" s="1"/>
  <c r="V243" i="56"/>
  <c r="V242" i="56" s="1"/>
  <c r="V241" i="56" s="1"/>
  <c r="U243" i="56"/>
  <c r="U242" i="56" s="1"/>
  <c r="U241" i="56" s="1"/>
  <c r="S243" i="56"/>
  <c r="R243" i="56"/>
  <c r="R242" i="56" s="1"/>
  <c r="R241" i="56" s="1"/>
  <c r="Q243" i="56"/>
  <c r="Q242" i="56" s="1"/>
  <c r="Q241" i="56" s="1"/>
  <c r="P243" i="56"/>
  <c r="P242" i="56" s="1"/>
  <c r="P241" i="56" s="1"/>
  <c r="N243" i="56"/>
  <c r="N242" i="56" s="1"/>
  <c r="N241" i="56" s="1"/>
  <c r="M243" i="56"/>
  <c r="M242" i="56" s="1"/>
  <c r="M241" i="56" s="1"/>
  <c r="L243" i="56"/>
  <c r="L242" i="56" s="1"/>
  <c r="L241" i="56" s="1"/>
  <c r="K243" i="56"/>
  <c r="K242" i="56" s="1"/>
  <c r="K241" i="56" s="1"/>
  <c r="J243" i="56"/>
  <c r="J242" i="56" s="1"/>
  <c r="J241" i="56" s="1"/>
  <c r="I243" i="56"/>
  <c r="I242" i="56" s="1"/>
  <c r="I241" i="56" s="1"/>
  <c r="H243" i="56"/>
  <c r="H242" i="56" s="1"/>
  <c r="H241" i="56" s="1"/>
  <c r="S242" i="56"/>
  <c r="S241" i="56" s="1"/>
  <c r="G242" i="56"/>
  <c r="G241" i="56" s="1"/>
  <c r="X240" i="56"/>
  <c r="U240" i="56"/>
  <c r="T240" i="56"/>
  <c r="X239" i="56"/>
  <c r="U239" i="56"/>
  <c r="T239" i="56"/>
  <c r="T235" i="56" s="1"/>
  <c r="R239" i="56"/>
  <c r="O239" i="56"/>
  <c r="J239" i="56"/>
  <c r="X238" i="56"/>
  <c r="U238" i="56"/>
  <c r="S238" i="56"/>
  <c r="X237" i="56"/>
  <c r="U237" i="56"/>
  <c r="S237" i="56"/>
  <c r="R237" i="56"/>
  <c r="O237" i="56"/>
  <c r="J237" i="56"/>
  <c r="J236" i="56"/>
  <c r="L236" i="56" s="1"/>
  <c r="W235" i="56"/>
  <c r="W223" i="56" s="1"/>
  <c r="V235" i="56"/>
  <c r="V223" i="56" s="1"/>
  <c r="S235" i="56"/>
  <c r="Q235" i="56"/>
  <c r="P235" i="56"/>
  <c r="N235" i="56"/>
  <c r="M235" i="56"/>
  <c r="L235" i="56"/>
  <c r="K235" i="56"/>
  <c r="I235" i="56"/>
  <c r="H235" i="56"/>
  <c r="G235" i="56"/>
  <c r="R234" i="56"/>
  <c r="X233" i="56"/>
  <c r="R233" i="56"/>
  <c r="T233" i="56" s="1"/>
  <c r="O233" i="56"/>
  <c r="J233" i="56"/>
  <c r="X232" i="56"/>
  <c r="J232" i="56"/>
  <c r="X231" i="56"/>
  <c r="R231" i="56"/>
  <c r="O231" i="56"/>
  <c r="J231" i="56"/>
  <c r="X230" i="56"/>
  <c r="R230" i="56"/>
  <c r="T230" i="56" s="1"/>
  <c r="O230" i="56"/>
  <c r="J230" i="56"/>
  <c r="X229" i="56"/>
  <c r="R229" i="56"/>
  <c r="T229" i="56" s="1"/>
  <c r="O229" i="56"/>
  <c r="J229" i="56"/>
  <c r="X228" i="56"/>
  <c r="R228" i="56"/>
  <c r="T228" i="56" s="1"/>
  <c r="O228" i="56"/>
  <c r="J228" i="56"/>
  <c r="X227" i="56"/>
  <c r="S227" i="56"/>
  <c r="T227" i="56" s="1"/>
  <c r="X226" i="56"/>
  <c r="S226" i="56"/>
  <c r="T226" i="56" s="1"/>
  <c r="X225" i="56"/>
  <c r="S225" i="56"/>
  <c r="R225" i="56"/>
  <c r="O225" i="56"/>
  <c r="J225" i="56"/>
  <c r="X224" i="56"/>
  <c r="S224" i="56"/>
  <c r="R224" i="56"/>
  <c r="O224" i="56"/>
  <c r="J224" i="56"/>
  <c r="X222" i="56"/>
  <c r="R222" i="56"/>
  <c r="T222" i="56" s="1"/>
  <c r="O222" i="56"/>
  <c r="J222" i="56"/>
  <c r="X221" i="56"/>
  <c r="T221" i="56"/>
  <c r="X220" i="56"/>
  <c r="R220" i="56"/>
  <c r="O220" i="56"/>
  <c r="J220" i="56"/>
  <c r="W219" i="56"/>
  <c r="V219" i="56"/>
  <c r="U219" i="56"/>
  <c r="S219" i="56"/>
  <c r="Q219" i="56"/>
  <c r="Q218" i="56" s="1"/>
  <c r="Q193" i="56" s="1"/>
  <c r="P219" i="56"/>
  <c r="N219" i="56"/>
  <c r="N218" i="56" s="1"/>
  <c r="N193" i="56" s="1"/>
  <c r="M219" i="56"/>
  <c r="L219" i="56"/>
  <c r="K219" i="56"/>
  <c r="K218" i="56" s="1"/>
  <c r="I219" i="56"/>
  <c r="I218" i="56" s="1"/>
  <c r="I193" i="56" s="1"/>
  <c r="H219" i="56"/>
  <c r="H218" i="56" s="1"/>
  <c r="H193" i="56" s="1"/>
  <c r="G218" i="56"/>
  <c r="M217" i="56"/>
  <c r="O217" i="56" s="1"/>
  <c r="L217" i="56"/>
  <c r="N217" i="56" s="1"/>
  <c r="J217" i="56"/>
  <c r="M216" i="56"/>
  <c r="J216" i="56"/>
  <c r="L216" i="56" s="1"/>
  <c r="M215" i="56"/>
  <c r="O215" i="56" s="1"/>
  <c r="J215" i="56"/>
  <c r="L215" i="56" s="1"/>
  <c r="M214" i="56"/>
  <c r="J214" i="56"/>
  <c r="L214" i="56" s="1"/>
  <c r="N214" i="56" s="1"/>
  <c r="M213" i="56"/>
  <c r="O213" i="56" s="1"/>
  <c r="J213" i="56"/>
  <c r="L213" i="56" s="1"/>
  <c r="M212" i="56"/>
  <c r="J212" i="56"/>
  <c r="L212" i="56" s="1"/>
  <c r="N212" i="56" s="1"/>
  <c r="K211" i="56"/>
  <c r="K210" i="56" s="1"/>
  <c r="I211" i="56"/>
  <c r="I210" i="56" s="1"/>
  <c r="M209" i="56"/>
  <c r="O209" i="56" s="1"/>
  <c r="Q209" i="56" s="1"/>
  <c r="S209" i="56" s="1"/>
  <c r="U209" i="56" s="1"/>
  <c r="W209" i="56" s="1"/>
  <c r="Y209" i="56" s="1"/>
  <c r="L209" i="56"/>
  <c r="N209" i="56" s="1"/>
  <c r="P209" i="56" s="1"/>
  <c r="R209" i="56" s="1"/>
  <c r="T209" i="56" s="1"/>
  <c r="V209" i="56" s="1"/>
  <c r="X209" i="56" s="1"/>
  <c r="J209" i="56"/>
  <c r="M208" i="56"/>
  <c r="O208" i="56" s="1"/>
  <c r="Q208" i="56" s="1"/>
  <c r="S208" i="56" s="1"/>
  <c r="U208" i="56" s="1"/>
  <c r="W208" i="56" s="1"/>
  <c r="Y208" i="56" s="1"/>
  <c r="L208" i="56"/>
  <c r="N208" i="56" s="1"/>
  <c r="P208" i="56" s="1"/>
  <c r="R208" i="56" s="1"/>
  <c r="T208" i="56" s="1"/>
  <c r="V208" i="56" s="1"/>
  <c r="X208" i="56" s="1"/>
  <c r="J208" i="56"/>
  <c r="M207" i="56"/>
  <c r="O207" i="56" s="1"/>
  <c r="Q207" i="56" s="1"/>
  <c r="S207" i="56" s="1"/>
  <c r="U207" i="56" s="1"/>
  <c r="W207" i="56" s="1"/>
  <c r="Y207" i="56" s="1"/>
  <c r="J207" i="56"/>
  <c r="L207" i="56" s="1"/>
  <c r="N207" i="56" s="1"/>
  <c r="P207" i="56" s="1"/>
  <c r="R207" i="56" s="1"/>
  <c r="T207" i="56" s="1"/>
  <c r="V207" i="56" s="1"/>
  <c r="X207" i="56" s="1"/>
  <c r="M206" i="56"/>
  <c r="O206" i="56" s="1"/>
  <c r="Q206" i="56" s="1"/>
  <c r="S206" i="56" s="1"/>
  <c r="U206" i="56" s="1"/>
  <c r="W206" i="56" s="1"/>
  <c r="Y206" i="56" s="1"/>
  <c r="L206" i="56"/>
  <c r="N206" i="56" s="1"/>
  <c r="P206" i="56" s="1"/>
  <c r="R206" i="56" s="1"/>
  <c r="T206" i="56" s="1"/>
  <c r="V206" i="56" s="1"/>
  <c r="X206" i="56" s="1"/>
  <c r="J206" i="56"/>
  <c r="M205" i="56"/>
  <c r="O205" i="56" s="1"/>
  <c r="Q205" i="56" s="1"/>
  <c r="S205" i="56" s="1"/>
  <c r="U205" i="56" s="1"/>
  <c r="W205" i="56" s="1"/>
  <c r="Y205" i="56" s="1"/>
  <c r="J205" i="56"/>
  <c r="M204" i="56"/>
  <c r="J204" i="56"/>
  <c r="L204" i="56" s="1"/>
  <c r="N204" i="56" s="1"/>
  <c r="P204" i="56" s="1"/>
  <c r="K203" i="56"/>
  <c r="K200" i="56" s="1"/>
  <c r="I203" i="56"/>
  <c r="M202" i="56"/>
  <c r="L202" i="56"/>
  <c r="N202" i="56" s="1"/>
  <c r="P202" i="56" s="1"/>
  <c r="J202" i="56"/>
  <c r="J201" i="56" s="1"/>
  <c r="K201" i="56"/>
  <c r="I201" i="56"/>
  <c r="M199" i="56"/>
  <c r="M198" i="56" s="1"/>
  <c r="M197" i="56" s="1"/>
  <c r="L199" i="56"/>
  <c r="J199" i="56"/>
  <c r="K198" i="56"/>
  <c r="K197" i="56" s="1"/>
  <c r="J198" i="56"/>
  <c r="J197" i="56" s="1"/>
  <c r="I198" i="56"/>
  <c r="I197" i="56" s="1"/>
  <c r="M196" i="56"/>
  <c r="M195" i="56" s="1"/>
  <c r="M194" i="56" s="1"/>
  <c r="J196" i="56"/>
  <c r="J195" i="56" s="1"/>
  <c r="J194" i="56" s="1"/>
  <c r="X192" i="56"/>
  <c r="R192" i="56"/>
  <c r="O192" i="56"/>
  <c r="O190" i="56" s="1"/>
  <c r="J192" i="56"/>
  <c r="R191" i="56"/>
  <c r="Q190" i="56"/>
  <c r="P190" i="56"/>
  <c r="N190" i="56"/>
  <c r="M190" i="56"/>
  <c r="L190" i="56"/>
  <c r="K190" i="56"/>
  <c r="I190" i="56"/>
  <c r="H190" i="56"/>
  <c r="G190" i="56"/>
  <c r="X189" i="56"/>
  <c r="R189" i="56"/>
  <c r="R188" i="56" s="1"/>
  <c r="O189" i="56"/>
  <c r="O188" i="56" s="1"/>
  <c r="J189" i="56"/>
  <c r="X188" i="56"/>
  <c r="W188" i="56"/>
  <c r="V188" i="56"/>
  <c r="U188" i="56"/>
  <c r="T188" i="56"/>
  <c r="S188" i="56"/>
  <c r="Q188" i="56"/>
  <c r="P188" i="56"/>
  <c r="N188" i="56"/>
  <c r="M188" i="56"/>
  <c r="L188" i="56"/>
  <c r="K188" i="56"/>
  <c r="I188" i="56"/>
  <c r="H188" i="56"/>
  <c r="G188" i="56"/>
  <c r="G183" i="56" s="1"/>
  <c r="X187" i="56"/>
  <c r="R187" i="56"/>
  <c r="O187" i="56"/>
  <c r="O184" i="56" s="1"/>
  <c r="J187" i="56"/>
  <c r="R186" i="56"/>
  <c r="S186" i="56" s="1"/>
  <c r="R185" i="56"/>
  <c r="S185" i="56" s="1"/>
  <c r="Q184" i="56"/>
  <c r="P184" i="56"/>
  <c r="N184" i="56"/>
  <c r="M184" i="56"/>
  <c r="L184" i="56"/>
  <c r="K184" i="56"/>
  <c r="K183" i="56" s="1"/>
  <c r="I184" i="56"/>
  <c r="H184" i="56"/>
  <c r="R182" i="56"/>
  <c r="R181" i="56"/>
  <c r="S181" i="56" s="1"/>
  <c r="J180" i="56"/>
  <c r="L180" i="56" s="1"/>
  <c r="J179" i="56"/>
  <c r="M179" i="56" s="1"/>
  <c r="J178" i="56"/>
  <c r="L178" i="56" s="1"/>
  <c r="K177" i="56"/>
  <c r="I177" i="56"/>
  <c r="H177" i="56"/>
  <c r="G177" i="56"/>
  <c r="J176" i="56"/>
  <c r="L176" i="56" s="1"/>
  <c r="J175" i="56"/>
  <c r="M175" i="56" s="1"/>
  <c r="K174" i="56"/>
  <c r="I174" i="56"/>
  <c r="H174" i="56"/>
  <c r="G174" i="56"/>
  <c r="X172" i="56"/>
  <c r="R172" i="56"/>
  <c r="O172" i="56"/>
  <c r="J172" i="56"/>
  <c r="X171" i="56"/>
  <c r="X170" i="56"/>
  <c r="S170" i="56"/>
  <c r="T170" i="56" s="1"/>
  <c r="T168" i="56" s="1"/>
  <c r="X169" i="56"/>
  <c r="U169" i="56"/>
  <c r="S169" i="56"/>
  <c r="R169" i="56"/>
  <c r="M169" i="56"/>
  <c r="L169" i="56"/>
  <c r="L168" i="56" s="1"/>
  <c r="J169" i="56"/>
  <c r="W168" i="56"/>
  <c r="V168" i="56"/>
  <c r="U168" i="56"/>
  <c r="Q168" i="56"/>
  <c r="P168" i="56"/>
  <c r="N168" i="56"/>
  <c r="K168" i="56"/>
  <c r="I168" i="56"/>
  <c r="I160" i="56" s="1"/>
  <c r="H168" i="56"/>
  <c r="X167" i="56"/>
  <c r="T167" i="56"/>
  <c r="X166" i="56"/>
  <c r="R166" i="56"/>
  <c r="O166" i="56"/>
  <c r="J166" i="56"/>
  <c r="X165" i="56"/>
  <c r="T165" i="56"/>
  <c r="X164" i="56"/>
  <c r="S164" i="56"/>
  <c r="T164" i="56" s="1"/>
  <c r="X163" i="56"/>
  <c r="U163" i="56"/>
  <c r="U162" i="56" s="1"/>
  <c r="S163" i="56"/>
  <c r="R163" i="56"/>
  <c r="O163" i="56"/>
  <c r="J163" i="56"/>
  <c r="J162" i="56" s="1"/>
  <c r="W162" i="56"/>
  <c r="V162" i="56"/>
  <c r="Q162" i="56"/>
  <c r="Q160" i="56" s="1"/>
  <c r="Q159" i="56" s="1"/>
  <c r="P162" i="56"/>
  <c r="N162" i="56"/>
  <c r="M162" i="56"/>
  <c r="L162" i="56"/>
  <c r="L160" i="56" s="1"/>
  <c r="L159" i="56" s="1"/>
  <c r="K162" i="56"/>
  <c r="I162" i="56"/>
  <c r="H162" i="56"/>
  <c r="X161" i="56"/>
  <c r="N160" i="56"/>
  <c r="N159" i="56" s="1"/>
  <c r="X158" i="56"/>
  <c r="X157" i="56" s="1"/>
  <c r="W157" i="56"/>
  <c r="V157" i="56"/>
  <c r="U157" i="56"/>
  <c r="T157" i="56"/>
  <c r="X156" i="56"/>
  <c r="X155" i="56" s="1"/>
  <c r="W155" i="56"/>
  <c r="V155" i="56"/>
  <c r="U155" i="56"/>
  <c r="T155" i="56"/>
  <c r="X154" i="56"/>
  <c r="X153" i="56"/>
  <c r="W152" i="56"/>
  <c r="V152" i="56"/>
  <c r="U152" i="56"/>
  <c r="T152" i="56"/>
  <c r="X151" i="56"/>
  <c r="X150" i="56" s="1"/>
  <c r="W150" i="56"/>
  <c r="V150" i="56"/>
  <c r="U150" i="56"/>
  <c r="T150" i="56"/>
  <c r="X149" i="56"/>
  <c r="T149" i="56"/>
  <c r="X148" i="56"/>
  <c r="X147" i="56" s="1"/>
  <c r="T148" i="56"/>
  <c r="W147" i="56"/>
  <c r="V147" i="56"/>
  <c r="U147" i="56"/>
  <c r="S147" i="56"/>
  <c r="R147" i="56"/>
  <c r="X146" i="56"/>
  <c r="R146" i="56"/>
  <c r="O146" i="56"/>
  <c r="J146" i="56"/>
  <c r="X145" i="56"/>
  <c r="O145" i="56"/>
  <c r="J145" i="56"/>
  <c r="X144" i="56"/>
  <c r="X143" i="56"/>
  <c r="W142" i="56"/>
  <c r="V142" i="56"/>
  <c r="U142" i="56"/>
  <c r="T142" i="56"/>
  <c r="V141" i="56"/>
  <c r="X141" i="56" s="1"/>
  <c r="Y141" i="56" s="1"/>
  <c r="Q141" i="56"/>
  <c r="P141" i="56"/>
  <c r="O141" i="56"/>
  <c r="N141" i="56"/>
  <c r="M141" i="56"/>
  <c r="L141" i="56"/>
  <c r="K141" i="56"/>
  <c r="I141" i="56"/>
  <c r="H141" i="56"/>
  <c r="R140" i="56"/>
  <c r="R139" i="56" s="1"/>
  <c r="O140" i="56"/>
  <c r="O139" i="56" s="1"/>
  <c r="J140" i="56"/>
  <c r="W139" i="56"/>
  <c r="U139" i="56"/>
  <c r="S139" i="56"/>
  <c r="Q139" i="56"/>
  <c r="P139" i="56"/>
  <c r="N139" i="56"/>
  <c r="M139" i="56"/>
  <c r="L139" i="56"/>
  <c r="K139" i="56"/>
  <c r="I139" i="56"/>
  <c r="H139" i="56"/>
  <c r="X138" i="56"/>
  <c r="R138" i="56"/>
  <c r="O138" i="56"/>
  <c r="O136" i="56" s="1"/>
  <c r="J138" i="56"/>
  <c r="X137" i="56"/>
  <c r="X136" i="56" s="1"/>
  <c r="R137" i="56"/>
  <c r="T137" i="56" s="1"/>
  <c r="T136" i="56" s="1"/>
  <c r="O137" i="56"/>
  <c r="J137" i="56"/>
  <c r="W136" i="56"/>
  <c r="V136" i="56"/>
  <c r="U136" i="56"/>
  <c r="S136" i="56"/>
  <c r="Q136" i="56"/>
  <c r="P136" i="56"/>
  <c r="N136" i="56"/>
  <c r="M136" i="56"/>
  <c r="L136" i="56"/>
  <c r="K136" i="56"/>
  <c r="I136" i="56"/>
  <c r="H136" i="56"/>
  <c r="J136" i="56" s="1"/>
  <c r="X135" i="56"/>
  <c r="P135" i="56"/>
  <c r="R135" i="56" s="1"/>
  <c r="N135" i="56"/>
  <c r="M135" i="56"/>
  <c r="L135" i="56"/>
  <c r="J135" i="56"/>
  <c r="X134" i="56"/>
  <c r="U134" i="56"/>
  <c r="S134" i="56"/>
  <c r="X133" i="56"/>
  <c r="U133" i="56"/>
  <c r="S133" i="56"/>
  <c r="P133" i="56"/>
  <c r="R133" i="56" s="1"/>
  <c r="N133" i="56"/>
  <c r="N130" i="56" s="1"/>
  <c r="N129" i="56" s="1"/>
  <c r="M133" i="56"/>
  <c r="L133" i="56"/>
  <c r="J133" i="56"/>
  <c r="X132" i="56"/>
  <c r="M132" i="56"/>
  <c r="L132" i="56"/>
  <c r="J132" i="56"/>
  <c r="I132" i="56"/>
  <c r="X131" i="56"/>
  <c r="U131" i="56"/>
  <c r="S131" i="56"/>
  <c r="R131" i="56"/>
  <c r="M131" i="56"/>
  <c r="L131" i="56"/>
  <c r="J131" i="56"/>
  <c r="I131" i="56"/>
  <c r="G130" i="56"/>
  <c r="X128" i="56"/>
  <c r="Y128" i="56" s="1"/>
  <c r="V128" i="56"/>
  <c r="V127" i="56"/>
  <c r="W126" i="56"/>
  <c r="U126" i="56"/>
  <c r="T126" i="56"/>
  <c r="S126" i="56"/>
  <c r="R126" i="56"/>
  <c r="T125" i="56"/>
  <c r="V125" i="56" s="1"/>
  <c r="X125" i="56" s="1"/>
  <c r="Y125" i="56" s="1"/>
  <c r="X124" i="56"/>
  <c r="T124" i="56"/>
  <c r="O124" i="56"/>
  <c r="J124" i="56"/>
  <c r="X123" i="56"/>
  <c r="T123" i="56"/>
  <c r="T122" i="56" s="1"/>
  <c r="W122" i="56"/>
  <c r="W116" i="56" s="1"/>
  <c r="W115" i="56" s="1"/>
  <c r="W114" i="56" s="1"/>
  <c r="C43" i="50" s="1"/>
  <c r="V122" i="56"/>
  <c r="U122" i="56"/>
  <c r="S122" i="56"/>
  <c r="R122" i="56"/>
  <c r="O122" i="56"/>
  <c r="J122" i="56"/>
  <c r="X121" i="56"/>
  <c r="R121" i="56"/>
  <c r="O121" i="56"/>
  <c r="J121" i="56"/>
  <c r="X120" i="56"/>
  <c r="R120" i="56"/>
  <c r="T120" i="56" s="1"/>
  <c r="O120" i="56"/>
  <c r="J120" i="56"/>
  <c r="X119" i="56"/>
  <c r="S119" i="56"/>
  <c r="X118" i="56"/>
  <c r="U118" i="56"/>
  <c r="S118" i="56"/>
  <c r="Q118" i="56"/>
  <c r="R118" i="56" s="1"/>
  <c r="O118" i="56"/>
  <c r="J118" i="56"/>
  <c r="X117" i="56"/>
  <c r="R117" i="56"/>
  <c r="O117" i="56"/>
  <c r="O116" i="56" s="1"/>
  <c r="O115" i="56" s="1"/>
  <c r="O114" i="56" s="1"/>
  <c r="J117" i="56"/>
  <c r="J116" i="56" s="1"/>
  <c r="J115" i="56" s="1"/>
  <c r="J114" i="56" s="1"/>
  <c r="P116" i="56"/>
  <c r="P115" i="56" s="1"/>
  <c r="P114" i="56" s="1"/>
  <c r="N116" i="56"/>
  <c r="N115" i="56" s="1"/>
  <c r="N114" i="56" s="1"/>
  <c r="M116" i="56"/>
  <c r="M115" i="56" s="1"/>
  <c r="M114" i="56" s="1"/>
  <c r="L116" i="56"/>
  <c r="L115" i="56" s="1"/>
  <c r="L114" i="56" s="1"/>
  <c r="K116" i="56"/>
  <c r="K115" i="56" s="1"/>
  <c r="K114" i="56" s="1"/>
  <c r="I116" i="56"/>
  <c r="I115" i="56" s="1"/>
  <c r="I114" i="56" s="1"/>
  <c r="H116" i="56"/>
  <c r="H115" i="56" s="1"/>
  <c r="H114" i="56" s="1"/>
  <c r="G116" i="56"/>
  <c r="G114" i="56"/>
  <c r="M112" i="56"/>
  <c r="J112" i="56"/>
  <c r="L112" i="56" s="1"/>
  <c r="O107" i="56"/>
  <c r="M107" i="56"/>
  <c r="M106" i="56" s="1"/>
  <c r="M105" i="56" s="1"/>
  <c r="J107" i="56"/>
  <c r="M104" i="56"/>
  <c r="J104" i="56"/>
  <c r="L104" i="56" s="1"/>
  <c r="M102" i="56"/>
  <c r="J102" i="56"/>
  <c r="L102" i="56" s="1"/>
  <c r="M101" i="56"/>
  <c r="O101" i="56" s="1"/>
  <c r="J101" i="56"/>
  <c r="X95" i="56"/>
  <c r="M95" i="56"/>
  <c r="O95" i="56" s="1"/>
  <c r="O94" i="56" s="1"/>
  <c r="J95" i="56"/>
  <c r="L95" i="56" s="1"/>
  <c r="X94" i="56"/>
  <c r="D59" i="50" s="1"/>
  <c r="W94" i="56"/>
  <c r="C59" i="50" s="1"/>
  <c r="V94" i="56"/>
  <c r="U94" i="56"/>
  <c r="T94" i="56"/>
  <c r="S94" i="56"/>
  <c r="N94" i="56"/>
  <c r="K94" i="56"/>
  <c r="I94" i="56"/>
  <c r="J94" i="56" s="1"/>
  <c r="H94" i="56"/>
  <c r="V93" i="56"/>
  <c r="R93" i="56"/>
  <c r="R92" i="56" s="1"/>
  <c r="R91" i="56" s="1"/>
  <c r="O93" i="56"/>
  <c r="J93" i="56"/>
  <c r="W92" i="56"/>
  <c r="W91" i="56" s="1"/>
  <c r="U92" i="56"/>
  <c r="U91" i="56" s="1"/>
  <c r="T92" i="56"/>
  <c r="T91" i="56" s="1"/>
  <c r="T90" i="56" s="1"/>
  <c r="S92" i="56"/>
  <c r="S91" i="56" s="1"/>
  <c r="Q92" i="56"/>
  <c r="Q91" i="56" s="1"/>
  <c r="Q90" i="56" s="1"/>
  <c r="P92" i="56"/>
  <c r="P91" i="56" s="1"/>
  <c r="P90" i="56" s="1"/>
  <c r="O92" i="56"/>
  <c r="O91" i="56" s="1"/>
  <c r="O90" i="56" s="1"/>
  <c r="N92" i="56"/>
  <c r="N91" i="56" s="1"/>
  <c r="N90" i="56" s="1"/>
  <c r="M92" i="56"/>
  <c r="M91" i="56" s="1"/>
  <c r="M90" i="56" s="1"/>
  <c r="L92" i="56"/>
  <c r="L91" i="56" s="1"/>
  <c r="L90" i="56" s="1"/>
  <c r="K92" i="56"/>
  <c r="I92" i="56"/>
  <c r="I91" i="56" s="1"/>
  <c r="I90" i="56" s="1"/>
  <c r="H92" i="56"/>
  <c r="G92" i="56"/>
  <c r="G91" i="56" s="1"/>
  <c r="G90" i="56" s="1"/>
  <c r="K91" i="56"/>
  <c r="K90" i="56" s="1"/>
  <c r="R89" i="56"/>
  <c r="O89" i="56"/>
  <c r="X88" i="56"/>
  <c r="R88" i="56"/>
  <c r="O88" i="56"/>
  <c r="J88" i="56"/>
  <c r="X87" i="56"/>
  <c r="X86" i="56" s="1"/>
  <c r="X85" i="56" s="1"/>
  <c r="W86" i="56"/>
  <c r="W85" i="56" s="1"/>
  <c r="W84" i="56" s="1"/>
  <c r="V86" i="56"/>
  <c r="U86" i="56"/>
  <c r="S86" i="56"/>
  <c r="S85" i="56" s="1"/>
  <c r="S84" i="56" s="1"/>
  <c r="Q86" i="56"/>
  <c r="Q85" i="56" s="1"/>
  <c r="Q84" i="56" s="1"/>
  <c r="P86" i="56"/>
  <c r="P85" i="56" s="1"/>
  <c r="P84" i="56" s="1"/>
  <c r="O86" i="56"/>
  <c r="O85" i="56" s="1"/>
  <c r="O84" i="56" s="1"/>
  <c r="N86" i="56"/>
  <c r="M86" i="56"/>
  <c r="M85" i="56" s="1"/>
  <c r="M84" i="56" s="1"/>
  <c r="L86" i="56"/>
  <c r="L85" i="56" s="1"/>
  <c r="L84" i="56" s="1"/>
  <c r="K86" i="56"/>
  <c r="K85" i="56" s="1"/>
  <c r="K84" i="56" s="1"/>
  <c r="I86" i="56"/>
  <c r="I85" i="56" s="1"/>
  <c r="I84" i="56" s="1"/>
  <c r="H86" i="56"/>
  <c r="V85" i="56"/>
  <c r="V84" i="56" s="1"/>
  <c r="U85" i="56"/>
  <c r="U84" i="56" s="1"/>
  <c r="N85" i="56"/>
  <c r="N84" i="56" s="1"/>
  <c r="G85" i="56"/>
  <c r="G84" i="56" s="1"/>
  <c r="V83" i="56"/>
  <c r="X83" i="56" s="1"/>
  <c r="X82" i="56" s="1"/>
  <c r="R83" i="56"/>
  <c r="R82" i="56" s="1"/>
  <c r="O83" i="56"/>
  <c r="O82" i="56" s="1"/>
  <c r="O59" i="56" s="1"/>
  <c r="J83" i="56"/>
  <c r="W82" i="56"/>
  <c r="U82" i="56"/>
  <c r="T82" i="56"/>
  <c r="S82" i="56"/>
  <c r="Q82" i="56"/>
  <c r="Q59" i="56" s="1"/>
  <c r="P82" i="56"/>
  <c r="P59" i="56" s="1"/>
  <c r="N82" i="56"/>
  <c r="N59" i="56" s="1"/>
  <c r="M82" i="56"/>
  <c r="M59" i="56" s="1"/>
  <c r="L82" i="56"/>
  <c r="L59" i="56" s="1"/>
  <c r="K82" i="56"/>
  <c r="K59" i="56" s="1"/>
  <c r="I82" i="56"/>
  <c r="I59" i="56" s="1"/>
  <c r="H82" i="56"/>
  <c r="V81" i="56"/>
  <c r="X81" i="56" s="1"/>
  <c r="Y81" i="56" s="1"/>
  <c r="V80" i="56"/>
  <c r="X80" i="56" s="1"/>
  <c r="Y80" i="56" s="1"/>
  <c r="R80" i="56"/>
  <c r="O80" i="56"/>
  <c r="J80" i="56"/>
  <c r="X79" i="56"/>
  <c r="J79" i="56"/>
  <c r="X78" i="56"/>
  <c r="T78" i="56"/>
  <c r="R78" i="56"/>
  <c r="O78" i="56"/>
  <c r="J78" i="56"/>
  <c r="X77" i="56"/>
  <c r="R77" i="56"/>
  <c r="O77" i="56"/>
  <c r="J77" i="56"/>
  <c r="X76" i="56"/>
  <c r="R76" i="56"/>
  <c r="O76" i="56"/>
  <c r="J76" i="56"/>
  <c r="X75" i="56"/>
  <c r="S75" i="56"/>
  <c r="O75" i="56"/>
  <c r="I75" i="56"/>
  <c r="J75" i="56" s="1"/>
  <c r="X74" i="56"/>
  <c r="S74" i="56"/>
  <c r="O74" i="56"/>
  <c r="I74" i="56"/>
  <c r="J74" i="56" s="1"/>
  <c r="X73" i="56"/>
  <c r="S73" i="56"/>
  <c r="R73" i="56"/>
  <c r="O73" i="56"/>
  <c r="I73" i="56"/>
  <c r="J73" i="56" s="1"/>
  <c r="X72" i="56"/>
  <c r="S72" i="56"/>
  <c r="R72" i="56"/>
  <c r="O72" i="56"/>
  <c r="I72" i="56"/>
  <c r="J71" i="56"/>
  <c r="L71" i="56" s="1"/>
  <c r="Q70" i="56"/>
  <c r="N70" i="56"/>
  <c r="K70" i="56"/>
  <c r="H70" i="56"/>
  <c r="X69" i="56"/>
  <c r="T69" i="56"/>
  <c r="O69" i="56"/>
  <c r="J69" i="56"/>
  <c r="X68" i="56"/>
  <c r="O68" i="56"/>
  <c r="I68" i="56"/>
  <c r="J68" i="56" s="1"/>
  <c r="X67" i="56"/>
  <c r="O67" i="56"/>
  <c r="I67" i="56"/>
  <c r="J67" i="56" s="1"/>
  <c r="V66" i="56"/>
  <c r="X66" i="56" s="1"/>
  <c r="O66" i="56"/>
  <c r="I66" i="56"/>
  <c r="J66" i="56" s="1"/>
  <c r="V65" i="56"/>
  <c r="O65" i="56"/>
  <c r="I65" i="56"/>
  <c r="J65" i="56" s="1"/>
  <c r="X63" i="56"/>
  <c r="R63" i="56"/>
  <c r="T63" i="56" s="1"/>
  <c r="O63" i="56"/>
  <c r="I63" i="56"/>
  <c r="V62" i="56"/>
  <c r="X62" i="56" s="1"/>
  <c r="O62" i="56"/>
  <c r="J62" i="56"/>
  <c r="X61" i="56"/>
  <c r="R61" i="56"/>
  <c r="T61" i="56" s="1"/>
  <c r="O61" i="56"/>
  <c r="O60" i="56" s="1"/>
  <c r="I61" i="56"/>
  <c r="J61" i="56" s="1"/>
  <c r="W60" i="56"/>
  <c r="U60" i="56"/>
  <c r="S60" i="56"/>
  <c r="Q60" i="56"/>
  <c r="Q56" i="56" s="1"/>
  <c r="P60" i="56"/>
  <c r="P56" i="56" s="1"/>
  <c r="N60" i="56"/>
  <c r="N56" i="56" s="1"/>
  <c r="M60" i="56"/>
  <c r="L60" i="56"/>
  <c r="K60" i="56"/>
  <c r="K56" i="56" s="1"/>
  <c r="H60" i="56"/>
  <c r="H56" i="56" s="1"/>
  <c r="H59" i="56"/>
  <c r="G59" i="56"/>
  <c r="X58" i="56"/>
  <c r="S58" i="56"/>
  <c r="R58" i="56"/>
  <c r="O58" i="56"/>
  <c r="M58" i="56"/>
  <c r="L58" i="56"/>
  <c r="J58" i="56"/>
  <c r="X57" i="56"/>
  <c r="S57" i="56"/>
  <c r="R57" i="56"/>
  <c r="M57" i="56"/>
  <c r="O57" i="56" s="1"/>
  <c r="L57" i="56"/>
  <c r="L56" i="56" s="1"/>
  <c r="J57" i="56"/>
  <c r="W56" i="56"/>
  <c r="U56" i="56"/>
  <c r="T56" i="56"/>
  <c r="G56" i="56"/>
  <c r="V55" i="56"/>
  <c r="X55" i="56" s="1"/>
  <c r="V54" i="56"/>
  <c r="X54" i="56" s="1"/>
  <c r="X52" i="56"/>
  <c r="R52" i="56"/>
  <c r="O52" i="56"/>
  <c r="J52" i="56"/>
  <c r="X51" i="56"/>
  <c r="T51" i="56"/>
  <c r="X50" i="56"/>
  <c r="S50" i="56"/>
  <c r="X49" i="56"/>
  <c r="S49" i="56"/>
  <c r="R49" i="56"/>
  <c r="M49" i="56"/>
  <c r="O49" i="56" s="1"/>
  <c r="L49" i="56"/>
  <c r="J49" i="56"/>
  <c r="W48" i="56"/>
  <c r="U48" i="56"/>
  <c r="Q48" i="56"/>
  <c r="P48" i="56"/>
  <c r="N48" i="56"/>
  <c r="M48" i="56"/>
  <c r="L48" i="56"/>
  <c r="K48" i="56"/>
  <c r="K36" i="56" s="1"/>
  <c r="I48" i="56"/>
  <c r="H48" i="56"/>
  <c r="G48" i="56"/>
  <c r="X47" i="56"/>
  <c r="X46" i="56"/>
  <c r="W45" i="56"/>
  <c r="V45" i="56"/>
  <c r="U45" i="56"/>
  <c r="T45" i="56"/>
  <c r="X44" i="56"/>
  <c r="T44" i="56"/>
  <c r="X43" i="56"/>
  <c r="T43" i="56"/>
  <c r="T42" i="56" s="1"/>
  <c r="W37" i="56"/>
  <c r="V42" i="56"/>
  <c r="V37" i="56" s="1"/>
  <c r="U42" i="56"/>
  <c r="U37" i="56" s="1"/>
  <c r="S42" i="56"/>
  <c r="R42" i="56"/>
  <c r="X41" i="56"/>
  <c r="T41" i="56"/>
  <c r="R41" i="56"/>
  <c r="O41" i="56"/>
  <c r="X40" i="56"/>
  <c r="T40" i="56"/>
  <c r="T37" i="56" s="1"/>
  <c r="S40" i="56"/>
  <c r="X39" i="56"/>
  <c r="S39" i="56"/>
  <c r="X38" i="56"/>
  <c r="S38" i="56"/>
  <c r="R38" i="56"/>
  <c r="M38" i="56"/>
  <c r="O38" i="56" s="1"/>
  <c r="L38" i="56"/>
  <c r="L37" i="56" s="1"/>
  <c r="L36" i="56" s="1"/>
  <c r="J38" i="56"/>
  <c r="Q37" i="56"/>
  <c r="Q36" i="56" s="1"/>
  <c r="P37" i="56"/>
  <c r="N37" i="56"/>
  <c r="K37" i="56"/>
  <c r="I37" i="56"/>
  <c r="H37" i="56"/>
  <c r="G37" i="56"/>
  <c r="G36" i="56" s="1"/>
  <c r="I36" i="56"/>
  <c r="I35" i="56" s="1"/>
  <c r="X34" i="56"/>
  <c r="X33" i="56" s="1"/>
  <c r="W33" i="56"/>
  <c r="V33" i="56"/>
  <c r="U33" i="56"/>
  <c r="T33" i="56"/>
  <c r="S33" i="56"/>
  <c r="R33" i="56"/>
  <c r="X32" i="56"/>
  <c r="R32" i="56"/>
  <c r="R31" i="56" s="1"/>
  <c r="O32" i="56"/>
  <c r="O31" i="56" s="1"/>
  <c r="O30" i="56" s="1"/>
  <c r="J32" i="56"/>
  <c r="X31" i="56"/>
  <c r="W31" i="56"/>
  <c r="V31" i="56"/>
  <c r="U31" i="56"/>
  <c r="T31" i="56"/>
  <c r="S31" i="56"/>
  <c r="Q31" i="56"/>
  <c r="Q30" i="56" s="1"/>
  <c r="P31" i="56"/>
  <c r="N31" i="56"/>
  <c r="N30" i="56" s="1"/>
  <c r="M31" i="56"/>
  <c r="L31" i="56"/>
  <c r="K31" i="56"/>
  <c r="K30" i="56" s="1"/>
  <c r="I31" i="56"/>
  <c r="I30" i="56" s="1"/>
  <c r="H31" i="56"/>
  <c r="H30" i="56" s="1"/>
  <c r="G31" i="56"/>
  <c r="G30" i="56" s="1"/>
  <c r="P30" i="56"/>
  <c r="M30" i="56"/>
  <c r="L30" i="56"/>
  <c r="X28" i="56"/>
  <c r="T28" i="56"/>
  <c r="T25" i="56" s="1"/>
  <c r="X27" i="56"/>
  <c r="S27" i="56"/>
  <c r="R27" i="56"/>
  <c r="O27" i="56"/>
  <c r="X26" i="56"/>
  <c r="U26" i="56"/>
  <c r="U25" i="56" s="1"/>
  <c r="S26" i="56"/>
  <c r="R26" i="56"/>
  <c r="M26" i="56"/>
  <c r="O26" i="56" s="1"/>
  <c r="L26" i="56"/>
  <c r="J26" i="56"/>
  <c r="W25" i="56"/>
  <c r="V25" i="56"/>
  <c r="X24" i="56"/>
  <c r="X23" i="56"/>
  <c r="W22" i="56"/>
  <c r="V22" i="56"/>
  <c r="U22" i="56"/>
  <c r="T22" i="56"/>
  <c r="X21" i="56"/>
  <c r="T21" i="56"/>
  <c r="X20" i="56"/>
  <c r="S20" i="56"/>
  <c r="X19" i="56"/>
  <c r="U19" i="56"/>
  <c r="S19" i="56"/>
  <c r="R19" i="56"/>
  <c r="R18" i="56" s="1"/>
  <c r="M19" i="56"/>
  <c r="O19" i="56" s="1"/>
  <c r="L19" i="56"/>
  <c r="J19" i="56"/>
  <c r="W18" i="56"/>
  <c r="V18" i="56"/>
  <c r="Q17" i="56"/>
  <c r="Q16" i="56" s="1"/>
  <c r="P17" i="56"/>
  <c r="P16" i="56" s="1"/>
  <c r="N17" i="56"/>
  <c r="N16" i="56" s="1"/>
  <c r="K17" i="56"/>
  <c r="K16" i="56" s="1"/>
  <c r="I17" i="56"/>
  <c r="I16" i="56" s="1"/>
  <c r="H17" i="56"/>
  <c r="G16" i="56"/>
  <c r="O14" i="56"/>
  <c r="S14" i="56" s="1"/>
  <c r="W14" i="56" s="1"/>
  <c r="W13" i="56" s="1"/>
  <c r="W12" i="56" s="1"/>
  <c r="W11" i="56" s="1"/>
  <c r="M14" i="56"/>
  <c r="M13" i="56" s="1"/>
  <c r="M12" i="56" s="1"/>
  <c r="M11" i="56" s="1"/>
  <c r="L14" i="56"/>
  <c r="P14" i="56" s="1"/>
  <c r="J14" i="56"/>
  <c r="N14" i="56" s="1"/>
  <c r="W742" i="51"/>
  <c r="V742" i="51"/>
  <c r="P15" i="56" l="1"/>
  <c r="J17" i="56"/>
  <c r="J16" i="56" s="1"/>
  <c r="U18" i="56"/>
  <c r="P36" i="56"/>
  <c r="P35" i="56" s="1"/>
  <c r="P10" i="56" s="1"/>
  <c r="S116" i="56"/>
  <c r="S115" i="56" s="1"/>
  <c r="S114" i="56" s="1"/>
  <c r="O133" i="56"/>
  <c r="K173" i="56"/>
  <c r="L196" i="56"/>
  <c r="N196" i="56" s="1"/>
  <c r="P196" i="56" s="1"/>
  <c r="R196" i="56" s="1"/>
  <c r="O235" i="56"/>
  <c r="P365" i="56"/>
  <c r="I396" i="56"/>
  <c r="L382" i="56"/>
  <c r="L381" i="56" s="1"/>
  <c r="L380" i="56" s="1"/>
  <c r="O509" i="56"/>
  <c r="X509" i="56"/>
  <c r="D16" i="50" s="1"/>
  <c r="O576" i="56"/>
  <c r="L586" i="56"/>
  <c r="L585" i="56" s="1"/>
  <c r="J616" i="56"/>
  <c r="J615" i="56" s="1"/>
  <c r="I637" i="56"/>
  <c r="J638" i="56"/>
  <c r="L638" i="56" s="1"/>
  <c r="J639" i="56"/>
  <c r="J640" i="56"/>
  <c r="L640" i="56" s="1"/>
  <c r="N640" i="56" s="1"/>
  <c r="P640" i="56" s="1"/>
  <c r="R640" i="56" s="1"/>
  <c r="T640" i="56" s="1"/>
  <c r="V640" i="56" s="1"/>
  <c r="X640" i="56" s="1"/>
  <c r="P734" i="56"/>
  <c r="J761" i="56"/>
  <c r="J817" i="56"/>
  <c r="J826" i="56"/>
  <c r="J828" i="56"/>
  <c r="M828" i="56" s="1"/>
  <c r="J833" i="56"/>
  <c r="J841" i="56"/>
  <c r="M841" i="56" s="1"/>
  <c r="J850" i="56"/>
  <c r="K868" i="56"/>
  <c r="J893" i="56"/>
  <c r="M893" i="56" s="1"/>
  <c r="K902" i="56"/>
  <c r="O758" i="56"/>
  <c r="O757" i="56" s="1"/>
  <c r="S758" i="56"/>
  <c r="S757" i="56" s="1"/>
  <c r="R30" i="56"/>
  <c r="G173" i="56"/>
  <c r="I173" i="56"/>
  <c r="I183" i="56"/>
  <c r="N183" i="56"/>
  <c r="O219" i="56"/>
  <c r="U268" i="56"/>
  <c r="U254" i="56" s="1"/>
  <c r="K328" i="56"/>
  <c r="P328" i="56"/>
  <c r="L365" i="56"/>
  <c r="G445" i="56"/>
  <c r="I445" i="56"/>
  <c r="N509" i="56"/>
  <c r="I603" i="56"/>
  <c r="I574" i="56" s="1"/>
  <c r="M641" i="56"/>
  <c r="M636" i="56" s="1"/>
  <c r="Q659" i="56"/>
  <c r="Q619" i="56" s="1"/>
  <c r="N659" i="56"/>
  <c r="Q683" i="56"/>
  <c r="Q682" i="56" s="1"/>
  <c r="J803" i="56"/>
  <c r="K809" i="56"/>
  <c r="J813" i="56"/>
  <c r="M845" i="56"/>
  <c r="J854" i="56"/>
  <c r="J891" i="56"/>
  <c r="J897" i="56"/>
  <c r="M897" i="56" s="1"/>
  <c r="L902" i="56"/>
  <c r="J908" i="56"/>
  <c r="M908" i="56" s="1"/>
  <c r="J912" i="56"/>
  <c r="M912" i="56" s="1"/>
  <c r="J916" i="56"/>
  <c r="M916" i="56" s="1"/>
  <c r="J13" i="56"/>
  <c r="J12" i="56" s="1"/>
  <c r="J11" i="56" s="1"/>
  <c r="L183" i="56"/>
  <c r="J203" i="56"/>
  <c r="J200" i="56" s="1"/>
  <c r="M236" i="56"/>
  <c r="S321" i="56"/>
  <c r="S320" i="56" s="1"/>
  <c r="V328" i="56"/>
  <c r="O359" i="56"/>
  <c r="J363" i="56"/>
  <c r="J362" i="56" s="1"/>
  <c r="N574" i="56"/>
  <c r="N567" i="56" s="1"/>
  <c r="T605" i="56"/>
  <c r="J646" i="56"/>
  <c r="J825" i="56"/>
  <c r="J832" i="56"/>
  <c r="M832" i="56" s="1"/>
  <c r="K845" i="56"/>
  <c r="J858" i="56"/>
  <c r="J889" i="56"/>
  <c r="M889" i="56" s="1"/>
  <c r="G960" i="56"/>
  <c r="G193" i="56"/>
  <c r="O633" i="56"/>
  <c r="M632" i="56"/>
  <c r="O650" i="56"/>
  <c r="O649" i="56" s="1"/>
  <c r="N649" i="56"/>
  <c r="H693" i="56"/>
  <c r="H692" i="56" s="1"/>
  <c r="K764" i="56"/>
  <c r="J764" i="56"/>
  <c r="K804" i="56"/>
  <c r="J804" i="56"/>
  <c r="L804" i="56" s="1"/>
  <c r="K856" i="56"/>
  <c r="J856" i="56"/>
  <c r="K907" i="56"/>
  <c r="J907" i="56"/>
  <c r="L907" i="56" s="1"/>
  <c r="N907" i="56" s="1"/>
  <c r="K911" i="56"/>
  <c r="J911" i="56"/>
  <c r="L911" i="56" s="1"/>
  <c r="K915" i="56"/>
  <c r="J915" i="56"/>
  <c r="M915" i="56" s="1"/>
  <c r="K919" i="56"/>
  <c r="K918" i="56" s="1"/>
  <c r="J919" i="56"/>
  <c r="I918" i="56"/>
  <c r="L13" i="56"/>
  <c r="L12" i="56" s="1"/>
  <c r="L11" i="56" s="1"/>
  <c r="S25" i="56"/>
  <c r="G15" i="56"/>
  <c r="U30" i="56"/>
  <c r="O37" i="56"/>
  <c r="O36" i="56" s="1"/>
  <c r="O35" i="56" s="1"/>
  <c r="O10" i="56" s="1"/>
  <c r="H160" i="56"/>
  <c r="V160" i="56"/>
  <c r="R162" i="56"/>
  <c r="T162" i="56"/>
  <c r="T160" i="56" s="1"/>
  <c r="Q183" i="56"/>
  <c r="J188" i="56"/>
  <c r="M183" i="56"/>
  <c r="L205" i="56"/>
  <c r="N205" i="56" s="1"/>
  <c r="P205" i="56" s="1"/>
  <c r="R205" i="56" s="1"/>
  <c r="T205" i="56" s="1"/>
  <c r="V205" i="56" s="1"/>
  <c r="X205" i="56" s="1"/>
  <c r="N253" i="56"/>
  <c r="W254" i="56"/>
  <c r="J359" i="56"/>
  <c r="O378" i="56"/>
  <c r="O365" i="56" s="1"/>
  <c r="O358" i="56" s="1"/>
  <c r="O342" i="56" s="1"/>
  <c r="Q379" i="56"/>
  <c r="Q378" i="56" s="1"/>
  <c r="K805" i="56"/>
  <c r="J805" i="56"/>
  <c r="K838" i="56"/>
  <c r="M838" i="56" s="1"/>
  <c r="J838" i="56"/>
  <c r="K844" i="56"/>
  <c r="J844" i="56"/>
  <c r="R37" i="56"/>
  <c r="J48" i="56"/>
  <c r="O48" i="56"/>
  <c r="M94" i="56"/>
  <c r="J103" i="56"/>
  <c r="J100" i="56" s="1"/>
  <c r="J99" i="56" s="1"/>
  <c r="J98" i="56" s="1"/>
  <c r="S130" i="56"/>
  <c r="S129" i="56" s="1"/>
  <c r="T147" i="56"/>
  <c r="O162" i="56"/>
  <c r="J168" i="56"/>
  <c r="J160" i="56" s="1"/>
  <c r="I200" i="56"/>
  <c r="K253" i="56"/>
  <c r="J438" i="56"/>
  <c r="L439" i="56"/>
  <c r="N439" i="56" s="1"/>
  <c r="J589" i="56"/>
  <c r="J587" i="56" s="1"/>
  <c r="L590" i="56"/>
  <c r="L589" i="56" s="1"/>
  <c r="L587" i="56" s="1"/>
  <c r="K683" i="56"/>
  <c r="K829" i="56"/>
  <c r="J829" i="56"/>
  <c r="K848" i="56"/>
  <c r="J848" i="56"/>
  <c r="N36" i="56"/>
  <c r="N35" i="56" s="1"/>
  <c r="R48" i="56"/>
  <c r="R168" i="56"/>
  <c r="P183" i="56"/>
  <c r="U235" i="56"/>
  <c r="U223" i="56" s="1"/>
  <c r="U218" i="56" s="1"/>
  <c r="U193" i="56" s="1"/>
  <c r="X235" i="56"/>
  <c r="O249" i="56"/>
  <c r="M248" i="56"/>
  <c r="M247" i="56" s="1"/>
  <c r="M246" i="56" s="1"/>
  <c r="M245" i="56" s="1"/>
  <c r="K294" i="56"/>
  <c r="M294" i="56" s="1"/>
  <c r="O294" i="56" s="1"/>
  <c r="J294" i="56"/>
  <c r="L294" i="56" s="1"/>
  <c r="H253" i="56"/>
  <c r="M394" i="56"/>
  <c r="O395" i="56"/>
  <c r="O394" i="56" s="1"/>
  <c r="J651" i="56"/>
  <c r="K834" i="56"/>
  <c r="J834" i="56"/>
  <c r="K842" i="56"/>
  <c r="M842" i="56" s="1"/>
  <c r="J842" i="56"/>
  <c r="K895" i="56"/>
  <c r="J895" i="56"/>
  <c r="S328" i="56"/>
  <c r="O332" i="56"/>
  <c r="H382" i="56"/>
  <c r="M382" i="56"/>
  <c r="P509" i="56"/>
  <c r="U509" i="56"/>
  <c r="K514" i="56"/>
  <c r="J580" i="56"/>
  <c r="L574" i="56"/>
  <c r="Q574" i="56"/>
  <c r="Q567" i="56" s="1"/>
  <c r="J598" i="56"/>
  <c r="M574" i="56"/>
  <c r="L567" i="56"/>
  <c r="N620" i="56"/>
  <c r="J653" i="56"/>
  <c r="J656" i="56"/>
  <c r="J655" i="56" s="1"/>
  <c r="I659" i="56"/>
  <c r="I619" i="56" s="1"/>
  <c r="P683" i="56"/>
  <c r="I698" i="56"/>
  <c r="J698" i="56" s="1"/>
  <c r="T721" i="56"/>
  <c r="I760" i="56"/>
  <c r="J760" i="56" s="1"/>
  <c r="M868" i="56"/>
  <c r="G382" i="56"/>
  <c r="S480" i="56"/>
  <c r="T515" i="56"/>
  <c r="X518" i="56"/>
  <c r="S603" i="56"/>
  <c r="K620" i="56"/>
  <c r="P620" i="56"/>
  <c r="M659" i="56"/>
  <c r="I693" i="56"/>
  <c r="I692" i="56" s="1"/>
  <c r="I682" i="56" s="1"/>
  <c r="Q734" i="56"/>
  <c r="M803" i="56"/>
  <c r="M837" i="56"/>
  <c r="M864" i="56"/>
  <c r="K903" i="56"/>
  <c r="M903" i="56" s="1"/>
  <c r="P903" i="56" s="1"/>
  <c r="K905" i="56"/>
  <c r="J910" i="56"/>
  <c r="L910" i="56" s="1"/>
  <c r="J914" i="56"/>
  <c r="L914" i="56" s="1"/>
  <c r="N914" i="56" s="1"/>
  <c r="O279" i="56"/>
  <c r="L328" i="56"/>
  <c r="U328" i="56"/>
  <c r="J332" i="56"/>
  <c r="J374" i="56"/>
  <c r="S426" i="56"/>
  <c r="S419" i="56" s="1"/>
  <c r="Q445" i="56"/>
  <c r="P532" i="56"/>
  <c r="K579" i="56"/>
  <c r="K624" i="56"/>
  <c r="I620" i="56"/>
  <c r="R643" i="56"/>
  <c r="X643" i="56"/>
  <c r="J649" i="56"/>
  <c r="R656" i="56"/>
  <c r="R655" i="56" s="1"/>
  <c r="O698" i="56"/>
  <c r="J847" i="56"/>
  <c r="L847" i="56" s="1"/>
  <c r="J852" i="56"/>
  <c r="M852" i="56" s="1"/>
  <c r="X25" i="56"/>
  <c r="R36" i="56"/>
  <c r="W36" i="56"/>
  <c r="C49" i="50" s="1"/>
  <c r="V56" i="56"/>
  <c r="U160" i="56"/>
  <c r="V218" i="56"/>
  <c r="V193" i="56" s="1"/>
  <c r="V254" i="56"/>
  <c r="M381" i="56"/>
  <c r="M380" i="56" s="1"/>
  <c r="H445" i="56"/>
  <c r="N445" i="56"/>
  <c r="T135" i="56"/>
  <c r="K295" i="56"/>
  <c r="J295" i="56"/>
  <c r="L295" i="56" s="1"/>
  <c r="T185" i="56"/>
  <c r="O13" i="56"/>
  <c r="O12" i="56" s="1"/>
  <c r="O11" i="56" s="1"/>
  <c r="I15" i="56"/>
  <c r="I10" i="56" s="1"/>
  <c r="O17" i="56"/>
  <c r="O16" i="56" s="1"/>
  <c r="O15" i="56" s="1"/>
  <c r="U36" i="56"/>
  <c r="X42" i="56"/>
  <c r="M56" i="56"/>
  <c r="R60" i="56"/>
  <c r="J72" i="56"/>
  <c r="J70" i="56" s="1"/>
  <c r="I70" i="56"/>
  <c r="J82" i="56"/>
  <c r="J59" i="56" s="1"/>
  <c r="V82" i="56"/>
  <c r="J111" i="56"/>
  <c r="J110" i="56" s="1"/>
  <c r="J109" i="56" s="1"/>
  <c r="J108" i="56" s="1"/>
  <c r="N113" i="56"/>
  <c r="N96" i="56" s="1"/>
  <c r="P160" i="56"/>
  <c r="P159" i="56" s="1"/>
  <c r="J177" i="56"/>
  <c r="H173" i="56"/>
  <c r="H183" i="56"/>
  <c r="J190" i="56"/>
  <c r="O204" i="56"/>
  <c r="Q204" i="56" s="1"/>
  <c r="M203" i="56"/>
  <c r="K193" i="56"/>
  <c r="K113" i="56" s="1"/>
  <c r="K96" i="56" s="1"/>
  <c r="K297" i="56"/>
  <c r="M297" i="56" s="1"/>
  <c r="J297" i="56"/>
  <c r="L297" i="56" s="1"/>
  <c r="Q253" i="56"/>
  <c r="O328" i="56"/>
  <c r="N437" i="56"/>
  <c r="N436" i="56" s="1"/>
  <c r="N435" i="56" s="1"/>
  <c r="J492" i="56"/>
  <c r="X524" i="56"/>
  <c r="Y525" i="56"/>
  <c r="Y524" i="56" s="1"/>
  <c r="N592" i="56"/>
  <c r="P592" i="56" s="1"/>
  <c r="L591" i="56"/>
  <c r="L623" i="56"/>
  <c r="J622" i="56"/>
  <c r="J621" i="56" s="1"/>
  <c r="K682" i="56"/>
  <c r="J762" i="56"/>
  <c r="K762" i="56"/>
  <c r="K836" i="56"/>
  <c r="J836" i="56"/>
  <c r="M836" i="56" s="1"/>
  <c r="M867" i="56"/>
  <c r="J869" i="56"/>
  <c r="M869" i="56" s="1"/>
  <c r="K869" i="56"/>
  <c r="J906" i="56"/>
  <c r="M906" i="56" s="1"/>
  <c r="K906" i="56"/>
  <c r="L908" i="56"/>
  <c r="N908" i="56" s="1"/>
  <c r="P908" i="56" s="1"/>
  <c r="M909" i="56"/>
  <c r="L912" i="56"/>
  <c r="N912" i="56" s="1"/>
  <c r="M913" i="56"/>
  <c r="L916" i="56"/>
  <c r="N916" i="56" s="1"/>
  <c r="P916" i="56" s="1"/>
  <c r="M917" i="56"/>
  <c r="S13" i="56"/>
  <c r="S12" i="56" s="1"/>
  <c r="S11" i="56" s="1"/>
  <c r="G35" i="56"/>
  <c r="C19" i="50"/>
  <c r="Y303" i="56"/>
  <c r="E19" i="50" s="1"/>
  <c r="O169" i="56"/>
  <c r="O168" i="56" s="1"/>
  <c r="O160" i="56" s="1"/>
  <c r="O159" i="56" s="1"/>
  <c r="M168" i="56"/>
  <c r="M160" i="56" s="1"/>
  <c r="M159" i="56" s="1"/>
  <c r="P381" i="56"/>
  <c r="P380" i="56" s="1"/>
  <c r="N631" i="56"/>
  <c r="P631" i="56" s="1"/>
  <c r="L630" i="56"/>
  <c r="J819" i="56"/>
  <c r="K819" i="56"/>
  <c r="M819" i="56" s="1"/>
  <c r="J823" i="56"/>
  <c r="K823" i="56"/>
  <c r="J865" i="56"/>
  <c r="K865" i="56"/>
  <c r="K892" i="56"/>
  <c r="J892" i="56"/>
  <c r="J904" i="56"/>
  <c r="K904" i="56"/>
  <c r="M904" i="56" s="1"/>
  <c r="M920" i="56"/>
  <c r="L920" i="56"/>
  <c r="N920" i="56" s="1"/>
  <c r="S18" i="56"/>
  <c r="S17" i="56" s="1"/>
  <c r="S16" i="56" s="1"/>
  <c r="U17" i="56"/>
  <c r="U16" i="56" s="1"/>
  <c r="U15" i="56" s="1"/>
  <c r="M37" i="56"/>
  <c r="M36" i="56" s="1"/>
  <c r="M35" i="56" s="1"/>
  <c r="K35" i="56"/>
  <c r="Q95" i="56"/>
  <c r="Q116" i="56"/>
  <c r="Q115" i="56" s="1"/>
  <c r="Q114" i="56" s="1"/>
  <c r="O202" i="56"/>
  <c r="O201" i="56" s="1"/>
  <c r="M201" i="56"/>
  <c r="K293" i="56"/>
  <c r="M293" i="56" s="1"/>
  <c r="J293" i="56"/>
  <c r="L293" i="56" s="1"/>
  <c r="J390" i="56"/>
  <c r="L390" i="56" s="1"/>
  <c r="K390" i="56"/>
  <c r="J406" i="56"/>
  <c r="J405" i="56" s="1"/>
  <c r="N382" i="56"/>
  <c r="N381" i="56" s="1"/>
  <c r="N380" i="56" s="1"/>
  <c r="L436" i="56"/>
  <c r="L435" i="56" s="1"/>
  <c r="O437" i="56"/>
  <c r="O436" i="56" s="1"/>
  <c r="O435" i="56" s="1"/>
  <c r="T527" i="56"/>
  <c r="O588" i="56"/>
  <c r="S690" i="56"/>
  <c r="S689" i="56" s="1"/>
  <c r="R689" i="56"/>
  <c r="J816" i="56"/>
  <c r="K820" i="56"/>
  <c r="J820" i="56"/>
  <c r="J863" i="56"/>
  <c r="K866" i="56"/>
  <c r="J866" i="56"/>
  <c r="J880" i="56"/>
  <c r="L880" i="56" s="1"/>
  <c r="M17" i="56"/>
  <c r="M16" i="56" s="1"/>
  <c r="M15" i="56" s="1"/>
  <c r="L17" i="56"/>
  <c r="L16" i="56" s="1"/>
  <c r="L15" i="56" s="1"/>
  <c r="K15" i="56"/>
  <c r="T30" i="56"/>
  <c r="X45" i="56"/>
  <c r="V53" i="56"/>
  <c r="V48" i="56" s="1"/>
  <c r="U90" i="56"/>
  <c r="U116" i="56"/>
  <c r="U115" i="56" s="1"/>
  <c r="U114" i="56" s="1"/>
  <c r="R136" i="56"/>
  <c r="R130" i="56" s="1"/>
  <c r="R129" i="56" s="1"/>
  <c r="K160" i="56"/>
  <c r="K130" i="56" s="1"/>
  <c r="K129" i="56" s="1"/>
  <c r="W160" i="56"/>
  <c r="S162" i="56"/>
  <c r="J174" i="56"/>
  <c r="L174" i="56" s="1"/>
  <c r="N174" i="56" s="1"/>
  <c r="L201" i="56"/>
  <c r="G113" i="56"/>
  <c r="G96" i="56" s="1"/>
  <c r="K291" i="56"/>
  <c r="M291" i="56" s="1"/>
  <c r="O291" i="56" s="1"/>
  <c r="Q291" i="56" s="1"/>
  <c r="J321" i="56"/>
  <c r="J320" i="56" s="1"/>
  <c r="J335" i="56"/>
  <c r="I378" i="56"/>
  <c r="J378" i="56" s="1"/>
  <c r="K391" i="56"/>
  <c r="M391" i="56" s="1"/>
  <c r="O391" i="56" s="1"/>
  <c r="M397" i="56"/>
  <c r="M436" i="56"/>
  <c r="M435" i="56" s="1"/>
  <c r="U497" i="56"/>
  <c r="U445" i="56" s="1"/>
  <c r="M560" i="56"/>
  <c r="L582" i="56"/>
  <c r="N582" i="56" s="1"/>
  <c r="P582" i="56" s="1"/>
  <c r="R582" i="56" s="1"/>
  <c r="M567" i="56"/>
  <c r="J604" i="56"/>
  <c r="L626" i="56"/>
  <c r="J625" i="56"/>
  <c r="R649" i="56"/>
  <c r="T652" i="56"/>
  <c r="T651" i="56" s="1"/>
  <c r="R651" i="56"/>
  <c r="M619" i="56"/>
  <c r="J807" i="56"/>
  <c r="L807" i="56" s="1"/>
  <c r="K807" i="56"/>
  <c r="J835" i="56"/>
  <c r="K835" i="56"/>
  <c r="J839" i="56"/>
  <c r="L839" i="56" s="1"/>
  <c r="K839" i="56"/>
  <c r="K861" i="56"/>
  <c r="J861" i="56"/>
  <c r="L872" i="56"/>
  <c r="J878" i="56"/>
  <c r="R268" i="56"/>
  <c r="U308" i="56"/>
  <c r="U279" i="56" s="1"/>
  <c r="U253" i="56" s="1"/>
  <c r="T320" i="56"/>
  <c r="N328" i="56"/>
  <c r="G342" i="56"/>
  <c r="G252" i="56" s="1"/>
  <c r="M365" i="56"/>
  <c r="M358" i="56" s="1"/>
  <c r="M342" i="56" s="1"/>
  <c r="K396" i="56"/>
  <c r="S425" i="56"/>
  <c r="T487" i="56"/>
  <c r="T480" i="56" s="1"/>
  <c r="P445" i="56"/>
  <c r="M501" i="56"/>
  <c r="L501" i="56"/>
  <c r="S509" i="56"/>
  <c r="W509" i="56"/>
  <c r="C16" i="50" s="1"/>
  <c r="O519" i="56"/>
  <c r="I514" i="56"/>
  <c r="K574" i="56"/>
  <c r="K567" i="56" s="1"/>
  <c r="P574" i="56"/>
  <c r="P567" i="56" s="1"/>
  <c r="G574" i="56"/>
  <c r="G567" i="56" s="1"/>
  <c r="G432" i="56" s="1"/>
  <c r="I615" i="56"/>
  <c r="I624" i="56"/>
  <c r="O628" i="56"/>
  <c r="Q628" i="56" s="1"/>
  <c r="N638" i="56"/>
  <c r="J641" i="56"/>
  <c r="J636" i="56" s="1"/>
  <c r="H620" i="56"/>
  <c r="U620" i="56"/>
  <c r="R653" i="56"/>
  <c r="S653" i="56" s="1"/>
  <c r="G619" i="56"/>
  <c r="K659" i="56"/>
  <c r="K619" i="56" s="1"/>
  <c r="J694" i="56"/>
  <c r="R693" i="56"/>
  <c r="R692" i="56" s="1"/>
  <c r="I734" i="56"/>
  <c r="J763" i="56"/>
  <c r="J806" i="56"/>
  <c r="K806" i="56"/>
  <c r="J808" i="56"/>
  <c r="M808" i="56" s="1"/>
  <c r="J815" i="56"/>
  <c r="M815" i="56" s="1"/>
  <c r="K815" i="56"/>
  <c r="J824" i="56"/>
  <c r="J831" i="56"/>
  <c r="K831" i="56"/>
  <c r="M833" i="56"/>
  <c r="J840" i="56"/>
  <c r="M840" i="56" s="1"/>
  <c r="J849" i="56"/>
  <c r="M849" i="56" s="1"/>
  <c r="J851" i="56"/>
  <c r="M851" i="56" s="1"/>
  <c r="J853" i="56"/>
  <c r="J855" i="56"/>
  <c r="J857" i="56"/>
  <c r="M857" i="56" s="1"/>
  <c r="J859" i="56"/>
  <c r="L859" i="56" s="1"/>
  <c r="L874" i="56"/>
  <c r="V30" i="56"/>
  <c r="S37" i="56"/>
  <c r="Q35" i="56"/>
  <c r="S90" i="56"/>
  <c r="Q94" i="56"/>
  <c r="O135" i="56"/>
  <c r="S168" i="56"/>
  <c r="S223" i="56"/>
  <c r="R235" i="56"/>
  <c r="M253" i="56"/>
  <c r="X268" i="56"/>
  <c r="X254" i="56" s="1"/>
  <c r="X276" i="56"/>
  <c r="H328" i="56"/>
  <c r="J328" i="56" s="1"/>
  <c r="J348" i="56"/>
  <c r="K381" i="56"/>
  <c r="K380" i="56" s="1"/>
  <c r="J426" i="56"/>
  <c r="J419" i="56" s="1"/>
  <c r="X426" i="56"/>
  <c r="X419" i="56" s="1"/>
  <c r="J436" i="56"/>
  <c r="J435" i="56" s="1"/>
  <c r="L492" i="56"/>
  <c r="X527" i="56"/>
  <c r="O584" i="56"/>
  <c r="R600" i="56"/>
  <c r="S600" i="56" s="1"/>
  <c r="N642" i="56"/>
  <c r="N641" i="56" s="1"/>
  <c r="N636" i="56" s="1"/>
  <c r="L641" i="56"/>
  <c r="L636" i="56" s="1"/>
  <c r="M683" i="56"/>
  <c r="M682" i="56" s="1"/>
  <c r="T693" i="56"/>
  <c r="T692" i="56" s="1"/>
  <c r="S693" i="56"/>
  <c r="S692" i="56" s="1"/>
  <c r="J735" i="56"/>
  <c r="H734" i="56"/>
  <c r="M734" i="56"/>
  <c r="W744" i="56"/>
  <c r="W743" i="56" s="1"/>
  <c r="J811" i="56"/>
  <c r="K811" i="56"/>
  <c r="J827" i="56"/>
  <c r="L827" i="56" s="1"/>
  <c r="K827" i="56"/>
  <c r="J843" i="56"/>
  <c r="K843" i="56"/>
  <c r="L876" i="56"/>
  <c r="K890" i="56"/>
  <c r="J890" i="56"/>
  <c r="J898" i="56"/>
  <c r="K898" i="56"/>
  <c r="L898" i="56"/>
  <c r="L683" i="56"/>
  <c r="L693" i="56"/>
  <c r="L692" i="56" s="1"/>
  <c r="M804" i="56"/>
  <c r="M805" i="56"/>
  <c r="M826" i="56"/>
  <c r="M830" i="56"/>
  <c r="M834" i="56"/>
  <c r="N847" i="56"/>
  <c r="J860" i="56"/>
  <c r="M860" i="56" s="1"/>
  <c r="J862" i="56"/>
  <c r="K894" i="56"/>
  <c r="J894" i="56"/>
  <c r="M894" i="56" s="1"/>
  <c r="L909" i="56"/>
  <c r="N909" i="56" s="1"/>
  <c r="P909" i="56" s="1"/>
  <c r="L913" i="56"/>
  <c r="N913" i="56" s="1"/>
  <c r="P913" i="56" s="1"/>
  <c r="M914" i="56"/>
  <c r="L917" i="56"/>
  <c r="N917" i="56" s="1"/>
  <c r="P917" i="56" s="1"/>
  <c r="J497" i="56"/>
  <c r="J512" i="56"/>
  <c r="J509" i="56" s="1"/>
  <c r="M509" i="56"/>
  <c r="Q509" i="56"/>
  <c r="N590" i="56"/>
  <c r="P590" i="56" s="1"/>
  <c r="R590" i="56" s="1"/>
  <c r="T604" i="56"/>
  <c r="J603" i="56"/>
  <c r="O620" i="56"/>
  <c r="J660" i="56"/>
  <c r="J670" i="56"/>
  <c r="X698" i="56"/>
  <c r="O734" i="56"/>
  <c r="I744" i="56"/>
  <c r="I743" i="56" s="1"/>
  <c r="L871" i="56"/>
  <c r="L873" i="56"/>
  <c r="L875" i="56"/>
  <c r="L877" i="56"/>
  <c r="K896" i="56"/>
  <c r="J896" i="56"/>
  <c r="J899" i="56"/>
  <c r="L899" i="56" s="1"/>
  <c r="N899" i="56" s="1"/>
  <c r="J901" i="56"/>
  <c r="L901" i="56" s="1"/>
  <c r="K901" i="56"/>
  <c r="M919" i="56"/>
  <c r="L919" i="56"/>
  <c r="N919" i="56" s="1"/>
  <c r="M905" i="56"/>
  <c r="X758" i="56"/>
  <c r="L879" i="56"/>
  <c r="Y509" i="56"/>
  <c r="E16" i="50" s="1"/>
  <c r="N683" i="56"/>
  <c r="J687" i="56"/>
  <c r="J683" i="56" s="1"/>
  <c r="Y37" i="56"/>
  <c r="Y36" i="56" s="1"/>
  <c r="E49" i="50" s="1"/>
  <c r="T18" i="56"/>
  <c r="T17" i="56" s="1"/>
  <c r="T16" i="56" s="1"/>
  <c r="V17" i="56"/>
  <c r="V16" i="56" s="1"/>
  <c r="V15" i="56" s="1"/>
  <c r="J343" i="56"/>
  <c r="M343" i="56" s="1"/>
  <c r="J355" i="56"/>
  <c r="J354" i="56" s="1"/>
  <c r="J347" i="56"/>
  <c r="J346" i="56" s="1"/>
  <c r="R348" i="56"/>
  <c r="R347" i="56" s="1"/>
  <c r="R346" i="56" s="1"/>
  <c r="M369" i="56"/>
  <c r="M368" i="56" s="1"/>
  <c r="S379" i="56"/>
  <c r="S378" i="56" s="1"/>
  <c r="J369" i="56"/>
  <c r="J368" i="56" s="1"/>
  <c r="N365" i="56"/>
  <c r="N358" i="56" s="1"/>
  <c r="N342" i="56" s="1"/>
  <c r="Q365" i="56"/>
  <c r="Q358" i="56" s="1"/>
  <c r="Q342" i="56" s="1"/>
  <c r="H365" i="56"/>
  <c r="H358" i="56" s="1"/>
  <c r="H342" i="56" s="1"/>
  <c r="H252" i="56" s="1"/>
  <c r="G433" i="56"/>
  <c r="Q524" i="56"/>
  <c r="Q521" i="56" s="1"/>
  <c r="Q520" i="56" s="1"/>
  <c r="X223" i="56"/>
  <c r="J31" i="56"/>
  <c r="X30" i="56"/>
  <c r="L175" i="56"/>
  <c r="N175" i="56" s="1"/>
  <c r="P175" i="56" s="1"/>
  <c r="L179" i="56"/>
  <c r="N179" i="56" s="1"/>
  <c r="P179" i="56" s="1"/>
  <c r="J211" i="56"/>
  <c r="J210" i="56" s="1"/>
  <c r="M211" i="56"/>
  <c r="M210" i="56" s="1"/>
  <c r="N215" i="56"/>
  <c r="P215" i="56" s="1"/>
  <c r="U353" i="56"/>
  <c r="V353" i="56" s="1"/>
  <c r="Q451" i="56"/>
  <c r="R744" i="56"/>
  <c r="R743" i="56" s="1"/>
  <c r="O130" i="56"/>
  <c r="O129" i="56" s="1"/>
  <c r="V327" i="56"/>
  <c r="T492" i="56"/>
  <c r="J547" i="56"/>
  <c r="P682" i="56"/>
  <c r="S688" i="56"/>
  <c r="T688" i="56" s="1"/>
  <c r="U688" i="56" s="1"/>
  <c r="X162" i="56"/>
  <c r="N216" i="56"/>
  <c r="P216" i="56" s="1"/>
  <c r="R216" i="56" s="1"/>
  <c r="T216" i="56" s="1"/>
  <c r="M288" i="56"/>
  <c r="X321" i="56"/>
  <c r="X338" i="56"/>
  <c r="Y440" i="56"/>
  <c r="Y434" i="56" s="1"/>
  <c r="E10" i="50" s="1"/>
  <c r="Q449" i="56"/>
  <c r="S449" i="56" s="1"/>
  <c r="Q582" i="56"/>
  <c r="S582" i="56" s="1"/>
  <c r="U582" i="56" s="1"/>
  <c r="Y30" i="56"/>
  <c r="X65" i="56"/>
  <c r="X60" i="56" s="1"/>
  <c r="V60" i="56"/>
  <c r="X540" i="56"/>
  <c r="S30" i="56"/>
  <c r="S15" i="56" s="1"/>
  <c r="W30" i="56"/>
  <c r="X37" i="56"/>
  <c r="X56" i="56"/>
  <c r="S182" i="56"/>
  <c r="T182" i="56" s="1"/>
  <c r="S184" i="56"/>
  <c r="O216" i="56"/>
  <c r="Q216" i="56" s="1"/>
  <c r="N385" i="56"/>
  <c r="Q386" i="56"/>
  <c r="S386" i="56" s="1"/>
  <c r="R426" i="56"/>
  <c r="R419" i="56" s="1"/>
  <c r="O426" i="56"/>
  <c r="O419" i="56" s="1"/>
  <c r="J480" i="56"/>
  <c r="T618" i="56"/>
  <c r="V618" i="56" s="1"/>
  <c r="X618" i="56" s="1"/>
  <c r="Y618" i="56" s="1"/>
  <c r="R616" i="56"/>
  <c r="R615" i="56" s="1"/>
  <c r="R646" i="56"/>
  <c r="T647" i="56"/>
  <c r="T646" i="56" s="1"/>
  <c r="S703" i="56"/>
  <c r="T703" i="56" s="1"/>
  <c r="U703" i="56" s="1"/>
  <c r="O268" i="56"/>
  <c r="O254" i="56" s="1"/>
  <c r="J308" i="56"/>
  <c r="J279" i="56" s="1"/>
  <c r="R547" i="56"/>
  <c r="O593" i="56"/>
  <c r="O471" i="56"/>
  <c r="Q471" i="56" s="1"/>
  <c r="S471" i="56" s="1"/>
  <c r="L551" i="56"/>
  <c r="R593" i="56"/>
  <c r="T594" i="56"/>
  <c r="T593" i="56" s="1"/>
  <c r="O258" i="56"/>
  <c r="O260" i="56"/>
  <c r="Q260" i="56" s="1"/>
  <c r="L710" i="56"/>
  <c r="N710" i="56" s="1"/>
  <c r="P528" i="56"/>
  <c r="O603" i="56"/>
  <c r="T670" i="56"/>
  <c r="X670" i="56"/>
  <c r="M712" i="56"/>
  <c r="L712" i="56"/>
  <c r="N712" i="56" s="1"/>
  <c r="N15" i="56"/>
  <c r="Q15" i="56"/>
  <c r="X22" i="56"/>
  <c r="X18" i="56" s="1"/>
  <c r="R25" i="56"/>
  <c r="R17" i="56" s="1"/>
  <c r="R16" i="56" s="1"/>
  <c r="R15" i="56" s="1"/>
  <c r="V36" i="56"/>
  <c r="T181" i="56"/>
  <c r="U181" i="56" s="1"/>
  <c r="J219" i="56"/>
  <c r="J218" i="56" s="1"/>
  <c r="S234" i="56"/>
  <c r="T234" i="56" s="1"/>
  <c r="Q287" i="56"/>
  <c r="M292" i="56"/>
  <c r="O292" i="56" s="1"/>
  <c r="Q292" i="56" s="1"/>
  <c r="T377" i="56"/>
  <c r="T376" i="56" s="1"/>
  <c r="L387" i="56"/>
  <c r="N387" i="56" s="1"/>
  <c r="P387" i="56" s="1"/>
  <c r="R387" i="56" s="1"/>
  <c r="Q389" i="56"/>
  <c r="S389" i="56" s="1"/>
  <c r="S417" i="56"/>
  <c r="T417" i="56" s="1"/>
  <c r="T409" i="56" s="1"/>
  <c r="T382" i="56" s="1"/>
  <c r="Q454" i="56"/>
  <c r="S454" i="56" s="1"/>
  <c r="Q455" i="56"/>
  <c r="S455" i="56" s="1"/>
  <c r="R603" i="56"/>
  <c r="R670" i="56"/>
  <c r="R684" i="56"/>
  <c r="R683" i="56" s="1"/>
  <c r="X684" i="56"/>
  <c r="O693" i="56"/>
  <c r="O692" i="56" s="1"/>
  <c r="M709" i="56"/>
  <c r="L709" i="56"/>
  <c r="N709" i="56" s="1"/>
  <c r="O409" i="56"/>
  <c r="O382" i="56" s="1"/>
  <c r="R480" i="56"/>
  <c r="Q527" i="56"/>
  <c r="L739" i="56"/>
  <c r="P739" i="56"/>
  <c r="Y338" i="56"/>
  <c r="E66" i="50"/>
  <c r="O744" i="56"/>
  <c r="O743" i="56" s="1"/>
  <c r="O739" i="56" s="1"/>
  <c r="S745" i="56"/>
  <c r="J752" i="56"/>
  <c r="Q739" i="56"/>
  <c r="U739" i="56"/>
  <c r="R752" i="56"/>
  <c r="S752" i="56" s="1"/>
  <c r="T752" i="56" s="1"/>
  <c r="K744" i="56"/>
  <c r="K743" i="56" s="1"/>
  <c r="N739" i="56"/>
  <c r="X743" i="56"/>
  <c r="D54" i="50" s="1"/>
  <c r="S749" i="56"/>
  <c r="T749" i="56" s="1"/>
  <c r="S739" i="56"/>
  <c r="R739" i="56"/>
  <c r="O748" i="56"/>
  <c r="X241" i="56"/>
  <c r="D55" i="50"/>
  <c r="W241" i="56"/>
  <c r="C55" i="50"/>
  <c r="X721" i="56"/>
  <c r="X142" i="56"/>
  <c r="W757" i="56"/>
  <c r="C64" i="50"/>
  <c r="C62" i="50" s="1"/>
  <c r="C52" i="50"/>
  <c r="X727" i="56"/>
  <c r="U669" i="56"/>
  <c r="V669" i="56" s="1"/>
  <c r="W669" i="56" s="1"/>
  <c r="C14" i="50"/>
  <c r="E14" i="50"/>
  <c r="Y757" i="56"/>
  <c r="E64" i="50"/>
  <c r="X308" i="56"/>
  <c r="X279" i="56" s="1"/>
  <c r="D14" i="50" s="1"/>
  <c r="W253" i="56"/>
  <c r="Y218" i="56"/>
  <c r="Y193" i="56" s="1"/>
  <c r="E47" i="50" s="1"/>
  <c r="X168" i="56"/>
  <c r="Y83" i="56"/>
  <c r="Y82" i="56" s="1"/>
  <c r="L35" i="56"/>
  <c r="Y17" i="56"/>
  <c r="Y16" i="56" s="1"/>
  <c r="W17" i="56"/>
  <c r="W16" i="56" s="1"/>
  <c r="M130" i="56"/>
  <c r="M129" i="56" s="1"/>
  <c r="Q130" i="56"/>
  <c r="Q129" i="56" s="1"/>
  <c r="U130" i="56"/>
  <c r="U129" i="56" s="1"/>
  <c r="T140" i="56"/>
  <c r="L130" i="56"/>
  <c r="L129" i="56" s="1"/>
  <c r="X122" i="56"/>
  <c r="R506" i="56"/>
  <c r="J507" i="56"/>
  <c r="J506" i="56" s="1"/>
  <c r="R507" i="56"/>
  <c r="S507" i="56" s="1"/>
  <c r="T507" i="56" s="1"/>
  <c r="X328" i="56"/>
  <c r="Y254" i="56"/>
  <c r="X497" i="56"/>
  <c r="Y241" i="56"/>
  <c r="E55" i="50"/>
  <c r="L358" i="56"/>
  <c r="L342" i="56" s="1"/>
  <c r="L252" i="56" s="1"/>
  <c r="P358" i="56"/>
  <c r="P342" i="56" s="1"/>
  <c r="P252" i="56" s="1"/>
  <c r="W693" i="56"/>
  <c r="W692" i="56" s="1"/>
  <c r="C37" i="50" s="1"/>
  <c r="Y84" i="56"/>
  <c r="E54" i="50"/>
  <c r="X84" i="56"/>
  <c r="W90" i="56"/>
  <c r="C58" i="50"/>
  <c r="C57" i="50" s="1"/>
  <c r="G10" i="56"/>
  <c r="M10" i="56"/>
  <c r="W130" i="56"/>
  <c r="W129" i="56" s="1"/>
  <c r="C44" i="50" s="1"/>
  <c r="T663" i="56"/>
  <c r="T662" i="56" s="1"/>
  <c r="S662" i="56"/>
  <c r="S659" i="56" s="1"/>
  <c r="T661" i="56"/>
  <c r="O659" i="56"/>
  <c r="O619" i="56" s="1"/>
  <c r="N619" i="56"/>
  <c r="R662" i="56"/>
  <c r="T563" i="56"/>
  <c r="U563" i="56" s="1"/>
  <c r="V563" i="56" s="1"/>
  <c r="W563" i="56" s="1"/>
  <c r="N514" i="56"/>
  <c r="T555" i="56"/>
  <c r="V555" i="56" s="1"/>
  <c r="X555" i="56" s="1"/>
  <c r="Y555" i="56" s="1"/>
  <c r="U557" i="56"/>
  <c r="V557" i="56" s="1"/>
  <c r="L514" i="56"/>
  <c r="S547" i="56"/>
  <c r="X492" i="56"/>
  <c r="W338" i="56"/>
  <c r="C66" i="50"/>
  <c r="V739" i="56"/>
  <c r="U693" i="56"/>
  <c r="U692" i="56" s="1"/>
  <c r="Y727" i="56"/>
  <c r="Y693" i="56" s="1"/>
  <c r="Y692" i="56" s="1"/>
  <c r="X724" i="56"/>
  <c r="X693" i="56" s="1"/>
  <c r="X692" i="56" s="1"/>
  <c r="Y739" i="56"/>
  <c r="Y328" i="56"/>
  <c r="Y160" i="56"/>
  <c r="Y60" i="56"/>
  <c r="T50" i="56"/>
  <c r="T48" i="56" s="1"/>
  <c r="T36" i="56" s="1"/>
  <c r="S48" i="56"/>
  <c r="N112" i="56"/>
  <c r="L111" i="56"/>
  <c r="L110" i="56" s="1"/>
  <c r="L109" i="56" s="1"/>
  <c r="L108" i="56" s="1"/>
  <c r="X127" i="56"/>
  <c r="V126" i="56"/>
  <c r="V116" i="56" s="1"/>
  <c r="V115" i="56" s="1"/>
  <c r="V114" i="56" s="1"/>
  <c r="N176" i="56"/>
  <c r="P13" i="56"/>
  <c r="P12" i="56" s="1"/>
  <c r="P11" i="56" s="1"/>
  <c r="T14" i="56"/>
  <c r="S36" i="56"/>
  <c r="T60" i="56"/>
  <c r="M79" i="56"/>
  <c r="L79" i="56"/>
  <c r="L70" i="56" s="1"/>
  <c r="V92" i="56"/>
  <c r="V91" i="56" s="1"/>
  <c r="V90" i="56" s="1"/>
  <c r="X93" i="56"/>
  <c r="N102" i="56"/>
  <c r="J86" i="56"/>
  <c r="H85" i="56"/>
  <c r="N180" i="56"/>
  <c r="J30" i="56"/>
  <c r="H15" i="56"/>
  <c r="J37" i="56"/>
  <c r="J36" i="56" s="1"/>
  <c r="H36" i="56"/>
  <c r="H35" i="56" s="1"/>
  <c r="J35" i="56" s="1"/>
  <c r="I60" i="56"/>
  <c r="I56" i="56" s="1"/>
  <c r="J56" i="56" s="1"/>
  <c r="J63" i="56"/>
  <c r="J60" i="56" s="1"/>
  <c r="S89" i="56"/>
  <c r="L94" i="56"/>
  <c r="N104" i="56"/>
  <c r="L103" i="56"/>
  <c r="T121" i="56"/>
  <c r="T116" i="56" s="1"/>
  <c r="T115" i="56" s="1"/>
  <c r="T114" i="56" s="1"/>
  <c r="R116" i="56"/>
  <c r="R115" i="56" s="1"/>
  <c r="R114" i="56" s="1"/>
  <c r="J141" i="56"/>
  <c r="I130" i="56"/>
  <c r="I129" i="56" s="1"/>
  <c r="I113" i="56" s="1"/>
  <c r="I96" i="56" s="1"/>
  <c r="N178" i="56"/>
  <c r="R14" i="56"/>
  <c r="N13" i="56"/>
  <c r="N12" i="56" s="1"/>
  <c r="N11" i="56" s="1"/>
  <c r="Q14" i="56"/>
  <c r="J15" i="56"/>
  <c r="X53" i="56"/>
  <c r="X48" i="56" s="1"/>
  <c r="O56" i="56"/>
  <c r="R86" i="56"/>
  <c r="R85" i="56" s="1"/>
  <c r="R84" i="56" s="1"/>
  <c r="T88" i="56"/>
  <c r="T86" i="56" s="1"/>
  <c r="T85" i="56" s="1"/>
  <c r="T84" i="56" s="1"/>
  <c r="J92" i="56"/>
  <c r="H91" i="56"/>
  <c r="P94" i="56"/>
  <c r="R94" i="56" s="1"/>
  <c r="R90" i="56" s="1"/>
  <c r="J139" i="56"/>
  <c r="H130" i="56"/>
  <c r="H129" i="56" s="1"/>
  <c r="X152" i="56"/>
  <c r="N195" i="56"/>
  <c r="N194" i="56" s="1"/>
  <c r="R202" i="56"/>
  <c r="P201" i="56"/>
  <c r="R204" i="56"/>
  <c r="J377" i="56"/>
  <c r="I376" i="56"/>
  <c r="I365" i="56" s="1"/>
  <c r="I358" i="56" s="1"/>
  <c r="S418" i="56"/>
  <c r="T418" i="56" s="1"/>
  <c r="M71" i="56"/>
  <c r="P95" i="56"/>
  <c r="R95" i="56" s="1"/>
  <c r="Q101" i="56"/>
  <c r="O102" i="56"/>
  <c r="M103" i="56"/>
  <c r="M100" i="56" s="1"/>
  <c r="M99" i="56" s="1"/>
  <c r="M98" i="56" s="1"/>
  <c r="M97" i="56" s="1"/>
  <c r="O104" i="56"/>
  <c r="J106" i="56"/>
  <c r="J105" i="56" s="1"/>
  <c r="O106" i="56"/>
  <c r="O105" i="56" s="1"/>
  <c r="Q107" i="56"/>
  <c r="M111" i="56"/>
  <c r="M110" i="56" s="1"/>
  <c r="M109" i="56" s="1"/>
  <c r="M108" i="56" s="1"/>
  <c r="O112" i="56"/>
  <c r="M176" i="56"/>
  <c r="M178" i="56"/>
  <c r="M180" i="56"/>
  <c r="J184" i="56"/>
  <c r="J183" i="56" s="1"/>
  <c r="U185" i="56"/>
  <c r="V185" i="56" s="1"/>
  <c r="T186" i="56"/>
  <c r="N201" i="56"/>
  <c r="Q202" i="56"/>
  <c r="O203" i="56"/>
  <c r="P214" i="56"/>
  <c r="P217" i="56"/>
  <c r="R217" i="56" s="1"/>
  <c r="S218" i="56"/>
  <c r="S193" i="56" s="1"/>
  <c r="L258" i="56"/>
  <c r="N258" i="56" s="1"/>
  <c r="T277" i="56"/>
  <c r="T276" i="56" s="1"/>
  <c r="R276" i="56"/>
  <c r="R254" i="56" s="1"/>
  <c r="M285" i="56"/>
  <c r="O285" i="56" s="1"/>
  <c r="M290" i="56"/>
  <c r="P367" i="56"/>
  <c r="N366" i="56"/>
  <c r="O392" i="56"/>
  <c r="Q392" i="56" s="1"/>
  <c r="L535" i="56"/>
  <c r="N535" i="56" s="1"/>
  <c r="P535" i="56" s="1"/>
  <c r="L260" i="56"/>
  <c r="N260" i="56" s="1"/>
  <c r="N264" i="56"/>
  <c r="L263" i="56"/>
  <c r="L262" i="56" s="1"/>
  <c r="L261" i="56" s="1"/>
  <c r="L287" i="56"/>
  <c r="N370" i="56"/>
  <c r="L369" i="56"/>
  <c r="L368" i="56" s="1"/>
  <c r="O423" i="56"/>
  <c r="Q423" i="56" s="1"/>
  <c r="S423" i="56" s="1"/>
  <c r="U423" i="56" s="1"/>
  <c r="W423" i="56" s="1"/>
  <c r="Y423" i="56" s="1"/>
  <c r="M420" i="56"/>
  <c r="O183" i="56"/>
  <c r="R184" i="56"/>
  <c r="N199" i="56"/>
  <c r="L211" i="56"/>
  <c r="L210" i="56" s="1"/>
  <c r="P212" i="56"/>
  <c r="N213" i="56"/>
  <c r="P213" i="56" s="1"/>
  <c r="T220" i="56"/>
  <c r="T219" i="56" s="1"/>
  <c r="R219" i="56"/>
  <c r="O236" i="56"/>
  <c r="N236" i="56"/>
  <c r="Q249" i="56"/>
  <c r="O248" i="56"/>
  <c r="O247" i="56" s="1"/>
  <c r="O246" i="56" s="1"/>
  <c r="O245" i="56" s="1"/>
  <c r="O264" i="56"/>
  <c r="M263" i="56"/>
  <c r="M262" i="56" s="1"/>
  <c r="M261" i="56" s="1"/>
  <c r="L283" i="56"/>
  <c r="N283" i="56" s="1"/>
  <c r="O296" i="56"/>
  <c r="O302" i="56"/>
  <c r="M301" i="56"/>
  <c r="M300" i="56" s="1"/>
  <c r="M299" i="56" s="1"/>
  <c r="T348" i="56"/>
  <c r="T347" i="56" s="1"/>
  <c r="T346" i="56" s="1"/>
  <c r="V349" i="56"/>
  <c r="Q351" i="56"/>
  <c r="L395" i="56"/>
  <c r="N395" i="56" s="1"/>
  <c r="J394" i="56"/>
  <c r="P400" i="56"/>
  <c r="N399" i="56"/>
  <c r="Q421" i="56"/>
  <c r="S191" i="56"/>
  <c r="R190" i="56"/>
  <c r="O257" i="56"/>
  <c r="Q257" i="56" s="1"/>
  <c r="M256" i="56"/>
  <c r="M255" i="56" s="1"/>
  <c r="O385" i="56"/>
  <c r="M384" i="56"/>
  <c r="M383" i="56" s="1"/>
  <c r="L101" i="56"/>
  <c r="L107" i="56"/>
  <c r="P130" i="56"/>
  <c r="P129" i="56" s="1"/>
  <c r="L198" i="56"/>
  <c r="L197" i="56" s="1"/>
  <c r="W218" i="56"/>
  <c r="W193" i="56" s="1"/>
  <c r="C47" i="50" s="1"/>
  <c r="X219" i="56"/>
  <c r="M232" i="56"/>
  <c r="M218" i="56" s="1"/>
  <c r="M193" i="56" s="1"/>
  <c r="L232" i="56"/>
  <c r="L218" i="56" s="1"/>
  <c r="L193" i="56" s="1"/>
  <c r="P249" i="56"/>
  <c r="N248" i="56"/>
  <c r="N247" i="56" s="1"/>
  <c r="N246" i="56" s="1"/>
  <c r="N245" i="56" s="1"/>
  <c r="Q259" i="56"/>
  <c r="S259" i="56" s="1"/>
  <c r="J268" i="56"/>
  <c r="S268" i="56"/>
  <c r="S254" i="56" s="1"/>
  <c r="S253" i="56" s="1"/>
  <c r="T271" i="56"/>
  <c r="T268" i="56" s="1"/>
  <c r="O282" i="56"/>
  <c r="M281" i="56"/>
  <c r="M280" i="56" s="1"/>
  <c r="Q283" i="56"/>
  <c r="M284" i="56"/>
  <c r="Q286" i="56"/>
  <c r="S286" i="56" s="1"/>
  <c r="M289" i="56"/>
  <c r="O293" i="56"/>
  <c r="M295" i="56"/>
  <c r="O295" i="56" s="1"/>
  <c r="Q298" i="56"/>
  <c r="S298" i="56" s="1"/>
  <c r="L301" i="56"/>
  <c r="L300" i="56" s="1"/>
  <c r="L299" i="56" s="1"/>
  <c r="L366" i="56"/>
  <c r="T375" i="56"/>
  <c r="T374" i="56" s="1"/>
  <c r="R374" i="56"/>
  <c r="Q400" i="56"/>
  <c r="O399" i="56"/>
  <c r="O199" i="56"/>
  <c r="O212" i="56"/>
  <c r="Q213" i="56"/>
  <c r="O214" i="56"/>
  <c r="Q215" i="56"/>
  <c r="Q217" i="56"/>
  <c r="J235" i="56"/>
  <c r="J256" i="56"/>
  <c r="J255" i="56" s="1"/>
  <c r="L257" i="56"/>
  <c r="N257" i="56" s="1"/>
  <c r="L259" i="56"/>
  <c r="N259" i="56" s="1"/>
  <c r="J263" i="56"/>
  <c r="J262" i="56" s="1"/>
  <c r="J261" i="56" s="1"/>
  <c r="R279" i="56"/>
  <c r="J281" i="56"/>
  <c r="J280" i="56" s="1"/>
  <c r="L282" i="56"/>
  <c r="J284" i="56"/>
  <c r="J285" i="56"/>
  <c r="L286" i="56"/>
  <c r="N286" i="56" s="1"/>
  <c r="J288" i="56"/>
  <c r="J289" i="56"/>
  <c r="J290" i="56"/>
  <c r="J291" i="56"/>
  <c r="J292" i="56"/>
  <c r="R308" i="56"/>
  <c r="O308" i="56"/>
  <c r="T311" i="56"/>
  <c r="T308" i="56" s="1"/>
  <c r="T279" i="56" s="1"/>
  <c r="S308" i="56"/>
  <c r="S376" i="56"/>
  <c r="L386" i="56"/>
  <c r="N386" i="56" s="1"/>
  <c r="J384" i="56"/>
  <c r="J383" i="56" s="1"/>
  <c r="Q387" i="56"/>
  <c r="K393" i="56"/>
  <c r="J393" i="56"/>
  <c r="N398" i="56"/>
  <c r="L397" i="56"/>
  <c r="L399" i="56"/>
  <c r="H381" i="56"/>
  <c r="H380" i="56" s="1"/>
  <c r="J409" i="56"/>
  <c r="J382" i="56" s="1"/>
  <c r="L448" i="56"/>
  <c r="O460" i="56"/>
  <c r="O466" i="56"/>
  <c r="Q466" i="56" s="1"/>
  <c r="S466" i="56" s="1"/>
  <c r="U466" i="56" s="1"/>
  <c r="W466" i="56" s="1"/>
  <c r="Y466" i="56" s="1"/>
  <c r="M464" i="56"/>
  <c r="M463" i="56" s="1"/>
  <c r="J558" i="56"/>
  <c r="H514" i="56"/>
  <c r="H433" i="56" s="1"/>
  <c r="N588" i="56"/>
  <c r="P588" i="56" s="1"/>
  <c r="O196" i="56"/>
  <c r="N294" i="56"/>
  <c r="P294" i="56" s="1"/>
  <c r="N296" i="56"/>
  <c r="P296" i="56" s="1"/>
  <c r="N297" i="56"/>
  <c r="P297" i="56" s="1"/>
  <c r="N298" i="56"/>
  <c r="P302" i="56"/>
  <c r="N301" i="56"/>
  <c r="N300" i="56" s="1"/>
  <c r="N299" i="56" s="1"/>
  <c r="R321" i="56"/>
  <c r="R320" i="56" s="1"/>
  <c r="O321" i="56"/>
  <c r="O320" i="56" s="1"/>
  <c r="W328" i="56"/>
  <c r="R328" i="56"/>
  <c r="T360" i="56"/>
  <c r="T359" i="56" s="1"/>
  <c r="R359" i="56"/>
  <c r="Q367" i="56"/>
  <c r="O366" i="56"/>
  <c r="K365" i="56"/>
  <c r="K358" i="56" s="1"/>
  <c r="K342" i="56" s="1"/>
  <c r="K252" i="56" s="1"/>
  <c r="T372" i="56"/>
  <c r="R371" i="56"/>
  <c r="K388" i="56"/>
  <c r="J388" i="56"/>
  <c r="L389" i="56"/>
  <c r="S398" i="56"/>
  <c r="Q397" i="56"/>
  <c r="I382" i="56"/>
  <c r="I381" i="56" s="1"/>
  <c r="I380" i="56" s="1"/>
  <c r="Q382" i="56"/>
  <c r="Q381" i="56" s="1"/>
  <c r="Q380" i="56" s="1"/>
  <c r="R409" i="56"/>
  <c r="U425" i="56"/>
  <c r="L456" i="56"/>
  <c r="Q459" i="56"/>
  <c r="Q465" i="56"/>
  <c r="T328" i="56"/>
  <c r="I342" i="56"/>
  <c r="I252" i="56" s="1"/>
  <c r="S364" i="56"/>
  <c r="T364" i="56" s="1"/>
  <c r="R363" i="56"/>
  <c r="R362" i="56" s="1"/>
  <c r="S370" i="56"/>
  <c r="Q369" i="56"/>
  <c r="Q368" i="56" s="1"/>
  <c r="S387" i="56"/>
  <c r="U389" i="56"/>
  <c r="M390" i="56"/>
  <c r="O390" i="56" s="1"/>
  <c r="R382" i="56"/>
  <c r="X416" i="56"/>
  <c r="L422" i="56"/>
  <c r="N422" i="56" s="1"/>
  <c r="P422" i="56" s="1"/>
  <c r="R422" i="56" s="1"/>
  <c r="T422" i="56" s="1"/>
  <c r="V422" i="56" s="1"/>
  <c r="X422" i="56" s="1"/>
  <c r="J420" i="56"/>
  <c r="O453" i="56"/>
  <c r="Q453" i="56" s="1"/>
  <c r="L474" i="56"/>
  <c r="J473" i="56"/>
  <c r="J472" i="56" s="1"/>
  <c r="S445" i="56"/>
  <c r="V480" i="56"/>
  <c r="V445" i="56" s="1"/>
  <c r="X490" i="56"/>
  <c r="Y490" i="56" s="1"/>
  <c r="Y480" i="56" s="1"/>
  <c r="Y445" i="56" s="1"/>
  <c r="J571" i="56"/>
  <c r="K571" i="56"/>
  <c r="I570" i="56"/>
  <c r="I569" i="56" s="1"/>
  <c r="I568" i="56" s="1"/>
  <c r="P385" i="56"/>
  <c r="N391" i="56"/>
  <c r="P392" i="56"/>
  <c r="R392" i="56" s="1"/>
  <c r="I433" i="56"/>
  <c r="R440" i="56"/>
  <c r="R434" i="56" s="1"/>
  <c r="T441" i="56"/>
  <c r="T440" i="56" s="1"/>
  <c r="T434" i="56" s="1"/>
  <c r="X440" i="56"/>
  <c r="X434" i="56" s="1"/>
  <c r="D10" i="50" s="1"/>
  <c r="S451" i="56"/>
  <c r="Q452" i="56"/>
  <c r="S452" i="56" s="1"/>
  <c r="L454" i="56"/>
  <c r="N454" i="56" s="1"/>
  <c r="J447" i="56"/>
  <c r="J446" i="56" s="1"/>
  <c r="O458" i="56"/>
  <c r="M457" i="56"/>
  <c r="L461" i="56"/>
  <c r="J445" i="56"/>
  <c r="T497" i="56"/>
  <c r="N527" i="56"/>
  <c r="Q536" i="56"/>
  <c r="X559" i="56"/>
  <c r="Y559" i="56" s="1"/>
  <c r="L577" i="56"/>
  <c r="N577" i="56" s="1"/>
  <c r="P577" i="56" s="1"/>
  <c r="R577" i="56" s="1"/>
  <c r="T577" i="56" s="1"/>
  <c r="V577" i="56" s="1"/>
  <c r="X577" i="56" s="1"/>
  <c r="J575" i="56"/>
  <c r="N589" i="56"/>
  <c r="N587" i="56" s="1"/>
  <c r="S592" i="56"/>
  <c r="Q591" i="56"/>
  <c r="V613" i="56"/>
  <c r="T612" i="56"/>
  <c r="V648" i="56"/>
  <c r="T658" i="56"/>
  <c r="S656" i="56"/>
  <c r="S655" i="56" s="1"/>
  <c r="R352" i="56"/>
  <c r="M366" i="56"/>
  <c r="O369" i="56"/>
  <c r="O368" i="56" s="1"/>
  <c r="R376" i="56"/>
  <c r="O397" i="56"/>
  <c r="M399" i="56"/>
  <c r="L425" i="56"/>
  <c r="N425" i="56" s="1"/>
  <c r="M447" i="56"/>
  <c r="M446" i="56" s="1"/>
  <c r="Q448" i="56"/>
  <c r="L450" i="56"/>
  <c r="N450" i="56" s="1"/>
  <c r="Q456" i="56"/>
  <c r="Q461" i="56"/>
  <c r="O462" i="56"/>
  <c r="L470" i="56"/>
  <c r="L468" i="56" s="1"/>
  <c r="M473" i="56"/>
  <c r="M472" i="56" s="1"/>
  <c r="M480" i="56"/>
  <c r="O481" i="56"/>
  <c r="O480" i="56" s="1"/>
  <c r="M521" i="56"/>
  <c r="M520" i="56" s="1"/>
  <c r="T547" i="56"/>
  <c r="V550" i="56"/>
  <c r="P560" i="56"/>
  <c r="O560" i="56"/>
  <c r="M558" i="56"/>
  <c r="Q576" i="56"/>
  <c r="O575" i="56"/>
  <c r="J593" i="56"/>
  <c r="J574" i="56" s="1"/>
  <c r="J567" i="56" s="1"/>
  <c r="H574" i="56"/>
  <c r="H567" i="56" s="1"/>
  <c r="J301" i="56"/>
  <c r="J300" i="56" s="1"/>
  <c r="J299" i="56" s="1"/>
  <c r="J366" i="56"/>
  <c r="J399" i="56"/>
  <c r="J396" i="56" s="1"/>
  <c r="N421" i="56"/>
  <c r="T426" i="56"/>
  <c r="T419" i="56" s="1"/>
  <c r="Q439" i="56"/>
  <c r="O438" i="56"/>
  <c r="Q450" i="56"/>
  <c r="L452" i="56"/>
  <c r="N452" i="56" s="1"/>
  <c r="N458" i="56"/>
  <c r="L457" i="56"/>
  <c r="L459" i="56"/>
  <c r="L465" i="56"/>
  <c r="J464" i="56"/>
  <c r="J463" i="56" s="1"/>
  <c r="O469" i="56"/>
  <c r="M468" i="56"/>
  <c r="Q470" i="56"/>
  <c r="Q474" i="56"/>
  <c r="O473" i="56"/>
  <c r="O472" i="56" s="1"/>
  <c r="K445" i="56"/>
  <c r="K433" i="56" s="1"/>
  <c r="W445" i="56"/>
  <c r="C12" i="50" s="1"/>
  <c r="M492" i="56"/>
  <c r="O493" i="56"/>
  <c r="O492" i="56" s="1"/>
  <c r="L497" i="56"/>
  <c r="S508" i="56"/>
  <c r="R510" i="56"/>
  <c r="R509" i="56" s="1"/>
  <c r="T511" i="56"/>
  <c r="T510" i="56" s="1"/>
  <c r="T509" i="56" s="1"/>
  <c r="L519" i="56"/>
  <c r="J518" i="56"/>
  <c r="L521" i="56"/>
  <c r="L520" i="56" s="1"/>
  <c r="N524" i="56"/>
  <c r="M526" i="56"/>
  <c r="M525" i="56" s="1"/>
  <c r="J526" i="56"/>
  <c r="J525" i="56" s="1"/>
  <c r="Q529" i="56"/>
  <c r="J514" i="56"/>
  <c r="P551" i="56"/>
  <c r="P547" i="56" s="1"/>
  <c r="M547" i="56"/>
  <c r="O551" i="56"/>
  <c r="Q551" i="56" s="1"/>
  <c r="Q547" i="56" s="1"/>
  <c r="J573" i="56"/>
  <c r="K573" i="56"/>
  <c r="M573" i="56" s="1"/>
  <c r="L583" i="56"/>
  <c r="N584" i="56"/>
  <c r="U601" i="56"/>
  <c r="V617" i="56"/>
  <c r="I739" i="56"/>
  <c r="J740" i="56"/>
  <c r="N449" i="56"/>
  <c r="N451" i="56"/>
  <c r="P451" i="56" s="1"/>
  <c r="N453" i="56"/>
  <c r="P453" i="56" s="1"/>
  <c r="N455" i="56"/>
  <c r="P455" i="56" s="1"/>
  <c r="N469" i="56"/>
  <c r="N471" i="56"/>
  <c r="P471" i="56" s="1"/>
  <c r="R497" i="56"/>
  <c r="V518" i="56"/>
  <c r="J521" i="56"/>
  <c r="J520" i="56" s="1"/>
  <c r="V524" i="56"/>
  <c r="O528" i="56"/>
  <c r="O526" i="56" s="1"/>
  <c r="O525" i="56" s="1"/>
  <c r="N529" i="56"/>
  <c r="P529" i="56" s="1"/>
  <c r="U603" i="56"/>
  <c r="O626" i="56"/>
  <c r="M625" i="56"/>
  <c r="M624" i="56" s="1"/>
  <c r="L628" i="56"/>
  <c r="J627" i="56"/>
  <c r="Q633" i="56"/>
  <c r="O632" i="56"/>
  <c r="K637" i="56"/>
  <c r="M639" i="56"/>
  <c r="N682" i="56"/>
  <c r="T705" i="56"/>
  <c r="S705" i="56"/>
  <c r="E38" i="50" s="1"/>
  <c r="S717" i="56"/>
  <c r="T717" i="56" s="1"/>
  <c r="R716" i="56"/>
  <c r="N576" i="56"/>
  <c r="L575" i="56"/>
  <c r="T600" i="56"/>
  <c r="N630" i="56"/>
  <c r="M638" i="56"/>
  <c r="T668" i="56"/>
  <c r="R667" i="56"/>
  <c r="M438" i="56"/>
  <c r="V440" i="56"/>
  <c r="V434" i="56" s="1"/>
  <c r="J457" i="56"/>
  <c r="L460" i="56"/>
  <c r="L462" i="56"/>
  <c r="J468" i="56"/>
  <c r="R492" i="56"/>
  <c r="L534" i="56"/>
  <c r="N534" i="56" s="1"/>
  <c r="P534" i="56" s="1"/>
  <c r="N581" i="56"/>
  <c r="P581" i="56" s="1"/>
  <c r="U597" i="56"/>
  <c r="V597" i="56" s="1"/>
  <c r="O627" i="56"/>
  <c r="O631" i="56"/>
  <c r="M630" i="56"/>
  <c r="L633" i="56"/>
  <c r="J632" i="56"/>
  <c r="J629" i="56" s="1"/>
  <c r="P710" i="56"/>
  <c r="O710" i="56"/>
  <c r="Q710" i="56" s="1"/>
  <c r="M580" i="56"/>
  <c r="O581" i="56"/>
  <c r="Q581" i="56" s="1"/>
  <c r="J583" i="56"/>
  <c r="J579" i="56" s="1"/>
  <c r="O583" i="56"/>
  <c r="M585" i="56"/>
  <c r="O586" i="56"/>
  <c r="M589" i="56"/>
  <c r="M587" i="56" s="1"/>
  <c r="O590" i="56"/>
  <c r="O591" i="56"/>
  <c r="R598" i="56"/>
  <c r="T599" i="56"/>
  <c r="T602" i="56"/>
  <c r="O623" i="56"/>
  <c r="Q623" i="56" s="1"/>
  <c r="S696" i="56"/>
  <c r="T696" i="56" s="1"/>
  <c r="S706" i="56"/>
  <c r="X732" i="56"/>
  <c r="V731" i="56"/>
  <c r="V730" i="56" s="1"/>
  <c r="S736" i="56"/>
  <c r="T736" i="56" s="1"/>
  <c r="R735" i="56"/>
  <c r="J741" i="56"/>
  <c r="M739" i="56"/>
  <c r="R748" i="56"/>
  <c r="L659" i="56"/>
  <c r="L619" i="56" s="1"/>
  <c r="P659" i="56"/>
  <c r="L682" i="56"/>
  <c r="S704" i="56"/>
  <c r="T704" i="56" s="1"/>
  <c r="S708" i="56"/>
  <c r="T708" i="56" s="1"/>
  <c r="K739" i="56"/>
  <c r="K760" i="56"/>
  <c r="J591" i="56"/>
  <c r="O641" i="56"/>
  <c r="O636" i="56" s="1"/>
  <c r="J643" i="56"/>
  <c r="J620" i="56" s="1"/>
  <c r="T643" i="56"/>
  <c r="T653" i="56"/>
  <c r="U653" i="56" s="1"/>
  <c r="T654" i="56"/>
  <c r="U654" i="56" s="1"/>
  <c r="J664" i="56"/>
  <c r="H659" i="56"/>
  <c r="H682" i="56"/>
  <c r="O683" i="56"/>
  <c r="T700" i="56"/>
  <c r="S702" i="56"/>
  <c r="S707" i="56"/>
  <c r="T707" i="56" s="1"/>
  <c r="L711" i="56"/>
  <c r="N711" i="56" s="1"/>
  <c r="M711" i="56"/>
  <c r="T713" i="56"/>
  <c r="U713" i="56" s="1"/>
  <c r="J750" i="56"/>
  <c r="H744" i="56"/>
  <c r="H743" i="56" s="1"/>
  <c r="H739" i="56" s="1"/>
  <c r="T753" i="56"/>
  <c r="U753" i="56" s="1"/>
  <c r="M761" i="56"/>
  <c r="M765" i="56"/>
  <c r="Q642" i="56"/>
  <c r="S642" i="56" s="1"/>
  <c r="T690" i="56"/>
  <c r="T697" i="56"/>
  <c r="V727" i="56"/>
  <c r="V693" i="56" s="1"/>
  <c r="V692" i="56" s="1"/>
  <c r="J766" i="56"/>
  <c r="J767" i="56"/>
  <c r="M767" i="56" s="1"/>
  <c r="J768" i="56"/>
  <c r="J769" i="56"/>
  <c r="M769" i="56" s="1"/>
  <c r="J770" i="56"/>
  <c r="L761" i="56"/>
  <c r="L762" i="56"/>
  <c r="L764" i="56"/>
  <c r="L765" i="56"/>
  <c r="K771" i="56"/>
  <c r="J771" i="56"/>
  <c r="K772" i="56"/>
  <c r="J772" i="56"/>
  <c r="K773" i="56"/>
  <c r="J773" i="56"/>
  <c r="L773" i="56" s="1"/>
  <c r="K774" i="56"/>
  <c r="J774" i="56"/>
  <c r="K775" i="56"/>
  <c r="J775" i="56"/>
  <c r="K776" i="56"/>
  <c r="J776" i="56"/>
  <c r="K777" i="56"/>
  <c r="J777" i="56"/>
  <c r="L777" i="56" s="1"/>
  <c r="L778" i="56"/>
  <c r="L808" i="56"/>
  <c r="M810" i="56"/>
  <c r="L810" i="56"/>
  <c r="M812" i="56"/>
  <c r="L812" i="56"/>
  <c r="M814" i="56"/>
  <c r="L814" i="56"/>
  <c r="M816" i="56"/>
  <c r="L816" i="56"/>
  <c r="M818" i="56"/>
  <c r="L818" i="56"/>
  <c r="L820" i="56"/>
  <c r="M822" i="56"/>
  <c r="L822" i="56"/>
  <c r="M824" i="56"/>
  <c r="L824" i="56"/>
  <c r="J778" i="56"/>
  <c r="J779" i="56"/>
  <c r="L779" i="56" s="1"/>
  <c r="J780" i="56"/>
  <c r="J781" i="56"/>
  <c r="J782" i="56"/>
  <c r="J783" i="56"/>
  <c r="J784" i="56"/>
  <c r="J785" i="56"/>
  <c r="L785" i="56" s="1"/>
  <c r="J786" i="56"/>
  <c r="L786" i="56" s="1"/>
  <c r="J787" i="56"/>
  <c r="J788" i="56"/>
  <c r="L788" i="56" s="1"/>
  <c r="J789" i="56"/>
  <c r="J790" i="56"/>
  <c r="L790" i="56" s="1"/>
  <c r="J791" i="56"/>
  <c r="L791" i="56" s="1"/>
  <c r="J792" i="56"/>
  <c r="J793" i="56"/>
  <c r="J794" i="56"/>
  <c r="L794" i="56" s="1"/>
  <c r="J795" i="56"/>
  <c r="L795" i="56" s="1"/>
  <c r="J796" i="56"/>
  <c r="J797" i="56"/>
  <c r="L797" i="56" s="1"/>
  <c r="J798" i="56"/>
  <c r="J799" i="56"/>
  <c r="J800" i="56"/>
  <c r="J801" i="56"/>
  <c r="J802" i="56"/>
  <c r="L802" i="56" s="1"/>
  <c r="K778" i="56"/>
  <c r="K779" i="56"/>
  <c r="K780" i="56"/>
  <c r="K781" i="56"/>
  <c r="K782" i="56"/>
  <c r="K783" i="56"/>
  <c r="K784" i="56"/>
  <c r="K785" i="56"/>
  <c r="K786" i="56"/>
  <c r="K787" i="56"/>
  <c r="K788" i="56"/>
  <c r="K789" i="56"/>
  <c r="K790" i="56"/>
  <c r="K791" i="56"/>
  <c r="K792" i="56"/>
  <c r="K793" i="56"/>
  <c r="K794" i="56"/>
  <c r="K795" i="56"/>
  <c r="K796" i="56"/>
  <c r="K797" i="56"/>
  <c r="K798" i="56"/>
  <c r="K799" i="56"/>
  <c r="K800" i="56"/>
  <c r="K801" i="56"/>
  <c r="K802" i="56"/>
  <c r="L803" i="56"/>
  <c r="L805" i="56"/>
  <c r="M809" i="56"/>
  <c r="L809" i="56"/>
  <c r="M811" i="56"/>
  <c r="L811" i="56"/>
  <c r="M813" i="56"/>
  <c r="L813" i="56"/>
  <c r="M817" i="56"/>
  <c r="L817" i="56"/>
  <c r="L819" i="56"/>
  <c r="M821" i="56"/>
  <c r="L821" i="56"/>
  <c r="L823" i="56"/>
  <c r="M825" i="56"/>
  <c r="L825" i="56"/>
  <c r="M847" i="56"/>
  <c r="M850" i="56"/>
  <c r="M854" i="56"/>
  <c r="M856" i="56"/>
  <c r="M858" i="56"/>
  <c r="L826" i="56"/>
  <c r="L828" i="56"/>
  <c r="L829" i="56"/>
  <c r="L830" i="56"/>
  <c r="L833" i="56"/>
  <c r="L834" i="56"/>
  <c r="L836" i="56"/>
  <c r="L837" i="56"/>
  <c r="L838" i="56"/>
  <c r="L840" i="56"/>
  <c r="L842" i="56"/>
  <c r="L843" i="56"/>
  <c r="L844" i="56"/>
  <c r="L845" i="56"/>
  <c r="O847" i="56"/>
  <c r="Q847" i="56" s="1"/>
  <c r="J846" i="56"/>
  <c r="L848" i="56"/>
  <c r="M853" i="56"/>
  <c r="M855" i="56"/>
  <c r="L870" i="56"/>
  <c r="L849" i="56"/>
  <c r="L850" i="56"/>
  <c r="L852" i="56"/>
  <c r="L853" i="56"/>
  <c r="L854" i="56"/>
  <c r="N854" i="56" s="1"/>
  <c r="L855" i="56"/>
  <c r="O855" i="56" s="1"/>
  <c r="L856" i="56"/>
  <c r="L857" i="56"/>
  <c r="L858" i="56"/>
  <c r="L860" i="56"/>
  <c r="L861" i="56"/>
  <c r="L864" i="56"/>
  <c r="L865" i="56"/>
  <c r="L866" i="56"/>
  <c r="L867" i="56"/>
  <c r="O867" i="56" s="1"/>
  <c r="L868" i="56"/>
  <c r="K882" i="56"/>
  <c r="K883" i="56"/>
  <c r="K884" i="56"/>
  <c r="K885" i="56"/>
  <c r="K886" i="56"/>
  <c r="K887" i="56"/>
  <c r="K888" i="56"/>
  <c r="K870" i="56"/>
  <c r="K871" i="56"/>
  <c r="K872" i="56"/>
  <c r="K873" i="56"/>
  <c r="K874" i="56"/>
  <c r="N874" i="56" s="1"/>
  <c r="K875" i="56"/>
  <c r="N875" i="56" s="1"/>
  <c r="K876" i="56"/>
  <c r="K877" i="56"/>
  <c r="N877" i="56" s="1"/>
  <c r="K878" i="56"/>
  <c r="K879" i="56"/>
  <c r="K880" i="56"/>
  <c r="L881" i="56"/>
  <c r="O881" i="56" s="1"/>
  <c r="J882" i="56"/>
  <c r="J883" i="56"/>
  <c r="J884" i="56"/>
  <c r="M884" i="56" s="1"/>
  <c r="J885" i="56"/>
  <c r="L885" i="56" s="1"/>
  <c r="J886" i="56"/>
  <c r="J887" i="56"/>
  <c r="M887" i="56" s="1"/>
  <c r="J888" i="56"/>
  <c r="M891" i="56"/>
  <c r="M895" i="56"/>
  <c r="L889" i="56"/>
  <c r="O889" i="56" s="1"/>
  <c r="L890" i="56"/>
  <c r="L891" i="56"/>
  <c r="L892" i="56"/>
  <c r="L893" i="56"/>
  <c r="O893" i="56" s="1"/>
  <c r="L895" i="56"/>
  <c r="L897" i="56"/>
  <c r="O897" i="56" s="1"/>
  <c r="M899" i="56"/>
  <c r="N902" i="56"/>
  <c r="L905" i="56"/>
  <c r="O905" i="56" s="1"/>
  <c r="G967" i="56"/>
  <c r="G961" i="56"/>
  <c r="M900" i="56"/>
  <c r="N903" i="56"/>
  <c r="M907" i="56"/>
  <c r="O913" i="56"/>
  <c r="Q913" i="56" s="1"/>
  <c r="O917" i="56"/>
  <c r="L900" i="56"/>
  <c r="M902" i="56"/>
  <c r="L904" i="56"/>
  <c r="L906" i="56"/>
  <c r="X487" i="51"/>
  <c r="Z487" i="51" s="1"/>
  <c r="AB487" i="51" s="1"/>
  <c r="X818" i="51"/>
  <c r="W698" i="51"/>
  <c r="W688" i="51" s="1"/>
  <c r="X408" i="51"/>
  <c r="W407" i="51"/>
  <c r="W406" i="51" s="1"/>
  <c r="V407" i="51"/>
  <c r="V406" i="51" s="1"/>
  <c r="V405" i="51" s="1"/>
  <c r="W171" i="51"/>
  <c r="X859" i="51"/>
  <c r="Z859" i="51" s="1"/>
  <c r="AB859" i="51" s="1"/>
  <c r="W858" i="51"/>
  <c r="W852" i="51" s="1"/>
  <c r="W851" i="51" s="1"/>
  <c r="X20" i="51"/>
  <c r="Z20" i="51" s="1"/>
  <c r="AB20" i="51" s="1"/>
  <c r="X21" i="51"/>
  <c r="Z21" i="51" s="1"/>
  <c r="AB21" i="51" s="1"/>
  <c r="X25" i="51"/>
  <c r="Z25" i="51" s="1"/>
  <c r="AB25" i="51" s="1"/>
  <c r="W26" i="51"/>
  <c r="W19" i="51" s="1"/>
  <c r="X27" i="51"/>
  <c r="Z27" i="51" s="1"/>
  <c r="X28" i="51"/>
  <c r="Z28" i="51" s="1"/>
  <c r="W30" i="51"/>
  <c r="X31" i="51"/>
  <c r="Z31" i="51" s="1"/>
  <c r="AB31" i="51" s="1"/>
  <c r="X32" i="51"/>
  <c r="Z32" i="51" s="1"/>
  <c r="AB32" i="51" s="1"/>
  <c r="X36" i="51"/>
  <c r="Z36" i="51" s="1"/>
  <c r="AB36" i="51" s="1"/>
  <c r="W39" i="51"/>
  <c r="X40" i="51"/>
  <c r="W41" i="51"/>
  <c r="X42" i="51"/>
  <c r="Z42" i="51" s="1"/>
  <c r="X47" i="51"/>
  <c r="X48" i="51"/>
  <c r="Z48" i="51" s="1"/>
  <c r="AB48" i="51" s="1"/>
  <c r="X52" i="51"/>
  <c r="Z52" i="51" s="1"/>
  <c r="AB52" i="51" s="1"/>
  <c r="X53" i="51"/>
  <c r="Z53" i="51" s="1"/>
  <c r="AB53" i="51" s="1"/>
  <c r="W54" i="51"/>
  <c r="X55" i="51"/>
  <c r="Z55" i="51" s="1"/>
  <c r="AB55" i="51" s="1"/>
  <c r="X56" i="51"/>
  <c r="Z56" i="51" s="1"/>
  <c r="W57" i="51"/>
  <c r="X58" i="51"/>
  <c r="Z58" i="51" s="1"/>
  <c r="AB58" i="51" s="1"/>
  <c r="AD58" i="51" s="1"/>
  <c r="AE58" i="51" s="1"/>
  <c r="X59" i="51"/>
  <c r="Z59" i="51" s="1"/>
  <c r="AB59" i="51" s="1"/>
  <c r="W61" i="51"/>
  <c r="X62" i="51"/>
  <c r="X63" i="51"/>
  <c r="Z63" i="51" s="1"/>
  <c r="AB63" i="51" s="1"/>
  <c r="X67" i="51"/>
  <c r="Z67" i="51" s="1"/>
  <c r="AB67" i="51" s="1"/>
  <c r="X68" i="51"/>
  <c r="Z68" i="51" s="1"/>
  <c r="AB68" i="51" s="1"/>
  <c r="W74" i="51"/>
  <c r="X75" i="51"/>
  <c r="X80" i="51"/>
  <c r="Z80" i="51" s="1"/>
  <c r="AB80" i="51" s="1"/>
  <c r="W84" i="51"/>
  <c r="X85" i="51"/>
  <c r="Z85" i="51" s="1"/>
  <c r="AB85" i="51" s="1"/>
  <c r="X90" i="51"/>
  <c r="Z90" i="51" s="1"/>
  <c r="AB90" i="51" s="1"/>
  <c r="X91" i="51"/>
  <c r="Z91" i="51" s="1"/>
  <c r="AB91" i="51" s="1"/>
  <c r="X94" i="51"/>
  <c r="Z94" i="51" s="1"/>
  <c r="AB94" i="51" s="1"/>
  <c r="X97" i="51"/>
  <c r="Z97" i="51" s="1"/>
  <c r="AB97" i="51" s="1"/>
  <c r="X98" i="51"/>
  <c r="Z98" i="51" s="1"/>
  <c r="AB98" i="51" s="1"/>
  <c r="X99" i="51"/>
  <c r="Z99" i="51" s="1"/>
  <c r="AB99" i="51" s="1"/>
  <c r="X100" i="51"/>
  <c r="Z100" i="51" s="1"/>
  <c r="AB100" i="51" s="1"/>
  <c r="X101" i="51"/>
  <c r="Z101" i="51" s="1"/>
  <c r="AB101" i="51" s="1"/>
  <c r="X102" i="51"/>
  <c r="Z102" i="51" s="1"/>
  <c r="AB102" i="51" s="1"/>
  <c r="X103" i="51"/>
  <c r="Z103" i="51" s="1"/>
  <c r="AB103" i="51" s="1"/>
  <c r="X104" i="51"/>
  <c r="Z104" i="51" s="1"/>
  <c r="AB104" i="51" s="1"/>
  <c r="W110" i="51"/>
  <c r="W109" i="51" s="1"/>
  <c r="X111" i="51"/>
  <c r="Z111" i="51" s="1"/>
  <c r="AB111" i="51" s="1"/>
  <c r="X112" i="51"/>
  <c r="Z112" i="51" s="1"/>
  <c r="AB112" i="51" s="1"/>
  <c r="W116" i="51"/>
  <c r="W115" i="51" s="1"/>
  <c r="W118" i="51"/>
  <c r="X119" i="51"/>
  <c r="X143" i="51"/>
  <c r="X145" i="51"/>
  <c r="Z145" i="51" s="1"/>
  <c r="AB145" i="51" s="1"/>
  <c r="X146" i="51"/>
  <c r="Z146" i="51" s="1"/>
  <c r="AB146" i="51" s="1"/>
  <c r="X148" i="51"/>
  <c r="Z148" i="51" s="1"/>
  <c r="AB148" i="51" s="1"/>
  <c r="W152" i="51"/>
  <c r="X153" i="51"/>
  <c r="Z153" i="51" s="1"/>
  <c r="AB153" i="51" s="1"/>
  <c r="X154" i="51"/>
  <c r="Z154" i="51" s="1"/>
  <c r="AB154" i="51" s="1"/>
  <c r="W156" i="51"/>
  <c r="X164" i="51"/>
  <c r="X165" i="51"/>
  <c r="Z165" i="51" s="1"/>
  <c r="AB165" i="51" s="1"/>
  <c r="X166" i="51"/>
  <c r="Z166" i="51" s="1"/>
  <c r="AB166" i="51" s="1"/>
  <c r="X167" i="51"/>
  <c r="Z167" i="51" s="1"/>
  <c r="AB167" i="51" s="1"/>
  <c r="X172" i="51"/>
  <c r="Z172" i="51" s="1"/>
  <c r="AB172" i="51" s="1"/>
  <c r="X173" i="51"/>
  <c r="Z173" i="51" s="1"/>
  <c r="AB173" i="51" s="1"/>
  <c r="W174" i="51"/>
  <c r="W177" i="51"/>
  <c r="X178" i="51"/>
  <c r="Z178" i="51" s="1"/>
  <c r="AB178" i="51" s="1"/>
  <c r="X179" i="51"/>
  <c r="Z179" i="51" s="1"/>
  <c r="AB179" i="51" s="1"/>
  <c r="X186" i="51"/>
  <c r="Z186" i="51" s="1"/>
  <c r="AB186" i="51" s="1"/>
  <c r="X187" i="51"/>
  <c r="Z187" i="51" s="1"/>
  <c r="AB187" i="51" s="1"/>
  <c r="W190" i="51"/>
  <c r="X191" i="51"/>
  <c r="Z191" i="51" s="1"/>
  <c r="AB191" i="51" s="1"/>
  <c r="X192" i="51"/>
  <c r="Z192" i="51" s="1"/>
  <c r="AB192" i="51" s="1"/>
  <c r="W193" i="51"/>
  <c r="X195" i="51"/>
  <c r="W196" i="51"/>
  <c r="X197" i="51"/>
  <c r="Z197" i="51" s="1"/>
  <c r="AB197" i="51" s="1"/>
  <c r="X198" i="51"/>
  <c r="Z198" i="51" s="1"/>
  <c r="AB198" i="51" s="1"/>
  <c r="W199" i="51"/>
  <c r="X200" i="51"/>
  <c r="W202" i="51"/>
  <c r="X203" i="51"/>
  <c r="Z203" i="51" s="1"/>
  <c r="X208" i="51"/>
  <c r="Z208" i="51" s="1"/>
  <c r="AB208" i="51" s="1"/>
  <c r="X211" i="51"/>
  <c r="X215" i="51"/>
  <c r="Z215" i="51" s="1"/>
  <c r="AB215" i="51" s="1"/>
  <c r="X216" i="51"/>
  <c r="Z216" i="51" s="1"/>
  <c r="AB216" i="51" s="1"/>
  <c r="X217" i="51"/>
  <c r="Z217" i="51" s="1"/>
  <c r="AB217" i="51" s="1"/>
  <c r="X221" i="51"/>
  <c r="Z221" i="51" s="1"/>
  <c r="AB221" i="51" s="1"/>
  <c r="X225" i="51"/>
  <c r="Z225" i="51" s="1"/>
  <c r="AB225" i="51" s="1"/>
  <c r="X242" i="51"/>
  <c r="Z242" i="51" s="1"/>
  <c r="AB242" i="51" s="1"/>
  <c r="W243" i="51"/>
  <c r="X244" i="51"/>
  <c r="X248" i="51"/>
  <c r="Z248" i="51" s="1"/>
  <c r="AB248" i="51" s="1"/>
  <c r="W275" i="51"/>
  <c r="X276" i="51"/>
  <c r="Z276" i="51" s="1"/>
  <c r="AB276" i="51" s="1"/>
  <c r="X277" i="51"/>
  <c r="Z277" i="51" s="1"/>
  <c r="AB277" i="51" s="1"/>
  <c r="X278" i="51"/>
  <c r="Z278" i="51" s="1"/>
  <c r="AB278" i="51" s="1"/>
  <c r="X282" i="51"/>
  <c r="X283" i="51"/>
  <c r="Z283" i="51" s="1"/>
  <c r="AB283" i="51" s="1"/>
  <c r="X284" i="51"/>
  <c r="Z284" i="51" s="1"/>
  <c r="AB284" i="51" s="1"/>
  <c r="X285" i="51"/>
  <c r="Z285" i="51" s="1"/>
  <c r="AB285" i="51" s="1"/>
  <c r="X286" i="51"/>
  <c r="Z286" i="51" s="1"/>
  <c r="AB286" i="51" s="1"/>
  <c r="X287" i="51"/>
  <c r="Z287" i="51" s="1"/>
  <c r="AB287" i="51" s="1"/>
  <c r="X288" i="51"/>
  <c r="Z288" i="51" s="1"/>
  <c r="AB288" i="51" s="1"/>
  <c r="X289" i="51"/>
  <c r="Z289" i="51" s="1"/>
  <c r="AB289" i="51" s="1"/>
  <c r="X290" i="51"/>
  <c r="Z290" i="51" s="1"/>
  <c r="AB290" i="51" s="1"/>
  <c r="X291" i="51"/>
  <c r="Z291" i="51" s="1"/>
  <c r="AB291" i="51" s="1"/>
  <c r="W293" i="51"/>
  <c r="W281" i="51" s="1"/>
  <c r="X295" i="51"/>
  <c r="Z295" i="51" s="1"/>
  <c r="AB295" i="51" s="1"/>
  <c r="X296" i="51"/>
  <c r="Z296" i="51" s="1"/>
  <c r="AB296" i="51" s="1"/>
  <c r="X297" i="51"/>
  <c r="Z297" i="51" s="1"/>
  <c r="AB297" i="51" s="1"/>
  <c r="X298" i="51"/>
  <c r="Z298" i="51" s="1"/>
  <c r="AB298" i="51" s="1"/>
  <c r="W303" i="51"/>
  <c r="W302" i="51" s="1"/>
  <c r="X304" i="51"/>
  <c r="W311" i="51"/>
  <c r="X311" i="51"/>
  <c r="X329" i="51"/>
  <c r="Z329" i="51" s="1"/>
  <c r="AB329" i="51" s="1"/>
  <c r="X330" i="51"/>
  <c r="Z330" i="51" s="1"/>
  <c r="AB330" i="51" s="1"/>
  <c r="X331" i="51"/>
  <c r="Z331" i="51" s="1"/>
  <c r="AB331" i="51" s="1"/>
  <c r="X332" i="51"/>
  <c r="Z332" i="51" s="1"/>
  <c r="AB332" i="51" s="1"/>
  <c r="X333" i="51"/>
  <c r="Z333" i="51" s="1"/>
  <c r="AB333" i="51" s="1"/>
  <c r="X334" i="51"/>
  <c r="Z334" i="51" s="1"/>
  <c r="AB334" i="51" s="1"/>
  <c r="X335" i="51"/>
  <c r="Z335" i="51" s="1"/>
  <c r="AB335" i="51" s="1"/>
  <c r="X337" i="51"/>
  <c r="Z337" i="51" s="1"/>
  <c r="AB337" i="51" s="1"/>
  <c r="AD337" i="51" s="1"/>
  <c r="AE337" i="51" s="1"/>
  <c r="X338" i="51"/>
  <c r="Z338" i="51" s="1"/>
  <c r="AB338" i="51" s="1"/>
  <c r="AD338" i="51" s="1"/>
  <c r="AE338" i="51" s="1"/>
  <c r="AF338" i="51" s="1"/>
  <c r="W370" i="51"/>
  <c r="W341" i="51" s="1"/>
  <c r="X371" i="51"/>
  <c r="X372" i="51"/>
  <c r="Z372" i="51" s="1"/>
  <c r="AB372" i="51" s="1"/>
  <c r="X373" i="51"/>
  <c r="Z373" i="51" s="1"/>
  <c r="AB373" i="51" s="1"/>
  <c r="X374" i="51"/>
  <c r="Z374" i="51" s="1"/>
  <c r="AB374" i="51" s="1"/>
  <c r="X375" i="51"/>
  <c r="Z375" i="51" s="1"/>
  <c r="AB375" i="51" s="1"/>
  <c r="X376" i="51"/>
  <c r="Z376" i="51" s="1"/>
  <c r="AB376" i="51" s="1"/>
  <c r="X377" i="51"/>
  <c r="Z377" i="51" s="1"/>
  <c r="AB377" i="51" s="1"/>
  <c r="X378" i="51"/>
  <c r="Z378" i="51" s="1"/>
  <c r="AB378" i="51" s="1"/>
  <c r="X379" i="51"/>
  <c r="Z379" i="51" s="1"/>
  <c r="AB379" i="51" s="1"/>
  <c r="X380" i="51"/>
  <c r="Z380" i="51" s="1"/>
  <c r="AB380" i="51" s="1"/>
  <c r="X386" i="51"/>
  <c r="Z386" i="51" s="1"/>
  <c r="AB386" i="51" s="1"/>
  <c r="X388" i="51"/>
  <c r="Z388" i="51" s="1"/>
  <c r="AB388" i="51" s="1"/>
  <c r="X390" i="51"/>
  <c r="Z390" i="51" s="1"/>
  <c r="AB390" i="51" s="1"/>
  <c r="X391" i="51"/>
  <c r="W395" i="51"/>
  <c r="X396" i="51"/>
  <c r="Z396" i="51" s="1"/>
  <c r="AB396" i="51" s="1"/>
  <c r="X397" i="51"/>
  <c r="Z397" i="51" s="1"/>
  <c r="AB397" i="51" s="1"/>
  <c r="W398" i="51"/>
  <c r="X399" i="51"/>
  <c r="Z399" i="51" s="1"/>
  <c r="AB399" i="51" s="1"/>
  <c r="AD399" i="51" s="1"/>
  <c r="AF399" i="51" s="1"/>
  <c r="X400" i="51"/>
  <c r="Z400" i="51" s="1"/>
  <c r="AB400" i="51" s="1"/>
  <c r="AD400" i="51" s="1"/>
  <c r="AF400" i="51" s="1"/>
  <c r="W401" i="51"/>
  <c r="X402" i="51"/>
  <c r="X403" i="51"/>
  <c r="Z403" i="51" s="1"/>
  <c r="AB403" i="51" s="1"/>
  <c r="AD403" i="51" s="1"/>
  <c r="AF403" i="51" s="1"/>
  <c r="W411" i="51"/>
  <c r="W410" i="51" s="1"/>
  <c r="X412" i="51"/>
  <c r="W415" i="51"/>
  <c r="W414" i="51" s="1"/>
  <c r="W422" i="51"/>
  <c r="W421" i="51" s="1"/>
  <c r="X423" i="51"/>
  <c r="W424" i="51"/>
  <c r="W432" i="51"/>
  <c r="X433" i="51"/>
  <c r="Z433" i="51" s="1"/>
  <c r="AB433" i="51" s="1"/>
  <c r="X434" i="51"/>
  <c r="Z434" i="51" s="1"/>
  <c r="AB434" i="51" s="1"/>
  <c r="W444" i="51"/>
  <c r="X446" i="51"/>
  <c r="Z446" i="51" s="1"/>
  <c r="AB446" i="51" s="1"/>
  <c r="X447" i="51"/>
  <c r="W451" i="51"/>
  <c r="X452" i="51"/>
  <c r="W481" i="51"/>
  <c r="W480" i="51" s="1"/>
  <c r="X482" i="51"/>
  <c r="Z482" i="51" s="1"/>
  <c r="AB482" i="51" s="1"/>
  <c r="X483" i="51"/>
  <c r="Z483" i="51" s="1"/>
  <c r="AB483" i="51" s="1"/>
  <c r="X485" i="51"/>
  <c r="Z485" i="51" s="1"/>
  <c r="AB485" i="51" s="1"/>
  <c r="X488" i="51"/>
  <c r="Z488" i="51" s="1"/>
  <c r="AB488" i="51" s="1"/>
  <c r="X489" i="51"/>
  <c r="Z489" i="51" s="1"/>
  <c r="AB489" i="51" s="1"/>
  <c r="X490" i="51"/>
  <c r="Z490" i="51" s="1"/>
  <c r="AB490" i="51" s="1"/>
  <c r="X492" i="51"/>
  <c r="Z492" i="51" s="1"/>
  <c r="AB492" i="51" s="1"/>
  <c r="W503" i="51"/>
  <c r="W496" i="51" s="1"/>
  <c r="X504" i="51"/>
  <c r="Z504" i="51" s="1"/>
  <c r="AB504" i="51" s="1"/>
  <c r="X505" i="51"/>
  <c r="Z505" i="51" s="1"/>
  <c r="AB505" i="51" s="1"/>
  <c r="X506" i="51"/>
  <c r="Z506" i="51" s="1"/>
  <c r="AB506" i="51" s="1"/>
  <c r="X507" i="51"/>
  <c r="Z507" i="51" s="1"/>
  <c r="AB507" i="51" s="1"/>
  <c r="X508" i="51"/>
  <c r="Z508" i="51" s="1"/>
  <c r="AB508" i="51" s="1"/>
  <c r="W518" i="51"/>
  <c r="W512" i="51" s="1"/>
  <c r="X519" i="51"/>
  <c r="Z519" i="51" s="1"/>
  <c r="AB519" i="51" s="1"/>
  <c r="X520" i="51"/>
  <c r="Z520" i="51" s="1"/>
  <c r="AB520" i="51" s="1"/>
  <c r="W558" i="51"/>
  <c r="X559" i="51"/>
  <c r="Z559" i="51" s="1"/>
  <c r="X560" i="51"/>
  <c r="Z560" i="51" s="1"/>
  <c r="AB560" i="51" s="1"/>
  <c r="X561" i="51"/>
  <c r="Z561" i="51" s="1"/>
  <c r="AB561" i="51" s="1"/>
  <c r="X562" i="51"/>
  <c r="Z562" i="51" s="1"/>
  <c r="AB562" i="51" s="1"/>
  <c r="X563" i="51"/>
  <c r="Z563" i="51" s="1"/>
  <c r="AB563" i="51" s="1"/>
  <c r="X564" i="51"/>
  <c r="Z564" i="51" s="1"/>
  <c r="AB564" i="51" s="1"/>
  <c r="X565" i="51"/>
  <c r="Z565" i="51" s="1"/>
  <c r="AB565" i="51" s="1"/>
  <c r="X566" i="51"/>
  <c r="Z566" i="51" s="1"/>
  <c r="AB566" i="51" s="1"/>
  <c r="X568" i="51"/>
  <c r="Z568" i="51" s="1"/>
  <c r="AB568" i="51" s="1"/>
  <c r="X570" i="51"/>
  <c r="Z570" i="51" s="1"/>
  <c r="AB570" i="51" s="1"/>
  <c r="W571" i="51"/>
  <c r="W575" i="51"/>
  <c r="X576" i="51"/>
  <c r="X578" i="51"/>
  <c r="Z578" i="51" s="1"/>
  <c r="AB578" i="51" s="1"/>
  <c r="X579" i="51"/>
  <c r="Z579" i="51" s="1"/>
  <c r="AB579" i="51" s="1"/>
  <c r="X581" i="51"/>
  <c r="Z581" i="51" s="1"/>
  <c r="AB581" i="51" s="1"/>
  <c r="X582" i="51"/>
  <c r="Z582" i="51" s="1"/>
  <c r="AB582" i="51" s="1"/>
  <c r="W584" i="51"/>
  <c r="W583" i="51" s="1"/>
  <c r="X585" i="51"/>
  <c r="W590" i="51"/>
  <c r="X591" i="51"/>
  <c r="W592" i="51"/>
  <c r="X593" i="51"/>
  <c r="W595" i="51"/>
  <c r="X596" i="51"/>
  <c r="Z596" i="51" s="1"/>
  <c r="AB596" i="51" s="1"/>
  <c r="X597" i="51"/>
  <c r="Z597" i="51" s="1"/>
  <c r="AB597" i="51" s="1"/>
  <c r="W606" i="51"/>
  <c r="X608" i="51"/>
  <c r="Z608" i="51" s="1"/>
  <c r="AB608" i="51" s="1"/>
  <c r="W609" i="51"/>
  <c r="X610" i="51"/>
  <c r="Z610" i="51" s="1"/>
  <c r="AB610" i="51" s="1"/>
  <c r="X611" i="51"/>
  <c r="Z611" i="51" s="1"/>
  <c r="AB611" i="51" s="1"/>
  <c r="W612" i="51"/>
  <c r="X613" i="51"/>
  <c r="W615" i="51"/>
  <c r="X616" i="51"/>
  <c r="W620" i="51"/>
  <c r="W624" i="51"/>
  <c r="X625" i="51"/>
  <c r="Z625" i="51" s="1"/>
  <c r="AB625" i="51" s="1"/>
  <c r="X626" i="51"/>
  <c r="Z626" i="51" s="1"/>
  <c r="AB626" i="51" s="1"/>
  <c r="X627" i="51"/>
  <c r="Z627" i="51" s="1"/>
  <c r="AB627" i="51" s="1"/>
  <c r="W678" i="51"/>
  <c r="X679" i="51"/>
  <c r="Z679" i="51" s="1"/>
  <c r="AB679" i="51" s="1"/>
  <c r="X680" i="51"/>
  <c r="Z680" i="51" s="1"/>
  <c r="AB680" i="51" s="1"/>
  <c r="X681" i="51"/>
  <c r="Z681" i="51" s="1"/>
  <c r="AB681" i="51" s="1"/>
  <c r="X689" i="51"/>
  <c r="Z689" i="51" s="1"/>
  <c r="AB689" i="51" s="1"/>
  <c r="X690" i="51"/>
  <c r="Z690" i="51" s="1"/>
  <c r="AB690" i="51" s="1"/>
  <c r="X691" i="51"/>
  <c r="Z691" i="51" s="1"/>
  <c r="AB691" i="51" s="1"/>
  <c r="X692" i="51"/>
  <c r="Z692" i="51" s="1"/>
  <c r="AB692" i="51" s="1"/>
  <c r="X693" i="51"/>
  <c r="Z693" i="51" s="1"/>
  <c r="AB693" i="51" s="1"/>
  <c r="X694" i="51"/>
  <c r="Z694" i="51" s="1"/>
  <c r="AB694" i="51" s="1"/>
  <c r="X695" i="51"/>
  <c r="Z695" i="51" s="1"/>
  <c r="AB695" i="51" s="1"/>
  <c r="X700" i="51"/>
  <c r="Z700" i="51" s="1"/>
  <c r="AB700" i="51" s="1"/>
  <c r="W702" i="51"/>
  <c r="W701" i="51" s="1"/>
  <c r="W729" i="51"/>
  <c r="X730" i="51"/>
  <c r="X731" i="51"/>
  <c r="Z731" i="51" s="1"/>
  <c r="AB731" i="51" s="1"/>
  <c r="W735" i="51"/>
  <c r="X736" i="51"/>
  <c r="Z736" i="51" s="1"/>
  <c r="AB736" i="51" s="1"/>
  <c r="W738" i="51"/>
  <c r="X739" i="51"/>
  <c r="W740" i="51"/>
  <c r="X741" i="51"/>
  <c r="Z741" i="51" s="1"/>
  <c r="W753" i="51"/>
  <c r="W757" i="51"/>
  <c r="X758" i="51"/>
  <c r="Z758" i="51" s="1"/>
  <c r="AB758" i="51" s="1"/>
  <c r="X759" i="51"/>
  <c r="Z759" i="51" s="1"/>
  <c r="AB759" i="51" s="1"/>
  <c r="W760" i="51"/>
  <c r="W763" i="51"/>
  <c r="X764" i="51"/>
  <c r="Z764" i="51" s="1"/>
  <c r="AB764" i="51" s="1"/>
  <c r="X765" i="51"/>
  <c r="Z765" i="51" s="1"/>
  <c r="X766" i="51"/>
  <c r="Z766" i="51" s="1"/>
  <c r="AB766" i="51" s="1"/>
  <c r="X767" i="51"/>
  <c r="Z767" i="51" s="1"/>
  <c r="AB767" i="51" s="1"/>
  <c r="X768" i="51"/>
  <c r="Z768" i="51" s="1"/>
  <c r="AB768" i="51" s="1"/>
  <c r="X769" i="51"/>
  <c r="Z769" i="51" s="1"/>
  <c r="AB769" i="51" s="1"/>
  <c r="X770" i="51"/>
  <c r="Z770" i="51" s="1"/>
  <c r="AB770" i="51" s="1"/>
  <c r="X773" i="51"/>
  <c r="Z773" i="51" s="1"/>
  <c r="AB773" i="51" s="1"/>
  <c r="W778" i="51"/>
  <c r="X779" i="51"/>
  <c r="X782" i="51"/>
  <c r="Z782" i="51" s="1"/>
  <c r="AB782" i="51" s="1"/>
  <c r="W790" i="51"/>
  <c r="X791" i="51"/>
  <c r="W795" i="51"/>
  <c r="X797" i="51"/>
  <c r="Z797" i="51" s="1"/>
  <c r="X799" i="51"/>
  <c r="Z799" i="51" s="1"/>
  <c r="AB799" i="51" s="1"/>
  <c r="W814" i="51"/>
  <c r="W819" i="51"/>
  <c r="X820" i="51"/>
  <c r="W821" i="51"/>
  <c r="X822" i="51"/>
  <c r="Z822" i="51" s="1"/>
  <c r="AB822" i="51" s="1"/>
  <c r="X823" i="51"/>
  <c r="Z823" i="51" s="1"/>
  <c r="AB823" i="51" s="1"/>
  <c r="W827" i="51"/>
  <c r="X828" i="51"/>
  <c r="Z828" i="51" s="1"/>
  <c r="AB828" i="51" s="1"/>
  <c r="X829" i="51"/>
  <c r="Z829" i="51" s="1"/>
  <c r="AB829" i="51" s="1"/>
  <c r="W830" i="51"/>
  <c r="W834" i="51"/>
  <c r="W833" i="51" s="1"/>
  <c r="W842" i="51"/>
  <c r="W839" i="51" s="1"/>
  <c r="W848" i="51"/>
  <c r="X850" i="51"/>
  <c r="Z850" i="51" s="1"/>
  <c r="X854" i="51"/>
  <c r="X855" i="51"/>
  <c r="Z855" i="51" s="1"/>
  <c r="AB855" i="51" s="1"/>
  <c r="X862" i="51"/>
  <c r="Z862" i="51" s="1"/>
  <c r="AB862" i="51" s="1"/>
  <c r="W872" i="51"/>
  <c r="X1035" i="51"/>
  <c r="X1036" i="51"/>
  <c r="Z1036" i="51" s="1"/>
  <c r="AB1036" i="51" s="1"/>
  <c r="X1037" i="51"/>
  <c r="Z1037" i="51" s="1"/>
  <c r="AB1037" i="51" s="1"/>
  <c r="AF337" i="51" l="1"/>
  <c r="AE336" i="51"/>
  <c r="AE314" i="51" s="1"/>
  <c r="AF58" i="51"/>
  <c r="AD609" i="51"/>
  <c r="AF609" i="51" s="1"/>
  <c r="AB609" i="51"/>
  <c r="AD757" i="51"/>
  <c r="AF757" i="51" s="1"/>
  <c r="AB757" i="51"/>
  <c r="AD503" i="51"/>
  <c r="AB503" i="51"/>
  <c r="AB496" i="51" s="1"/>
  <c r="AD481" i="51"/>
  <c r="AB481" i="51"/>
  <c r="AB480" i="51" s="1"/>
  <c r="AD275" i="51"/>
  <c r="AF275" i="51" s="1"/>
  <c r="AB275" i="51"/>
  <c r="AB30" i="51"/>
  <c r="AD328" i="51"/>
  <c r="AF328" i="51" s="1"/>
  <c r="AD432" i="51"/>
  <c r="AD398" i="51"/>
  <c r="AF398" i="51" s="1"/>
  <c r="AD336" i="51"/>
  <c r="AD196" i="51"/>
  <c r="AF196" i="51" s="1"/>
  <c r="AD858" i="51"/>
  <c r="AF858" i="51" s="1"/>
  <c r="AD678" i="51"/>
  <c r="AF678" i="51" s="1"/>
  <c r="AD293" i="51"/>
  <c r="AF293" i="51" s="1"/>
  <c r="AB190" i="51"/>
  <c r="AD190" i="51"/>
  <c r="AF190" i="51" s="1"/>
  <c r="AB177" i="51"/>
  <c r="AB171" i="51"/>
  <c r="AD171" i="51"/>
  <c r="AF171" i="51" s="1"/>
  <c r="AD152" i="51"/>
  <c r="AD177" i="51"/>
  <c r="AF177" i="51" s="1"/>
  <c r="AD827" i="51"/>
  <c r="AF827" i="51" s="1"/>
  <c r="AD821" i="51"/>
  <c r="AF821" i="51" s="1"/>
  <c r="AD595" i="51"/>
  <c r="AF595" i="51" s="1"/>
  <c r="AD395" i="51"/>
  <c r="AF395" i="51" s="1"/>
  <c r="AD110" i="51"/>
  <c r="AB57" i="51"/>
  <c r="AD59" i="51"/>
  <c r="AD30" i="51"/>
  <c r="AF30" i="51" s="1"/>
  <c r="AD26" i="51"/>
  <c r="AB797" i="51"/>
  <c r="AB795" i="51" s="1"/>
  <c r="Z795" i="51"/>
  <c r="AB152" i="51"/>
  <c r="AB595" i="51"/>
  <c r="AB765" i="51"/>
  <c r="Z763" i="51"/>
  <c r="Z41" i="51"/>
  <c r="AB42" i="51"/>
  <c r="Z849" i="51"/>
  <c r="Z848" i="51" s="1"/>
  <c r="AB850" i="51"/>
  <c r="Z54" i="51"/>
  <c r="AB56" i="51"/>
  <c r="AD54" i="51" s="1"/>
  <c r="AF54" i="51" s="1"/>
  <c r="AB821" i="51"/>
  <c r="Z202" i="51"/>
  <c r="AB203" i="51"/>
  <c r="AB202" i="51" s="1"/>
  <c r="AB827" i="51"/>
  <c r="AB196" i="51"/>
  <c r="AB858" i="51"/>
  <c r="AB678" i="51"/>
  <c r="Z740" i="51"/>
  <c r="AB741" i="51"/>
  <c r="AB559" i="51"/>
  <c r="AB395" i="51"/>
  <c r="AB432" i="51"/>
  <c r="AB328" i="51"/>
  <c r="AB398" i="51"/>
  <c r="AB336" i="51"/>
  <c r="AB293" i="51"/>
  <c r="AB110" i="51"/>
  <c r="AB109" i="51" s="1"/>
  <c r="AB108" i="51" s="1"/>
  <c r="AB26" i="51"/>
  <c r="AB19" i="51" s="1"/>
  <c r="Z1035" i="51"/>
  <c r="Z872" i="51" s="1"/>
  <c r="X872" i="51"/>
  <c r="Z854" i="51"/>
  <c r="AB854" i="51" s="1"/>
  <c r="Z609" i="51"/>
  <c r="Z196" i="51"/>
  <c r="Z779" i="51"/>
  <c r="Z858" i="51"/>
  <c r="X819" i="51"/>
  <c r="Z820" i="51"/>
  <c r="X407" i="51"/>
  <c r="X406" i="51" s="1"/>
  <c r="X405" i="51" s="1"/>
  <c r="Z408" i="51"/>
  <c r="X615" i="51"/>
  <c r="Z616" i="51"/>
  <c r="X592" i="51"/>
  <c r="Z593" i="51"/>
  <c r="X243" i="51"/>
  <c r="Z244" i="51"/>
  <c r="X199" i="51"/>
  <c r="Z200" i="51"/>
  <c r="Z190" i="51"/>
  <c r="X842" i="51"/>
  <c r="X839" i="51" s="1"/>
  <c r="Z842" i="51"/>
  <c r="Z839" i="51" s="1"/>
  <c r="Z821" i="51"/>
  <c r="X790" i="51"/>
  <c r="Z791" i="51"/>
  <c r="X451" i="51"/>
  <c r="Z452" i="51"/>
  <c r="X193" i="51"/>
  <c r="Z195" i="51"/>
  <c r="Z177" i="51"/>
  <c r="Z171" i="51"/>
  <c r="X814" i="51"/>
  <c r="Z818" i="51"/>
  <c r="Z827" i="51"/>
  <c r="X738" i="51"/>
  <c r="Z739" i="51"/>
  <c r="X612" i="51"/>
  <c r="Z613" i="51"/>
  <c r="Z595" i="51"/>
  <c r="X590" i="51"/>
  <c r="Z591" i="51"/>
  <c r="X575" i="51"/>
  <c r="Z576" i="51"/>
  <c r="X303" i="51"/>
  <c r="X302" i="51" s="1"/>
  <c r="X301" i="51" s="1"/>
  <c r="Z304" i="51"/>
  <c r="X118" i="51"/>
  <c r="Z119" i="51"/>
  <c r="X39" i="51"/>
  <c r="Z40" i="51"/>
  <c r="Z481" i="51"/>
  <c r="Z480" i="51" s="1"/>
  <c r="Z757" i="51"/>
  <c r="Z730" i="51"/>
  <c r="X729" i="51"/>
  <c r="Z503" i="51"/>
  <c r="Z496" i="51" s="1"/>
  <c r="X584" i="51"/>
  <c r="X583" i="51" s="1"/>
  <c r="Z585" i="51"/>
  <c r="Z391" i="51"/>
  <c r="AB391" i="51" s="1"/>
  <c r="Z678" i="51"/>
  <c r="Z371" i="51"/>
  <c r="AB371" i="51" s="1"/>
  <c r="Z432" i="51"/>
  <c r="Z398" i="51"/>
  <c r="Z402" i="51"/>
  <c r="X401" i="51"/>
  <c r="X422" i="51"/>
  <c r="X421" i="51" s="1"/>
  <c r="Z423" i="51"/>
  <c r="Z336" i="51"/>
  <c r="Z395" i="51"/>
  <c r="X411" i="51"/>
  <c r="X410" i="51" s="1"/>
  <c r="Z412" i="51"/>
  <c r="Z282" i="51"/>
  <c r="Z328" i="51"/>
  <c r="Z293" i="51"/>
  <c r="Z275" i="51"/>
  <c r="Z211" i="51"/>
  <c r="AB211" i="51" s="1"/>
  <c r="Z164" i="51"/>
  <c r="X74" i="51"/>
  <c r="Z143" i="51"/>
  <c r="Z152" i="51"/>
  <c r="Z47" i="51"/>
  <c r="AB47" i="51" s="1"/>
  <c r="Z110" i="51"/>
  <c r="Z109" i="51" s="1"/>
  <c r="Z57" i="51"/>
  <c r="Z62" i="51"/>
  <c r="AB62" i="51" s="1"/>
  <c r="Z26" i="51"/>
  <c r="Z19" i="51" s="1"/>
  <c r="Z75" i="51"/>
  <c r="Z30" i="51"/>
  <c r="L639" i="56"/>
  <c r="J637" i="56"/>
  <c r="N905" i="56"/>
  <c r="Q905" i="56" s="1"/>
  <c r="O908" i="56"/>
  <c r="Q908" i="56" s="1"/>
  <c r="L869" i="56"/>
  <c r="L841" i="56"/>
  <c r="L832" i="56"/>
  <c r="N832" i="56" s="1"/>
  <c r="H619" i="56"/>
  <c r="U547" i="56"/>
  <c r="L113" i="56"/>
  <c r="L96" i="56" s="1"/>
  <c r="Q113" i="56"/>
  <c r="Q96" i="56" s="1"/>
  <c r="M898" i="56"/>
  <c r="M865" i="56"/>
  <c r="J173" i="56"/>
  <c r="N804" i="56"/>
  <c r="Q804" i="56" s="1"/>
  <c r="L894" i="56"/>
  <c r="O894" i="56" s="1"/>
  <c r="P847" i="56"/>
  <c r="J659" i="56"/>
  <c r="P619" i="56"/>
  <c r="O253" i="56"/>
  <c r="N293" i="56"/>
  <c r="P293" i="56" s="1"/>
  <c r="L195" i="56"/>
  <c r="L194" i="56" s="1"/>
  <c r="N586" i="56"/>
  <c r="N639" i="56"/>
  <c r="I567" i="56"/>
  <c r="M200" i="56"/>
  <c r="K10" i="56"/>
  <c r="S574" i="56"/>
  <c r="S567" i="56" s="1"/>
  <c r="O916" i="56"/>
  <c r="Q916" i="56" s="1"/>
  <c r="R916" i="56" s="1"/>
  <c r="N872" i="56"/>
  <c r="M859" i="56"/>
  <c r="O859" i="56" s="1"/>
  <c r="M776" i="56"/>
  <c r="O464" i="56"/>
  <c r="O463" i="56" s="1"/>
  <c r="L203" i="56"/>
  <c r="L200" i="56" s="1"/>
  <c r="M807" i="56"/>
  <c r="M820" i="56"/>
  <c r="M823" i="56"/>
  <c r="O823" i="56" s="1"/>
  <c r="M764" i="56"/>
  <c r="O764" i="56" s="1"/>
  <c r="P912" i="56"/>
  <c r="N910" i="56"/>
  <c r="N911" i="56"/>
  <c r="O906" i="56"/>
  <c r="O852" i="56"/>
  <c r="O804" i="56"/>
  <c r="O900" i="56"/>
  <c r="O919" i="56"/>
  <c r="Q919" i="56" s="1"/>
  <c r="O912" i="56"/>
  <c r="Q912" i="56" s="1"/>
  <c r="R912" i="56" s="1"/>
  <c r="S912" i="56" s="1"/>
  <c r="O895" i="56"/>
  <c r="L851" i="56"/>
  <c r="O851" i="56" s="1"/>
  <c r="N866" i="56"/>
  <c r="L815" i="56"/>
  <c r="O815" i="56" s="1"/>
  <c r="N802" i="56"/>
  <c r="N786" i="56"/>
  <c r="M629" i="56"/>
  <c r="J624" i="56"/>
  <c r="L438" i="56"/>
  <c r="N390" i="56"/>
  <c r="P390" i="56" s="1"/>
  <c r="S365" i="56"/>
  <c r="S358" i="56" s="1"/>
  <c r="S342" i="56" s="1"/>
  <c r="O297" i="56"/>
  <c r="L177" i="56"/>
  <c r="O709" i="56"/>
  <c r="Q709" i="56" s="1"/>
  <c r="O712" i="56"/>
  <c r="Q712" i="56" s="1"/>
  <c r="M252" i="56"/>
  <c r="M831" i="56"/>
  <c r="M839" i="56"/>
  <c r="M866" i="56"/>
  <c r="O866" i="56" s="1"/>
  <c r="P437" i="56"/>
  <c r="P436" i="56" s="1"/>
  <c r="P435" i="56" s="1"/>
  <c r="M848" i="56"/>
  <c r="M844" i="56"/>
  <c r="O844" i="56" s="1"/>
  <c r="R160" i="56"/>
  <c r="R159" i="56" s="1"/>
  <c r="L918" i="56"/>
  <c r="O918" i="56" s="1"/>
  <c r="J918" i="56"/>
  <c r="M918" i="56" s="1"/>
  <c r="O860" i="56"/>
  <c r="N777" i="56"/>
  <c r="L776" i="56"/>
  <c r="O776" i="56" s="1"/>
  <c r="P642" i="56"/>
  <c r="R642" i="56" s="1"/>
  <c r="N591" i="56"/>
  <c r="S687" i="56"/>
  <c r="S683" i="56" s="1"/>
  <c r="L580" i="56"/>
  <c r="L579" i="56" s="1"/>
  <c r="M396" i="56"/>
  <c r="Q395" i="56"/>
  <c r="S395" i="56" s="1"/>
  <c r="S394" i="56" s="1"/>
  <c r="U377" i="56"/>
  <c r="V377" i="56" s="1"/>
  <c r="N203" i="56"/>
  <c r="N200" i="56" s="1"/>
  <c r="M177" i="56"/>
  <c r="Q10" i="56"/>
  <c r="N252" i="56"/>
  <c r="M910" i="56"/>
  <c r="P910" i="56" s="1"/>
  <c r="I759" i="56"/>
  <c r="L10" i="56"/>
  <c r="L915" i="56"/>
  <c r="N876" i="56"/>
  <c r="M760" i="56"/>
  <c r="Q580" i="56"/>
  <c r="L445" i="56"/>
  <c r="T603" i="56"/>
  <c r="J376" i="56"/>
  <c r="J365" i="56" s="1"/>
  <c r="J358" i="56" s="1"/>
  <c r="J342" i="56" s="1"/>
  <c r="J193" i="56"/>
  <c r="O179" i="56"/>
  <c r="Q179" i="56" s="1"/>
  <c r="P203" i="56"/>
  <c r="N10" i="56"/>
  <c r="N901" i="56"/>
  <c r="M896" i="56"/>
  <c r="P914" i="56"/>
  <c r="N898" i="56"/>
  <c r="M890" i="56"/>
  <c r="J693" i="56"/>
  <c r="J692" i="56" s="1"/>
  <c r="J682" i="56" s="1"/>
  <c r="M861" i="56"/>
  <c r="M835" i="56"/>
  <c r="L760" i="56"/>
  <c r="P920" i="56"/>
  <c r="R920" i="56" s="1"/>
  <c r="M829" i="56"/>
  <c r="M911" i="56"/>
  <c r="P911" i="56" s="1"/>
  <c r="T15" i="56"/>
  <c r="X160" i="56"/>
  <c r="R381" i="56"/>
  <c r="R380" i="56" s="1"/>
  <c r="N433" i="56"/>
  <c r="T445" i="56"/>
  <c r="O861" i="56"/>
  <c r="O853" i="56"/>
  <c r="O288" i="56"/>
  <c r="Q288" i="56"/>
  <c r="S288" i="56" s="1"/>
  <c r="U288" i="56" s="1"/>
  <c r="P919" i="56"/>
  <c r="M863" i="56"/>
  <c r="L863" i="56"/>
  <c r="O904" i="56"/>
  <c r="N904" i="56"/>
  <c r="Q920" i="56"/>
  <c r="O920" i="56"/>
  <c r="Q917" i="56"/>
  <c r="R917" i="56" s="1"/>
  <c r="O914" i="56"/>
  <c r="Q914" i="56" s="1"/>
  <c r="O909" i="56"/>
  <c r="Q909" i="56" s="1"/>
  <c r="L896" i="56"/>
  <c r="M883" i="56"/>
  <c r="N879" i="56"/>
  <c r="M879" i="56"/>
  <c r="N871" i="56"/>
  <c r="M871" i="56"/>
  <c r="O871" i="56" s="1"/>
  <c r="N790" i="56"/>
  <c r="M772" i="56"/>
  <c r="L772" i="56"/>
  <c r="M770" i="56"/>
  <c r="L770" i="56"/>
  <c r="M766" i="56"/>
  <c r="L766" i="56"/>
  <c r="J380" i="56"/>
  <c r="T159" i="56"/>
  <c r="X757" i="56"/>
  <c r="D64" i="50"/>
  <c r="Q584" i="56"/>
  <c r="Q391" i="56"/>
  <c r="L622" i="56"/>
  <c r="L621" i="56" s="1"/>
  <c r="N623" i="56"/>
  <c r="U186" i="56"/>
  <c r="U184" i="56" s="1"/>
  <c r="T184" i="56"/>
  <c r="V661" i="56"/>
  <c r="T660" i="56"/>
  <c r="L862" i="56"/>
  <c r="M862" i="56"/>
  <c r="W739" i="56"/>
  <c r="C54" i="50"/>
  <c r="O890" i="56"/>
  <c r="L835" i="56"/>
  <c r="L831" i="56"/>
  <c r="M768" i="56"/>
  <c r="L768" i="56"/>
  <c r="N295" i="56"/>
  <c r="P295" i="56" s="1"/>
  <c r="X327" i="56"/>
  <c r="Y327" i="56" s="1"/>
  <c r="Y320" i="56" s="1"/>
  <c r="Y253" i="56" s="1"/>
  <c r="V320" i="56"/>
  <c r="V253" i="56" s="1"/>
  <c r="M763" i="56"/>
  <c r="L763" i="56"/>
  <c r="P638" i="56"/>
  <c r="N637" i="56"/>
  <c r="R638" i="56"/>
  <c r="T638" i="56" s="1"/>
  <c r="V638" i="56" s="1"/>
  <c r="O518" i="56"/>
  <c r="Q519" i="56"/>
  <c r="Q518" i="56" s="1"/>
  <c r="O501" i="56"/>
  <c r="O497" i="56" s="1"/>
  <c r="O445" i="56" s="1"/>
  <c r="M497" i="56"/>
  <c r="M445" i="56" s="1"/>
  <c r="L878" i="56"/>
  <c r="M878" i="56"/>
  <c r="X126" i="56"/>
  <c r="X116" i="56" s="1"/>
  <c r="X115" i="56" s="1"/>
  <c r="X114" i="56" s="1"/>
  <c r="D43" i="50" s="1"/>
  <c r="Y127" i="56"/>
  <c r="Y126" i="56" s="1"/>
  <c r="Y116" i="56" s="1"/>
  <c r="Y115" i="56" s="1"/>
  <c r="Y114" i="56" s="1"/>
  <c r="E43" i="50" s="1"/>
  <c r="R620" i="56"/>
  <c r="M806" i="56"/>
  <c r="L806" i="56"/>
  <c r="N626" i="56"/>
  <c r="L625" i="56"/>
  <c r="N873" i="56"/>
  <c r="N881" i="56"/>
  <c r="Q881" i="56" s="1"/>
  <c r="M877" i="56"/>
  <c r="P877" i="56" s="1"/>
  <c r="N773" i="56"/>
  <c r="N764" i="56"/>
  <c r="O396" i="56"/>
  <c r="M888" i="56"/>
  <c r="N880" i="56"/>
  <c r="O854" i="56"/>
  <c r="Q854" i="56" s="1"/>
  <c r="N860" i="56"/>
  <c r="M774" i="56"/>
  <c r="M771" i="56"/>
  <c r="L769" i="56"/>
  <c r="O769" i="56" s="1"/>
  <c r="L767" i="56"/>
  <c r="O767" i="56" s="1"/>
  <c r="J381" i="56"/>
  <c r="M113" i="56"/>
  <c r="M96" i="56" s="1"/>
  <c r="O420" i="56"/>
  <c r="M174" i="56"/>
  <c r="O174" i="56" s="1"/>
  <c r="H113" i="56"/>
  <c r="H96" i="56" s="1"/>
  <c r="O381" i="56"/>
  <c r="O380" i="56" s="1"/>
  <c r="X320" i="56"/>
  <c r="X253" i="56" s="1"/>
  <c r="Q252" i="56"/>
  <c r="M843" i="56"/>
  <c r="J734" i="56"/>
  <c r="J759" i="56"/>
  <c r="L759" i="56" s="1"/>
  <c r="S160" i="56"/>
  <c r="S159" i="56" s="1"/>
  <c r="Q588" i="56"/>
  <c r="Q437" i="56"/>
  <c r="M892" i="56"/>
  <c r="O892" i="56" s="1"/>
  <c r="N878" i="56"/>
  <c r="Q878" i="56" s="1"/>
  <c r="N870" i="56"/>
  <c r="N852" i="56"/>
  <c r="M775" i="56"/>
  <c r="O765" i="56"/>
  <c r="O761" i="56"/>
  <c r="L433" i="56"/>
  <c r="L432" i="56" s="1"/>
  <c r="L925" i="56" s="1"/>
  <c r="E12" i="50"/>
  <c r="W425" i="56"/>
  <c r="Y425" i="56" s="1"/>
  <c r="J254" i="56"/>
  <c r="J253" i="56" s="1"/>
  <c r="Q236" i="56"/>
  <c r="M901" i="56"/>
  <c r="P901" i="56" s="1"/>
  <c r="M827" i="56"/>
  <c r="O827" i="56" s="1"/>
  <c r="M762" i="56"/>
  <c r="O762" i="56" s="1"/>
  <c r="W162" i="51"/>
  <c r="W161" i="51" s="1"/>
  <c r="W142" i="51"/>
  <c r="W141" i="51" s="1"/>
  <c r="W140" i="51" s="1"/>
  <c r="X202" i="51"/>
  <c r="X849" i="51"/>
  <c r="X848" i="51" s="1"/>
  <c r="X336" i="51"/>
  <c r="L343" i="56"/>
  <c r="X218" i="56"/>
  <c r="X193" i="56" s="1"/>
  <c r="D47" i="50" s="1"/>
  <c r="W789" i="51"/>
  <c r="W788" i="51" s="1"/>
  <c r="T254" i="56"/>
  <c r="T253" i="56" s="1"/>
  <c r="X480" i="56"/>
  <c r="X445" i="56" s="1"/>
  <c r="D12" i="50" s="1"/>
  <c r="J130" i="56"/>
  <c r="J129" i="56" s="1"/>
  <c r="J113" i="56" s="1"/>
  <c r="J96" i="56" s="1"/>
  <c r="Y15" i="56"/>
  <c r="X739" i="56"/>
  <c r="R445" i="56"/>
  <c r="R215" i="56"/>
  <c r="T215" i="56" s="1"/>
  <c r="V215" i="56" s="1"/>
  <c r="X215" i="56" s="1"/>
  <c r="S216" i="56"/>
  <c r="U216" i="56" s="1"/>
  <c r="O175" i="56"/>
  <c r="Q175" i="56" s="1"/>
  <c r="O447" i="56"/>
  <c r="O446" i="56" s="1"/>
  <c r="P709" i="56"/>
  <c r="P712" i="56"/>
  <c r="R712" i="56" s="1"/>
  <c r="T616" i="56"/>
  <c r="T615" i="56" s="1"/>
  <c r="T620" i="56"/>
  <c r="Y416" i="56"/>
  <c r="U386" i="56"/>
  <c r="P176" i="56"/>
  <c r="X36" i="56"/>
  <c r="D49" i="50" s="1"/>
  <c r="S260" i="56"/>
  <c r="U260" i="56" s="1"/>
  <c r="W389" i="56"/>
  <c r="Y389" i="56" s="1"/>
  <c r="R175" i="56"/>
  <c r="R365" i="56"/>
  <c r="R358" i="56" s="1"/>
  <c r="R342" i="56" s="1"/>
  <c r="T381" i="56"/>
  <c r="T380" i="56" s="1"/>
  <c r="U234" i="56"/>
  <c r="V234" i="56" s="1"/>
  <c r="S287" i="56"/>
  <c r="U287" i="56" s="1"/>
  <c r="O682" i="56"/>
  <c r="R574" i="56"/>
  <c r="R567" i="56" s="1"/>
  <c r="U663" i="56"/>
  <c r="N526" i="56"/>
  <c r="N525" i="56" s="1"/>
  <c r="P178" i="56"/>
  <c r="S409" i="56"/>
  <c r="S382" i="56" s="1"/>
  <c r="S381" i="56" s="1"/>
  <c r="S380" i="56" s="1"/>
  <c r="U417" i="56"/>
  <c r="V417" i="56" s="1"/>
  <c r="O574" i="56"/>
  <c r="O567" i="56" s="1"/>
  <c r="U182" i="56"/>
  <c r="U159" i="56" s="1"/>
  <c r="Q258" i="56"/>
  <c r="T745" i="56"/>
  <c r="J744" i="56"/>
  <c r="J743" i="56" s="1"/>
  <c r="J739" i="56" s="1"/>
  <c r="I432" i="56"/>
  <c r="I925" i="56" s="1"/>
  <c r="K432" i="56"/>
  <c r="U749" i="56"/>
  <c r="E37" i="50"/>
  <c r="D37" i="50"/>
  <c r="X740" i="51"/>
  <c r="C51" i="50"/>
  <c r="W15" i="56"/>
  <c r="X17" i="56"/>
  <c r="X16" i="56" s="1"/>
  <c r="W301" i="51"/>
  <c r="X26" i="51"/>
  <c r="X19" i="51" s="1"/>
  <c r="X41" i="51"/>
  <c r="C57" i="15"/>
  <c r="X152" i="51"/>
  <c r="V140" i="56"/>
  <c r="T139" i="56"/>
  <c r="T130" i="56" s="1"/>
  <c r="T129" i="56" s="1"/>
  <c r="S506" i="56"/>
  <c r="X92" i="56"/>
  <c r="X91" i="56" s="1"/>
  <c r="Y93" i="56"/>
  <c r="Y92" i="56" s="1"/>
  <c r="Y91" i="56" s="1"/>
  <c r="W108" i="51"/>
  <c r="X481" i="51"/>
  <c r="X480" i="51" s="1"/>
  <c r="W871" i="51"/>
  <c r="V663" i="56"/>
  <c r="V662" i="56" s="1"/>
  <c r="S619" i="56"/>
  <c r="R659" i="56"/>
  <c r="N432" i="56"/>
  <c r="N925" i="56" s="1"/>
  <c r="W405" i="51"/>
  <c r="W413" i="51"/>
  <c r="X731" i="56"/>
  <c r="X730" i="56" s="1"/>
  <c r="Y732" i="56"/>
  <c r="Y731" i="56" s="1"/>
  <c r="Y730" i="56" s="1"/>
  <c r="R641" i="56"/>
  <c r="R636" i="56" s="1"/>
  <c r="V376" i="56"/>
  <c r="Q622" i="56"/>
  <c r="Q621" i="56" s="1"/>
  <c r="O252" i="56"/>
  <c r="Q256" i="56"/>
  <c r="Q255" i="56" s="1"/>
  <c r="S641" i="56"/>
  <c r="S636" i="56" s="1"/>
  <c r="O760" i="56"/>
  <c r="P907" i="56"/>
  <c r="O907" i="56"/>
  <c r="Q907" i="56" s="1"/>
  <c r="P899" i="56"/>
  <c r="N863" i="56"/>
  <c r="N842" i="56"/>
  <c r="O842" i="56"/>
  <c r="N830" i="56"/>
  <c r="O830" i="56"/>
  <c r="N826" i="56"/>
  <c r="O826" i="56"/>
  <c r="N785" i="56"/>
  <c r="M801" i="56"/>
  <c r="M789" i="56"/>
  <c r="N462" i="56"/>
  <c r="U687" i="56"/>
  <c r="P524" i="56"/>
  <c r="P521" i="56" s="1"/>
  <c r="P520" i="56" s="1"/>
  <c r="N521" i="56"/>
  <c r="N520" i="56" s="1"/>
  <c r="Q473" i="56"/>
  <c r="Q472" i="56" s="1"/>
  <c r="S474" i="56"/>
  <c r="T656" i="56"/>
  <c r="T655" i="56" s="1"/>
  <c r="T363" i="56"/>
  <c r="T362" i="56" s="1"/>
  <c r="U471" i="56"/>
  <c r="O384" i="56"/>
  <c r="O383" i="56" s="1"/>
  <c r="N198" i="56"/>
  <c r="N197" i="56" s="1"/>
  <c r="S202" i="56"/>
  <c r="Q201" i="56"/>
  <c r="R201" i="56"/>
  <c r="T202" i="56"/>
  <c r="J85" i="56"/>
  <c r="H84" i="56"/>
  <c r="J84" i="56" s="1"/>
  <c r="S175" i="56"/>
  <c r="P898" i="56"/>
  <c r="O898" i="56"/>
  <c r="Q898" i="56" s="1"/>
  <c r="N900" i="56"/>
  <c r="Q900" i="56" s="1"/>
  <c r="R913" i="56"/>
  <c r="S913" i="56" s="1"/>
  <c r="R909" i="56"/>
  <c r="P904" i="56"/>
  <c r="O903" i="56"/>
  <c r="Q903" i="56" s="1"/>
  <c r="L887" i="56"/>
  <c r="O887" i="56" s="1"/>
  <c r="L883" i="56"/>
  <c r="N894" i="56"/>
  <c r="Q894" i="56" s="1"/>
  <c r="M876" i="56"/>
  <c r="O868" i="56"/>
  <c r="N868" i="56"/>
  <c r="O878" i="56"/>
  <c r="M870" i="56"/>
  <c r="O858" i="56"/>
  <c r="O850" i="56"/>
  <c r="N893" i="56"/>
  <c r="P863" i="56"/>
  <c r="O848" i="56"/>
  <c r="N848" i="56"/>
  <c r="N861" i="56"/>
  <c r="Q861" i="56" s="1"/>
  <c r="N853" i="56"/>
  <c r="Q853" i="56" s="1"/>
  <c r="N845" i="56"/>
  <c r="O845" i="56"/>
  <c r="N841" i="56"/>
  <c r="O841" i="56"/>
  <c r="N837" i="56"/>
  <c r="O837" i="56"/>
  <c r="N833" i="56"/>
  <c r="O833" i="56"/>
  <c r="N829" i="56"/>
  <c r="O829" i="56"/>
  <c r="R847" i="56"/>
  <c r="O825" i="56"/>
  <c r="N825" i="56"/>
  <c r="O821" i="56"/>
  <c r="N821" i="56"/>
  <c r="P821" i="56" s="1"/>
  <c r="O817" i="56"/>
  <c r="N817" i="56"/>
  <c r="O813" i="56"/>
  <c r="N813" i="56"/>
  <c r="O809" i="56"/>
  <c r="N809" i="56"/>
  <c r="O805" i="56"/>
  <c r="N805" i="56"/>
  <c r="N800" i="56"/>
  <c r="Q800" i="56" s="1"/>
  <c r="N788" i="56"/>
  <c r="M800" i="56"/>
  <c r="M796" i="56"/>
  <c r="M792" i="56"/>
  <c r="M788" i="56"/>
  <c r="M784" i="56"/>
  <c r="M780" i="56"/>
  <c r="O822" i="56"/>
  <c r="N822" i="56"/>
  <c r="O818" i="56"/>
  <c r="N818" i="56"/>
  <c r="O814" i="56"/>
  <c r="N814" i="56"/>
  <c r="O810" i="56"/>
  <c r="N810" i="56"/>
  <c r="L801" i="56"/>
  <c r="T689" i="56"/>
  <c r="U690" i="56"/>
  <c r="P711" i="56"/>
  <c r="O711" i="56"/>
  <c r="Q711" i="56" s="1"/>
  <c r="N762" i="56"/>
  <c r="U704" i="56"/>
  <c r="N770" i="56"/>
  <c r="N761" i="56"/>
  <c r="Q761" i="56" s="1"/>
  <c r="U736" i="56"/>
  <c r="S735" i="56"/>
  <c r="T706" i="56"/>
  <c r="U706" i="56" s="1"/>
  <c r="O589" i="56"/>
  <c r="O587" i="56" s="1"/>
  <c r="R710" i="56"/>
  <c r="S710" i="56" s="1"/>
  <c r="N460" i="56"/>
  <c r="P764" i="56"/>
  <c r="L800" i="56"/>
  <c r="O800" i="56" s="1"/>
  <c r="L784" i="56"/>
  <c r="O784" i="56" s="1"/>
  <c r="S716" i="56"/>
  <c r="S715" i="56" s="1"/>
  <c r="S682" i="56" s="1"/>
  <c r="U717" i="56"/>
  <c r="R455" i="56"/>
  <c r="N583" i="56"/>
  <c r="K572" i="56"/>
  <c r="O573" i="56"/>
  <c r="Q573" i="56" s="1"/>
  <c r="P527" i="56"/>
  <c r="P526" i="56" s="1"/>
  <c r="P525" i="56" s="1"/>
  <c r="Q560" i="56"/>
  <c r="R560" i="56" s="1"/>
  <c r="O558" i="56"/>
  <c r="N470" i="56"/>
  <c r="N468" i="56" s="1"/>
  <c r="U455" i="56"/>
  <c r="P449" i="56"/>
  <c r="R449" i="56" s="1"/>
  <c r="H432" i="56"/>
  <c r="U658" i="56"/>
  <c r="U592" i="56"/>
  <c r="S591" i="56"/>
  <c r="L526" i="56"/>
  <c r="L525" i="56" s="1"/>
  <c r="N461" i="56"/>
  <c r="O457" i="56"/>
  <c r="Q458" i="56"/>
  <c r="T392" i="56"/>
  <c r="V392" i="56" s="1"/>
  <c r="U370" i="56"/>
  <c r="S369" i="56"/>
  <c r="S368" i="56" s="1"/>
  <c r="L388" i="56"/>
  <c r="N388" i="56" s="1"/>
  <c r="V372" i="56"/>
  <c r="T371" i="56"/>
  <c r="T365" i="56" s="1"/>
  <c r="T358" i="56" s="1"/>
  <c r="T342" i="56" s="1"/>
  <c r="S367" i="56"/>
  <c r="Q366" i="56"/>
  <c r="R294" i="56"/>
  <c r="Q528" i="56"/>
  <c r="Q526" i="56" s="1"/>
  <c r="Q525" i="56" s="1"/>
  <c r="L393" i="56"/>
  <c r="P386" i="56"/>
  <c r="R386" i="56" s="1"/>
  <c r="L292" i="56"/>
  <c r="N292" i="56" s="1"/>
  <c r="L288" i="56"/>
  <c r="N288" i="56" s="1"/>
  <c r="L281" i="56"/>
  <c r="L280" i="56" s="1"/>
  <c r="P259" i="56"/>
  <c r="R259" i="56" s="1"/>
  <c r="O211" i="56"/>
  <c r="O210" i="56" s="1"/>
  <c r="U298" i="56"/>
  <c r="W298" i="56" s="1"/>
  <c r="O289" i="56"/>
  <c r="Q289" i="56" s="1"/>
  <c r="P236" i="56"/>
  <c r="R236" i="56" s="1"/>
  <c r="S190" i="56"/>
  <c r="S183" i="56" s="1"/>
  <c r="Q350" i="56"/>
  <c r="R351" i="56"/>
  <c r="S351" i="56" s="1"/>
  <c r="S292" i="56"/>
  <c r="U292" i="56" s="1"/>
  <c r="S217" i="56"/>
  <c r="U217" i="56" s="1"/>
  <c r="P211" i="56"/>
  <c r="P210" i="56" s="1"/>
  <c r="P298" i="56"/>
  <c r="R298" i="56" s="1"/>
  <c r="R253" i="56"/>
  <c r="P260" i="56"/>
  <c r="R260" i="56" s="1"/>
  <c r="S204" i="56"/>
  <c r="Q203" i="56"/>
  <c r="Q104" i="56"/>
  <c r="O103" i="56"/>
  <c r="O100" i="56" s="1"/>
  <c r="O99" i="56" s="1"/>
  <c r="O98" i="56" s="1"/>
  <c r="O97" i="56" s="1"/>
  <c r="U454" i="56"/>
  <c r="P195" i="56"/>
  <c r="P194" i="56" s="1"/>
  <c r="R179" i="56"/>
  <c r="S179" i="56" s="1"/>
  <c r="Q13" i="56"/>
  <c r="Q12" i="56" s="1"/>
  <c r="Q11" i="56" s="1"/>
  <c r="U14" i="56"/>
  <c r="R212" i="56"/>
  <c r="O178" i="56"/>
  <c r="Q178" i="56" s="1"/>
  <c r="N103" i="56"/>
  <c r="P104" i="56"/>
  <c r="O290" i="56"/>
  <c r="Q290" i="56" s="1"/>
  <c r="T191" i="56"/>
  <c r="Q176" i="56"/>
  <c r="O891" i="56"/>
  <c r="N891" i="56"/>
  <c r="P891" i="56" s="1"/>
  <c r="N895" i="56"/>
  <c r="Q895" i="56" s="1"/>
  <c r="N834" i="56"/>
  <c r="O834" i="56"/>
  <c r="M793" i="56"/>
  <c r="M781" i="56"/>
  <c r="V713" i="56"/>
  <c r="W713" i="56" s="1"/>
  <c r="T642" i="56"/>
  <c r="P641" i="56"/>
  <c r="P636" i="56" s="1"/>
  <c r="M579" i="56"/>
  <c r="Q627" i="56"/>
  <c r="S628" i="56"/>
  <c r="R631" i="56"/>
  <c r="P630" i="56"/>
  <c r="R715" i="56"/>
  <c r="X617" i="56"/>
  <c r="V616" i="56"/>
  <c r="V615" i="56" s="1"/>
  <c r="O468" i="56"/>
  <c r="Q469" i="56"/>
  <c r="S469" i="56" s="1"/>
  <c r="Q462" i="56"/>
  <c r="X613" i="56"/>
  <c r="V612" i="56"/>
  <c r="V603" i="56" s="1"/>
  <c r="R589" i="56"/>
  <c r="R587" i="56" s="1"/>
  <c r="J570" i="56"/>
  <c r="L571" i="56"/>
  <c r="N571" i="56" s="1"/>
  <c r="P301" i="56"/>
  <c r="P300" i="56" s="1"/>
  <c r="P299" i="56" s="1"/>
  <c r="R302" i="56"/>
  <c r="R588" i="56"/>
  <c r="L284" i="56"/>
  <c r="N284" i="56" s="1"/>
  <c r="S283" i="56"/>
  <c r="R249" i="56"/>
  <c r="P248" i="56"/>
  <c r="P247" i="56" s="1"/>
  <c r="P246" i="56" s="1"/>
  <c r="P245" i="56" s="1"/>
  <c r="S421" i="56"/>
  <c r="Q420" i="56"/>
  <c r="N256" i="56"/>
  <c r="N255" i="56" s="1"/>
  <c r="S101" i="56"/>
  <c r="P71" i="56"/>
  <c r="M70" i="56"/>
  <c r="O71" i="56"/>
  <c r="O79" i="56"/>
  <c r="P79" i="56"/>
  <c r="R79" i="56" s="1"/>
  <c r="P902" i="56"/>
  <c r="O902" i="56"/>
  <c r="Q902" i="56" s="1"/>
  <c r="M886" i="56"/>
  <c r="M882" i="56"/>
  <c r="N887" i="56"/>
  <c r="Q887" i="56" s="1"/>
  <c r="N885" i="56"/>
  <c r="N883" i="56"/>
  <c r="O879" i="56"/>
  <c r="Q879" i="56" s="1"/>
  <c r="N890" i="56"/>
  <c r="M874" i="56"/>
  <c r="N865" i="56"/>
  <c r="O865" i="56"/>
  <c r="O857" i="56"/>
  <c r="O849" i="56"/>
  <c r="N889" i="56"/>
  <c r="M875" i="56"/>
  <c r="N858" i="56"/>
  <c r="N850" i="56"/>
  <c r="L846" i="56"/>
  <c r="M846" i="56"/>
  <c r="N859" i="56"/>
  <c r="N851" i="56"/>
  <c r="Q851" i="56" s="1"/>
  <c r="N844" i="56"/>
  <c r="N840" i="56"/>
  <c r="O840" i="56"/>
  <c r="N836" i="56"/>
  <c r="O836" i="56"/>
  <c r="N828" i="56"/>
  <c r="O828" i="56"/>
  <c r="P854" i="56"/>
  <c r="P825" i="56"/>
  <c r="P817" i="56"/>
  <c r="P813" i="56"/>
  <c r="P809" i="56"/>
  <c r="O803" i="56"/>
  <c r="N803" i="56"/>
  <c r="N795" i="56"/>
  <c r="N791" i="56"/>
  <c r="N787" i="56"/>
  <c r="N779" i="56"/>
  <c r="M799" i="56"/>
  <c r="M795" i="56"/>
  <c r="M791" i="56"/>
  <c r="M787" i="56"/>
  <c r="M783" i="56"/>
  <c r="M779" i="56"/>
  <c r="O779" i="56" s="1"/>
  <c r="P822" i="56"/>
  <c r="P814" i="56"/>
  <c r="L781" i="56"/>
  <c r="L774" i="56"/>
  <c r="O774" i="56" s="1"/>
  <c r="L787" i="56"/>
  <c r="Q641" i="56"/>
  <c r="Q636" i="56" s="1"/>
  <c r="U642" i="56"/>
  <c r="N760" i="56"/>
  <c r="K759" i="56"/>
  <c r="V704" i="56"/>
  <c r="T735" i="56"/>
  <c r="V736" i="56"/>
  <c r="T598" i="56"/>
  <c r="U599" i="56"/>
  <c r="V599" i="56" s="1"/>
  <c r="S748" i="56"/>
  <c r="V703" i="56"/>
  <c r="W703" i="56" s="1"/>
  <c r="O630" i="56"/>
  <c r="O629" i="56" s="1"/>
  <c r="Q631" i="56"/>
  <c r="Q590" i="56"/>
  <c r="S590" i="56" s="1"/>
  <c r="L796" i="56"/>
  <c r="L780" i="56"/>
  <c r="V717" i="56"/>
  <c r="M637" i="56"/>
  <c r="S633" i="56"/>
  <c r="Q632" i="56"/>
  <c r="Q626" i="56"/>
  <c r="O625" i="56"/>
  <c r="O624" i="56" s="1"/>
  <c r="R453" i="56"/>
  <c r="M572" i="56"/>
  <c r="T508" i="56"/>
  <c r="S470" i="56"/>
  <c r="U470" i="56" s="1"/>
  <c r="N465" i="56"/>
  <c r="L464" i="56"/>
  <c r="L463" i="56" s="1"/>
  <c r="P458" i="56"/>
  <c r="N457" i="56"/>
  <c r="S450" i="56"/>
  <c r="U450" i="56" s="1"/>
  <c r="L420" i="56"/>
  <c r="P558" i="56"/>
  <c r="P514" i="56" s="1"/>
  <c r="P433" i="56" s="1"/>
  <c r="P432" i="56" s="1"/>
  <c r="O547" i="56"/>
  <c r="S461" i="56"/>
  <c r="S448" i="56"/>
  <c r="N438" i="56"/>
  <c r="P439" i="56"/>
  <c r="O638" i="56"/>
  <c r="U602" i="56"/>
  <c r="V602" i="56" s="1"/>
  <c r="J433" i="56"/>
  <c r="U452" i="56"/>
  <c r="K570" i="56"/>
  <c r="S453" i="56"/>
  <c r="T294" i="56"/>
  <c r="S465" i="56"/>
  <c r="Q464" i="56"/>
  <c r="Q463" i="56" s="1"/>
  <c r="N456" i="56"/>
  <c r="P456" i="56" s="1"/>
  <c r="P391" i="56"/>
  <c r="M388" i="56"/>
  <c r="O388" i="56" s="1"/>
  <c r="R297" i="56"/>
  <c r="T297" i="56" s="1"/>
  <c r="R293" i="56"/>
  <c r="T293" i="56" s="1"/>
  <c r="N448" i="56"/>
  <c r="L396" i="56"/>
  <c r="M393" i="56"/>
  <c r="U387" i="56"/>
  <c r="L384" i="56"/>
  <c r="L383" i="56" s="1"/>
  <c r="L291" i="56"/>
  <c r="N291" i="56" s="1"/>
  <c r="P286" i="56"/>
  <c r="R286" i="56" s="1"/>
  <c r="L256" i="56"/>
  <c r="L255" i="56" s="1"/>
  <c r="P257" i="56"/>
  <c r="O198" i="56"/>
  <c r="O197" i="56" s="1"/>
  <c r="S400" i="56"/>
  <c r="Q399" i="56"/>
  <c r="Q396" i="56" s="1"/>
  <c r="U286" i="56"/>
  <c r="O281" i="56"/>
  <c r="O280" i="56" s="1"/>
  <c r="Q282" i="56"/>
  <c r="S282" i="56" s="1"/>
  <c r="U259" i="56"/>
  <c r="W259" i="56" s="1"/>
  <c r="L106" i="56"/>
  <c r="L105" i="56" s="1"/>
  <c r="N107" i="56"/>
  <c r="Q385" i="56"/>
  <c r="S385" i="56" s="1"/>
  <c r="Q297" i="56"/>
  <c r="S297" i="56" s="1"/>
  <c r="S257" i="56"/>
  <c r="U257" i="56" s="1"/>
  <c r="O256" i="56"/>
  <c r="O255" i="56" s="1"/>
  <c r="S213" i="56"/>
  <c r="R400" i="56"/>
  <c r="P399" i="56"/>
  <c r="P395" i="56"/>
  <c r="R395" i="56" s="1"/>
  <c r="L394" i="56"/>
  <c r="S352" i="56"/>
  <c r="Q302" i="56"/>
  <c r="O301" i="56"/>
  <c r="O300" i="56" s="1"/>
  <c r="O299" i="56" s="1"/>
  <c r="P283" i="56"/>
  <c r="R283" i="56" s="1"/>
  <c r="Q264" i="56"/>
  <c r="O263" i="56"/>
  <c r="O262" i="56" s="1"/>
  <c r="O261" i="56" s="1"/>
  <c r="W216" i="56"/>
  <c r="Y216" i="56" s="1"/>
  <c r="R183" i="56"/>
  <c r="S392" i="56"/>
  <c r="U392" i="56" s="1"/>
  <c r="Q285" i="56"/>
  <c r="Q212" i="56"/>
  <c r="S212" i="56" s="1"/>
  <c r="P180" i="56"/>
  <c r="S107" i="56"/>
  <c r="Q106" i="56"/>
  <c r="Q105" i="56" s="1"/>
  <c r="J97" i="56"/>
  <c r="W582" i="56"/>
  <c r="Y582" i="56" s="1"/>
  <c r="U418" i="56"/>
  <c r="R203" i="56"/>
  <c r="T204" i="56"/>
  <c r="O177" i="56"/>
  <c r="N177" i="56"/>
  <c r="N173" i="56" s="1"/>
  <c r="T89" i="56"/>
  <c r="P199" i="56"/>
  <c r="R199" i="56" s="1"/>
  <c r="L173" i="56"/>
  <c r="P102" i="56"/>
  <c r="T13" i="56"/>
  <c r="T12" i="56" s="1"/>
  <c r="T11" i="56" s="1"/>
  <c r="X14" i="56"/>
  <c r="X13" i="56" s="1"/>
  <c r="X12" i="56" s="1"/>
  <c r="X11" i="56" s="1"/>
  <c r="O176" i="56"/>
  <c r="O869" i="56"/>
  <c r="N869" i="56"/>
  <c r="N855" i="56"/>
  <c r="Q855" i="56" s="1"/>
  <c r="N838" i="56"/>
  <c r="O838" i="56"/>
  <c r="N797" i="56"/>
  <c r="M797" i="56"/>
  <c r="M785" i="56"/>
  <c r="P785" i="56" s="1"/>
  <c r="L789" i="56"/>
  <c r="O789" i="56" s="1"/>
  <c r="O795" i="56"/>
  <c r="U697" i="56"/>
  <c r="V697" i="56" s="1"/>
  <c r="W753" i="56"/>
  <c r="X753" i="56" s="1"/>
  <c r="U707" i="56"/>
  <c r="V707" i="56" s="1"/>
  <c r="O622" i="56"/>
  <c r="O621" i="56" s="1"/>
  <c r="S623" i="56"/>
  <c r="N633" i="56"/>
  <c r="L632" i="56"/>
  <c r="L629" i="56" s="1"/>
  <c r="W597" i="56"/>
  <c r="O788" i="56"/>
  <c r="N628" i="56"/>
  <c r="L627" i="56"/>
  <c r="L624" i="56" s="1"/>
  <c r="X563" i="56"/>
  <c r="Y563" i="56" s="1"/>
  <c r="N519" i="56"/>
  <c r="L518" i="56"/>
  <c r="S456" i="56"/>
  <c r="X648" i="56"/>
  <c r="V646" i="56"/>
  <c r="V620" i="56" s="1"/>
  <c r="U398" i="56"/>
  <c r="S397" i="56"/>
  <c r="R295" i="56"/>
  <c r="T295" i="56" s="1"/>
  <c r="U376" i="56"/>
  <c r="U365" i="56" s="1"/>
  <c r="U358" i="56" s="1"/>
  <c r="U342" i="56" s="1"/>
  <c r="U252" i="56" s="1"/>
  <c r="W377" i="56"/>
  <c r="L289" i="56"/>
  <c r="N289" i="56" s="1"/>
  <c r="S252" i="56"/>
  <c r="N394" i="56"/>
  <c r="Q294" i="56"/>
  <c r="S294" i="56" s="1"/>
  <c r="R213" i="56"/>
  <c r="T213" i="56" s="1"/>
  <c r="P370" i="56"/>
  <c r="N369" i="56"/>
  <c r="N368" i="56" s="1"/>
  <c r="P366" i="56"/>
  <c r="R367" i="56"/>
  <c r="W185" i="56"/>
  <c r="Q112" i="56"/>
  <c r="O111" i="56"/>
  <c r="O110" i="56" s="1"/>
  <c r="O109" i="56" s="1"/>
  <c r="O108" i="56" s="1"/>
  <c r="R914" i="56"/>
  <c r="S914" i="56" s="1"/>
  <c r="R908" i="56"/>
  <c r="S908" i="56" s="1"/>
  <c r="N906" i="56"/>
  <c r="Q906" i="56" s="1"/>
  <c r="N892" i="56"/>
  <c r="O899" i="56"/>
  <c r="Q899" i="56" s="1"/>
  <c r="P890" i="56"/>
  <c r="M885" i="56"/>
  <c r="P885" i="56" s="1"/>
  <c r="P905" i="56"/>
  <c r="R905" i="56" s="1"/>
  <c r="S905" i="56" s="1"/>
  <c r="L888" i="56"/>
  <c r="O888" i="56" s="1"/>
  <c r="L886" i="56"/>
  <c r="O886" i="56" s="1"/>
  <c r="L884" i="56"/>
  <c r="O884" i="56" s="1"/>
  <c r="L882" i="56"/>
  <c r="O877" i="56"/>
  <c r="Q877" i="56" s="1"/>
  <c r="M880" i="56"/>
  <c r="M872" i="56"/>
  <c r="N864" i="56"/>
  <c r="O864" i="56"/>
  <c r="O856" i="56"/>
  <c r="N897" i="56"/>
  <c r="P881" i="56"/>
  <c r="R881" i="56" s="1"/>
  <c r="M873" i="56"/>
  <c r="N856" i="56"/>
  <c r="Q856" i="56" s="1"/>
  <c r="N867" i="56"/>
  <c r="P851" i="56"/>
  <c r="R851" i="56" s="1"/>
  <c r="N857" i="56"/>
  <c r="Q857" i="56" s="1"/>
  <c r="N849" i="56"/>
  <c r="N843" i="56"/>
  <c r="O843" i="56"/>
  <c r="N839" i="56"/>
  <c r="O839" i="56"/>
  <c r="N835" i="56"/>
  <c r="O835" i="56"/>
  <c r="N831" i="56"/>
  <c r="O831" i="56"/>
  <c r="N827" i="56"/>
  <c r="P860" i="56"/>
  <c r="P852" i="56"/>
  <c r="N823" i="56"/>
  <c r="O819" i="56"/>
  <c r="N819" i="56"/>
  <c r="O811" i="56"/>
  <c r="N811" i="56"/>
  <c r="O807" i="56"/>
  <c r="N807" i="56"/>
  <c r="P807" i="56" s="1"/>
  <c r="N794" i="56"/>
  <c r="N778" i="56"/>
  <c r="M802" i="56"/>
  <c r="P802" i="56" s="1"/>
  <c r="M798" i="56"/>
  <c r="M794" i="56"/>
  <c r="M790" i="56"/>
  <c r="P790" i="56" s="1"/>
  <c r="M786" i="56"/>
  <c r="P786" i="56" s="1"/>
  <c r="M782" i="56"/>
  <c r="M778" i="56"/>
  <c r="O778" i="56" s="1"/>
  <c r="O824" i="56"/>
  <c r="N824" i="56"/>
  <c r="P824" i="56" s="1"/>
  <c r="O820" i="56"/>
  <c r="N820" i="56"/>
  <c r="O816" i="56"/>
  <c r="N816" i="56"/>
  <c r="O812" i="56"/>
  <c r="N812" i="56"/>
  <c r="O808" i="56"/>
  <c r="N808" i="56"/>
  <c r="L798" i="56"/>
  <c r="O798" i="56" s="1"/>
  <c r="L782" i="56"/>
  <c r="L793" i="56"/>
  <c r="O793" i="56" s="1"/>
  <c r="M777" i="56"/>
  <c r="P777" i="56" s="1"/>
  <c r="L775" i="56"/>
  <c r="M773" i="56"/>
  <c r="P773" i="56" s="1"/>
  <c r="L771" i="56"/>
  <c r="O771" i="56" s="1"/>
  <c r="L799" i="56"/>
  <c r="L783" i="56"/>
  <c r="T702" i="56"/>
  <c r="U702" i="56" s="1"/>
  <c r="J619" i="56"/>
  <c r="N768" i="56"/>
  <c r="U708" i="56"/>
  <c r="V708" i="56" s="1"/>
  <c r="U700" i="56"/>
  <c r="N765" i="56"/>
  <c r="U752" i="56"/>
  <c r="U696" i="56"/>
  <c r="V696" i="56" s="1"/>
  <c r="X669" i="56"/>
  <c r="Y669" i="56" s="1"/>
  <c r="O585" i="56"/>
  <c r="O580" i="56"/>
  <c r="S581" i="56"/>
  <c r="U581" i="56" s="1"/>
  <c r="W663" i="56"/>
  <c r="U662" i="56"/>
  <c r="U659" i="56" s="1"/>
  <c r="P591" i="56"/>
  <c r="R592" i="56"/>
  <c r="R581" i="56"/>
  <c r="T581" i="56" s="1"/>
  <c r="N580" i="56"/>
  <c r="V688" i="56"/>
  <c r="T687" i="56"/>
  <c r="V668" i="56"/>
  <c r="T667" i="56"/>
  <c r="T659" i="56" s="1"/>
  <c r="Q586" i="56"/>
  <c r="P576" i="56"/>
  <c r="N575" i="56"/>
  <c r="L792" i="56"/>
  <c r="N769" i="56"/>
  <c r="Q769" i="56" s="1"/>
  <c r="U705" i="56"/>
  <c r="N622" i="56"/>
  <c r="N621" i="56" s="1"/>
  <c r="P623" i="56"/>
  <c r="R623" i="56" s="1"/>
  <c r="T582" i="56"/>
  <c r="V582" i="56" s="1"/>
  <c r="P580" i="56"/>
  <c r="R471" i="56"/>
  <c r="R451" i="56"/>
  <c r="T451" i="56" s="1"/>
  <c r="V601" i="56"/>
  <c r="P584" i="56"/>
  <c r="R584" i="56" s="1"/>
  <c r="J572" i="56"/>
  <c r="L573" i="56"/>
  <c r="N573" i="56" s="1"/>
  <c r="M514" i="56"/>
  <c r="U507" i="56"/>
  <c r="N459" i="56"/>
  <c r="P452" i="56"/>
  <c r="R452" i="56" s="1"/>
  <c r="U449" i="56"/>
  <c r="S439" i="56"/>
  <c r="Q438" i="56"/>
  <c r="P421" i="56"/>
  <c r="N420" i="56"/>
  <c r="S576" i="56"/>
  <c r="Q575" i="56"/>
  <c r="X550" i="56"/>
  <c r="Y550" i="56" s="1"/>
  <c r="V547" i="56"/>
  <c r="P469" i="56"/>
  <c r="P450" i="56"/>
  <c r="R450" i="56" s="1"/>
  <c r="P425" i="56"/>
  <c r="U600" i="56"/>
  <c r="P589" i="56"/>
  <c r="P587" i="56" s="1"/>
  <c r="T590" i="56"/>
  <c r="W557" i="56"/>
  <c r="S536" i="56"/>
  <c r="L447" i="56"/>
  <c r="L446" i="56" s="1"/>
  <c r="P454" i="56"/>
  <c r="R454" i="56" s="1"/>
  <c r="R390" i="56"/>
  <c r="M571" i="56"/>
  <c r="O571" i="56" s="1"/>
  <c r="N474" i="56"/>
  <c r="L473" i="56"/>
  <c r="L472" i="56" s="1"/>
  <c r="Q390" i="56"/>
  <c r="R385" i="56"/>
  <c r="U364" i="56"/>
  <c r="S363" i="56"/>
  <c r="S362" i="56" s="1"/>
  <c r="S459" i="56"/>
  <c r="U451" i="56"/>
  <c r="N389" i="56"/>
  <c r="T387" i="56"/>
  <c r="V387" i="56" s="1"/>
  <c r="R296" i="56"/>
  <c r="Q196" i="56"/>
  <c r="O195" i="56"/>
  <c r="O194" i="56" s="1"/>
  <c r="O639" i="56"/>
  <c r="Q639" i="56" s="1"/>
  <c r="Q460" i="56"/>
  <c r="P398" i="56"/>
  <c r="N397" i="56"/>
  <c r="N396" i="56" s="1"/>
  <c r="O343" i="56"/>
  <c r="N343" i="56"/>
  <c r="L290" i="56"/>
  <c r="N290" i="56"/>
  <c r="L285" i="56"/>
  <c r="N285" i="56" s="1"/>
  <c r="Q295" i="56"/>
  <c r="O284" i="56"/>
  <c r="O232" i="56"/>
  <c r="O218" i="56" s="1"/>
  <c r="O193" i="56" s="1"/>
  <c r="O113" i="56" s="1"/>
  <c r="O96" i="56" s="1"/>
  <c r="P232" i="56"/>
  <c r="S215" i="56"/>
  <c r="U215" i="56" s="1"/>
  <c r="N101" i="56"/>
  <c r="L100" i="56"/>
  <c r="L99" i="56" s="1"/>
  <c r="L98" i="56" s="1"/>
  <c r="L97" i="56" s="1"/>
  <c r="Q293" i="56"/>
  <c r="R195" i="56"/>
  <c r="R194" i="56" s="1"/>
  <c r="S391" i="56"/>
  <c r="X349" i="56"/>
  <c r="V348" i="56"/>
  <c r="V347" i="56" s="1"/>
  <c r="V346" i="56" s="1"/>
  <c r="N282" i="56"/>
  <c r="P282" i="56" s="1"/>
  <c r="S249" i="56"/>
  <c r="Q248" i="56"/>
  <c r="Q247" i="56" s="1"/>
  <c r="Q246" i="56" s="1"/>
  <c r="Q245" i="56" s="1"/>
  <c r="Q214" i="56"/>
  <c r="S214" i="56" s="1"/>
  <c r="N287" i="56"/>
  <c r="P264" i="56"/>
  <c r="N263" i="56"/>
  <c r="N262" i="56" s="1"/>
  <c r="N261" i="56" s="1"/>
  <c r="Q296" i="56"/>
  <c r="P258" i="56"/>
  <c r="R258" i="56" s="1"/>
  <c r="T217" i="56"/>
  <c r="N211" i="56"/>
  <c r="N210" i="56" s="1"/>
  <c r="O200" i="56"/>
  <c r="V186" i="56"/>
  <c r="W186" i="56" s="1"/>
  <c r="M173" i="56"/>
  <c r="Q102" i="56"/>
  <c r="Q447" i="56"/>
  <c r="Q446" i="56" s="1"/>
  <c r="W353" i="56"/>
  <c r="Q199" i="56"/>
  <c r="P200" i="56"/>
  <c r="T196" i="56"/>
  <c r="T195" i="56" s="1"/>
  <c r="T194" i="56" s="1"/>
  <c r="J91" i="56"/>
  <c r="H90" i="56"/>
  <c r="J90" i="56" s="1"/>
  <c r="J10" i="56" s="1"/>
  <c r="V14" i="56"/>
  <c r="V13" i="56" s="1"/>
  <c r="V12" i="56" s="1"/>
  <c r="V11" i="56" s="1"/>
  <c r="R13" i="56"/>
  <c r="R12" i="56" s="1"/>
  <c r="R11" i="56" s="1"/>
  <c r="S291" i="56"/>
  <c r="U291" i="56" s="1"/>
  <c r="R214" i="56"/>
  <c r="V181" i="56"/>
  <c r="W181" i="56" s="1"/>
  <c r="O180" i="56"/>
  <c r="Q180" i="56" s="1"/>
  <c r="V216" i="56"/>
  <c r="X216" i="56" s="1"/>
  <c r="Q174" i="56"/>
  <c r="P112" i="56"/>
  <c r="N111" i="56"/>
  <c r="N110" i="56" s="1"/>
  <c r="N109" i="56" s="1"/>
  <c r="N108" i="56" s="1"/>
  <c r="X398" i="51"/>
  <c r="W46" i="51"/>
  <c r="W45" i="51" s="1"/>
  <c r="X196" i="51"/>
  <c r="W706" i="51"/>
  <c r="W847" i="51"/>
  <c r="X432" i="51"/>
  <c r="X858" i="51"/>
  <c r="X852" i="51" s="1"/>
  <c r="X821" i="51"/>
  <c r="X795" i="51"/>
  <c r="X678" i="51"/>
  <c r="X609" i="51"/>
  <c r="X595" i="51"/>
  <c r="W589" i="51"/>
  <c r="W394" i="51"/>
  <c r="X395" i="51"/>
  <c r="X293" i="51"/>
  <c r="X281" i="51" s="1"/>
  <c r="W274" i="51"/>
  <c r="W249" i="51" s="1"/>
  <c r="X275" i="51"/>
  <c r="X190" i="51"/>
  <c r="X177" i="51"/>
  <c r="X171" i="51"/>
  <c r="X110" i="51"/>
  <c r="X109" i="51" s="1"/>
  <c r="X57" i="51"/>
  <c r="X54" i="51"/>
  <c r="W38" i="51"/>
  <c r="W18" i="51"/>
  <c r="W17" i="51" s="1"/>
  <c r="X30" i="51"/>
  <c r="X763" i="51"/>
  <c r="X328" i="51"/>
  <c r="X827" i="51"/>
  <c r="W328" i="51"/>
  <c r="W314" i="51" s="1"/>
  <c r="X220" i="51"/>
  <c r="Z220" i="51" s="1"/>
  <c r="W219" i="51"/>
  <c r="X757" i="51"/>
  <c r="X210" i="51"/>
  <c r="Z210" i="51" s="1"/>
  <c r="AB210" i="51" s="1"/>
  <c r="W209" i="51"/>
  <c r="X580" i="51"/>
  <c r="W577" i="51"/>
  <c r="W523" i="51" s="1"/>
  <c r="X144" i="51"/>
  <c r="Z144" i="51" s="1"/>
  <c r="AB144" i="51" s="1"/>
  <c r="W114" i="51"/>
  <c r="X385" i="51"/>
  <c r="Z385" i="51" s="1"/>
  <c r="AB385" i="51" s="1"/>
  <c r="W384" i="51"/>
  <c r="W383" i="51" s="1"/>
  <c r="X503" i="51"/>
  <c r="X496" i="51" s="1"/>
  <c r="AF336" i="51" l="1"/>
  <c r="F12" i="15"/>
  <c r="AE313" i="51"/>
  <c r="E12" i="15"/>
  <c r="AD57" i="51"/>
  <c r="AE59" i="51"/>
  <c r="AF152" i="51"/>
  <c r="AD142" i="51"/>
  <c r="AD496" i="51"/>
  <c r="AF496" i="51" s="1"/>
  <c r="AF503" i="51"/>
  <c r="AD480" i="51"/>
  <c r="AF480" i="51" s="1"/>
  <c r="AF481" i="51"/>
  <c r="D68" i="15"/>
  <c r="G68" i="15" s="1"/>
  <c r="AF432" i="51"/>
  <c r="AD109" i="51"/>
  <c r="AF110" i="51"/>
  <c r="AD19" i="51"/>
  <c r="AF19" i="51" s="1"/>
  <c r="AF26" i="51"/>
  <c r="AB54" i="51"/>
  <c r="AB46" i="51"/>
  <c r="AB209" i="51"/>
  <c r="AD763" i="51"/>
  <c r="AF763" i="51" s="1"/>
  <c r="AB763" i="51"/>
  <c r="AD314" i="51"/>
  <c r="AF314" i="51" s="1"/>
  <c r="AD209" i="51"/>
  <c r="AF209" i="51" s="1"/>
  <c r="AD852" i="51"/>
  <c r="AB849" i="51"/>
  <c r="AB848" i="51" s="1"/>
  <c r="AD849" i="51"/>
  <c r="AB740" i="51"/>
  <c r="AD740" i="51"/>
  <c r="AF740" i="51" s="1"/>
  <c r="AB41" i="51"/>
  <c r="AD41" i="51"/>
  <c r="AF41" i="51" s="1"/>
  <c r="AD795" i="51"/>
  <c r="AF795" i="51" s="1"/>
  <c r="AD46" i="51"/>
  <c r="AF46" i="51" s="1"/>
  <c r="AB779" i="51"/>
  <c r="AB852" i="51"/>
  <c r="Z118" i="51"/>
  <c r="AB119" i="51"/>
  <c r="Z575" i="51"/>
  <c r="AB576" i="51"/>
  <c r="Z451" i="51"/>
  <c r="AB452" i="51"/>
  <c r="Z199" i="51"/>
  <c r="AB200" i="51"/>
  <c r="Z592" i="51"/>
  <c r="AB593" i="51"/>
  <c r="Z411" i="51"/>
  <c r="Z410" i="51" s="1"/>
  <c r="AB412" i="51"/>
  <c r="Z422" i="51"/>
  <c r="Z421" i="51" s="1"/>
  <c r="AB423" i="51"/>
  <c r="Z612" i="51"/>
  <c r="AB613" i="51"/>
  <c r="Z39" i="51"/>
  <c r="Z38" i="51" s="1"/>
  <c r="AB40" i="51"/>
  <c r="Z303" i="51"/>
  <c r="Z302" i="51" s="1"/>
  <c r="Z301" i="51" s="1"/>
  <c r="AB304" i="51"/>
  <c r="Z590" i="51"/>
  <c r="AB591" i="51"/>
  <c r="Z814" i="51"/>
  <c r="AB818" i="51"/>
  <c r="Z193" i="51"/>
  <c r="AB195" i="51"/>
  <c r="Z790" i="51"/>
  <c r="AB791" i="51"/>
  <c r="AB790" i="51" s="1"/>
  <c r="Z243" i="51"/>
  <c r="AB244" i="51"/>
  <c r="AB243" i="51" s="1"/>
  <c r="Z615" i="51"/>
  <c r="AB616" i="51"/>
  <c r="Z819" i="51"/>
  <c r="AB820" i="51"/>
  <c r="Z738" i="51"/>
  <c r="AB739" i="51"/>
  <c r="Z871" i="51"/>
  <c r="AB1035" i="51"/>
  <c r="Z584" i="51"/>
  <c r="Z583" i="51" s="1"/>
  <c r="AB585" i="51"/>
  <c r="Z729" i="51"/>
  <c r="AB730" i="51"/>
  <c r="AB729" i="51" s="1"/>
  <c r="AB314" i="51"/>
  <c r="Z219" i="51"/>
  <c r="AB220" i="51"/>
  <c r="AB219" i="51" s="1"/>
  <c r="AB282" i="51"/>
  <c r="Z401" i="51"/>
  <c r="Z394" i="51" s="1"/>
  <c r="AB402" i="51"/>
  <c r="Z407" i="51"/>
  <c r="Z406" i="51" s="1"/>
  <c r="Z405" i="51" s="1"/>
  <c r="AB408" i="51"/>
  <c r="AB164" i="51"/>
  <c r="AB143" i="51"/>
  <c r="AB18" i="51"/>
  <c r="AB17" i="51" s="1"/>
  <c r="Z74" i="51"/>
  <c r="AB75" i="51"/>
  <c r="AB74" i="51" s="1"/>
  <c r="X589" i="51"/>
  <c r="Z852" i="51"/>
  <c r="X851" i="51"/>
  <c r="X847" i="51" s="1"/>
  <c r="X46" i="51"/>
  <c r="X38" i="51"/>
  <c r="X209" i="51"/>
  <c r="Z209" i="51"/>
  <c r="Z46" i="51"/>
  <c r="X577" i="51"/>
  <c r="Z580" i="51"/>
  <c r="Z314" i="51"/>
  <c r="Z108" i="51"/>
  <c r="Z18" i="51"/>
  <c r="Z17" i="51" s="1"/>
  <c r="O910" i="56"/>
  <c r="Q910" i="56" s="1"/>
  <c r="R910" i="56" s="1"/>
  <c r="S910" i="56" s="1"/>
  <c r="N585" i="56"/>
  <c r="P586" i="56"/>
  <c r="P585" i="56" s="1"/>
  <c r="P174" i="56"/>
  <c r="O792" i="56"/>
  <c r="T619" i="56"/>
  <c r="N579" i="56"/>
  <c r="Q765" i="56"/>
  <c r="O799" i="56"/>
  <c r="N776" i="56"/>
  <c r="Q776" i="56" s="1"/>
  <c r="N815" i="56"/>
  <c r="Q815" i="56" s="1"/>
  <c r="P823" i="56"/>
  <c r="O882" i="56"/>
  <c r="T574" i="56"/>
  <c r="T437" i="56"/>
  <c r="V437" i="56" s="1"/>
  <c r="V436" i="56" s="1"/>
  <c r="V435" i="56" s="1"/>
  <c r="Q810" i="56"/>
  <c r="Q818" i="56"/>
  <c r="Q764" i="56"/>
  <c r="R764" i="56" s="1"/>
  <c r="Q866" i="56"/>
  <c r="P804" i="56"/>
  <c r="R804" i="56" s="1"/>
  <c r="P791" i="56"/>
  <c r="O832" i="56"/>
  <c r="Q832" i="56" s="1"/>
  <c r="Q859" i="56"/>
  <c r="K925" i="56"/>
  <c r="Q852" i="56"/>
  <c r="R852" i="56" s="1"/>
  <c r="S852" i="56" s="1"/>
  <c r="N918" i="56"/>
  <c r="R437" i="56"/>
  <c r="R436" i="56" s="1"/>
  <c r="R435" i="56" s="1"/>
  <c r="R709" i="56"/>
  <c r="N767" i="56"/>
  <c r="Q767" i="56" s="1"/>
  <c r="Q811" i="56"/>
  <c r="Q819" i="56"/>
  <c r="P900" i="56"/>
  <c r="R900" i="56" s="1"/>
  <c r="J252" i="56"/>
  <c r="L637" i="56"/>
  <c r="P639" i="56"/>
  <c r="K569" i="56"/>
  <c r="K568" i="56" s="1"/>
  <c r="Q779" i="56"/>
  <c r="Q394" i="56"/>
  <c r="O883" i="56"/>
  <c r="Q883" i="56" s="1"/>
  <c r="R919" i="56"/>
  <c r="S919" i="56" s="1"/>
  <c r="T919" i="56" s="1"/>
  <c r="U919" i="56" s="1"/>
  <c r="O766" i="56"/>
  <c r="O772" i="56"/>
  <c r="Q871" i="56"/>
  <c r="R871" i="56" s="1"/>
  <c r="S871" i="56" s="1"/>
  <c r="O896" i="56"/>
  <c r="P918" i="56"/>
  <c r="Q890" i="56"/>
  <c r="T716" i="56"/>
  <c r="U395" i="56"/>
  <c r="N915" i="56"/>
  <c r="P915" i="56" s="1"/>
  <c r="O915" i="56"/>
  <c r="Q918" i="56"/>
  <c r="O783" i="56"/>
  <c r="O775" i="56"/>
  <c r="O782" i="56"/>
  <c r="Q812" i="56"/>
  <c r="Q820" i="56"/>
  <c r="R890" i="56"/>
  <c r="P861" i="56"/>
  <c r="R861" i="56" s="1"/>
  <c r="S861" i="56" s="1"/>
  <c r="P894" i="56"/>
  <c r="R894" i="56" s="1"/>
  <c r="Q860" i="56"/>
  <c r="R860" i="56" s="1"/>
  <c r="O770" i="56"/>
  <c r="Q770" i="56" s="1"/>
  <c r="P866" i="56"/>
  <c r="R866" i="56" s="1"/>
  <c r="S866" i="56" s="1"/>
  <c r="T866" i="56" s="1"/>
  <c r="U866" i="56" s="1"/>
  <c r="O911" i="56"/>
  <c r="Q911" i="56" s="1"/>
  <c r="R911" i="56" s="1"/>
  <c r="S911" i="56" s="1"/>
  <c r="S113" i="56"/>
  <c r="S96" i="56" s="1"/>
  <c r="R619" i="56"/>
  <c r="U641" i="56"/>
  <c r="U636" i="56" s="1"/>
  <c r="N798" i="56"/>
  <c r="Q798" i="56" s="1"/>
  <c r="P811" i="56"/>
  <c r="R811" i="56" s="1"/>
  <c r="N775" i="56"/>
  <c r="Q775" i="56" s="1"/>
  <c r="O806" i="56"/>
  <c r="N806" i="56"/>
  <c r="X661" i="56"/>
  <c r="V660" i="56"/>
  <c r="N772" i="56"/>
  <c r="Q772" i="56" s="1"/>
  <c r="N896" i="56"/>
  <c r="Q896" i="56" s="1"/>
  <c r="P906" i="56"/>
  <c r="R906" i="56" s="1"/>
  <c r="P797" i="56"/>
  <c r="Q760" i="56"/>
  <c r="O787" i="56"/>
  <c r="Q787" i="56" s="1"/>
  <c r="O781" i="56"/>
  <c r="Q858" i="56"/>
  <c r="X612" i="56"/>
  <c r="X603" i="56" s="1"/>
  <c r="Y613" i="56"/>
  <c r="Y612" i="56" s="1"/>
  <c r="Y603" i="56" s="1"/>
  <c r="O777" i="56"/>
  <c r="Q777" i="56" s="1"/>
  <c r="P870" i="56"/>
  <c r="S588" i="56"/>
  <c r="U588" i="56" s="1"/>
  <c r="P878" i="56"/>
  <c r="R878" i="56" s="1"/>
  <c r="S878" i="56" s="1"/>
  <c r="O862" i="56"/>
  <c r="N862" i="56"/>
  <c r="P879" i="56"/>
  <c r="O901" i="56"/>
  <c r="Q901" i="56" s="1"/>
  <c r="R901" i="56" s="1"/>
  <c r="O863" i="56"/>
  <c r="Q863" i="56" s="1"/>
  <c r="Q778" i="56"/>
  <c r="P859" i="56"/>
  <c r="R859" i="56" s="1"/>
  <c r="N789" i="56"/>
  <c r="Q789" i="56" s="1"/>
  <c r="O780" i="56"/>
  <c r="N766" i="56"/>
  <c r="Q766" i="56" s="1"/>
  <c r="P761" i="56"/>
  <c r="R761" i="56" s="1"/>
  <c r="O802" i="56"/>
  <c r="Q802" i="56" s="1"/>
  <c r="R802" i="56" s="1"/>
  <c r="R854" i="56"/>
  <c r="S854" i="56" s="1"/>
  <c r="P853" i="56"/>
  <c r="R853" i="56" s="1"/>
  <c r="P765" i="56"/>
  <c r="R765" i="56" s="1"/>
  <c r="U13" i="56"/>
  <c r="U12" i="56" s="1"/>
  <c r="U11" i="56" s="1"/>
  <c r="Y14" i="56"/>
  <c r="Y13" i="56" s="1"/>
  <c r="Y12" i="56" s="1"/>
  <c r="Y11" i="56" s="1"/>
  <c r="Q814" i="56"/>
  <c r="R814" i="56" s="1"/>
  <c r="S814" i="56" s="1"/>
  <c r="T814" i="56" s="1"/>
  <c r="Q822" i="56"/>
  <c r="R822" i="56" s="1"/>
  <c r="S822" i="56" s="1"/>
  <c r="P788" i="56"/>
  <c r="P887" i="56"/>
  <c r="R887" i="56" s="1"/>
  <c r="W642" i="56"/>
  <c r="W641" i="56" s="1"/>
  <c r="W636" i="56" s="1"/>
  <c r="O763" i="56"/>
  <c r="N763" i="56"/>
  <c r="Q583" i="56"/>
  <c r="P820" i="56"/>
  <c r="R820" i="56" s="1"/>
  <c r="S820" i="56" s="1"/>
  <c r="U394" i="56"/>
  <c r="U437" i="56"/>
  <c r="Q436" i="56"/>
  <c r="Q435" i="56" s="1"/>
  <c r="S437" i="56"/>
  <c r="N625" i="56"/>
  <c r="P626" i="56"/>
  <c r="O768" i="56"/>
  <c r="Q768" i="56" s="1"/>
  <c r="S584" i="56"/>
  <c r="P871" i="56"/>
  <c r="Q904" i="56"/>
  <c r="R904" i="56" s="1"/>
  <c r="S904" i="56" s="1"/>
  <c r="T904" i="56" s="1"/>
  <c r="X219" i="51"/>
  <c r="T252" i="56"/>
  <c r="T683" i="56"/>
  <c r="P470" i="56"/>
  <c r="P468" i="56" s="1"/>
  <c r="O173" i="56"/>
  <c r="T175" i="56"/>
  <c r="U580" i="56"/>
  <c r="W260" i="56"/>
  <c r="Y260" i="56" s="1"/>
  <c r="V409" i="56"/>
  <c r="V382" i="56" s="1"/>
  <c r="V381" i="56" s="1"/>
  <c r="V380" i="56" s="1"/>
  <c r="W234" i="56"/>
  <c r="X234" i="56" s="1"/>
  <c r="W287" i="56"/>
  <c r="Y287" i="56" s="1"/>
  <c r="W376" i="56"/>
  <c r="W365" i="56" s="1"/>
  <c r="W358" i="56" s="1"/>
  <c r="W387" i="56"/>
  <c r="Y387" i="56" s="1"/>
  <c r="W471" i="56"/>
  <c r="Y471" i="56" s="1"/>
  <c r="V182" i="56"/>
  <c r="U459" i="56"/>
  <c r="W459" i="56" s="1"/>
  <c r="Y459" i="56" s="1"/>
  <c r="X616" i="56"/>
  <c r="X615" i="56" s="1"/>
  <c r="Y617" i="56"/>
  <c r="Y616" i="56" s="1"/>
  <c r="Y615" i="56" s="1"/>
  <c r="W455" i="56"/>
  <c r="Y455" i="56" s="1"/>
  <c r="X353" i="56"/>
  <c r="Y353" i="56" s="1"/>
  <c r="W449" i="56"/>
  <c r="Y449" i="56" s="1"/>
  <c r="X646" i="56"/>
  <c r="X620" i="56" s="1"/>
  <c r="D28" i="50" s="1"/>
  <c r="Y648" i="56"/>
  <c r="Y646" i="56" s="1"/>
  <c r="Y620" i="56" s="1"/>
  <c r="Q177" i="56"/>
  <c r="Q173" i="56" s="1"/>
  <c r="Y259" i="56"/>
  <c r="N447" i="56"/>
  <c r="N446" i="56" s="1"/>
  <c r="U461" i="56"/>
  <c r="W461" i="56" s="1"/>
  <c r="Y461" i="56" s="1"/>
  <c r="O70" i="56"/>
  <c r="R711" i="56"/>
  <c r="S711" i="56" s="1"/>
  <c r="V184" i="56"/>
  <c r="W451" i="56"/>
  <c r="Y451" i="56" s="1"/>
  <c r="W386" i="56"/>
  <c r="Y386" i="56" s="1"/>
  <c r="S447" i="56"/>
  <c r="S446" i="56" s="1"/>
  <c r="X348" i="56"/>
  <c r="X347" i="56" s="1"/>
  <c r="X346" i="56" s="1"/>
  <c r="Y349" i="56"/>
  <c r="Y348" i="56" s="1"/>
  <c r="Y347" i="56" s="1"/>
  <c r="Y346" i="56" s="1"/>
  <c r="X597" i="56"/>
  <c r="Y597" i="56" s="1"/>
  <c r="W286" i="56"/>
  <c r="Y286" i="56" s="1"/>
  <c r="T567" i="56"/>
  <c r="Y298" i="56"/>
  <c r="W454" i="56"/>
  <c r="Y454" i="56" s="1"/>
  <c r="W452" i="56"/>
  <c r="Y452" i="56" s="1"/>
  <c r="U409" i="56"/>
  <c r="U382" i="56" s="1"/>
  <c r="U381" i="56" s="1"/>
  <c r="U380" i="56" s="1"/>
  <c r="W417" i="56"/>
  <c r="S258" i="56"/>
  <c r="S256" i="56" s="1"/>
  <c r="S255" i="56" s="1"/>
  <c r="U745" i="56"/>
  <c r="V749" i="56"/>
  <c r="X15" i="56"/>
  <c r="X140" i="56"/>
  <c r="V139" i="56"/>
  <c r="V130" i="56" s="1"/>
  <c r="V129" i="56" s="1"/>
  <c r="T506" i="56"/>
  <c r="U506" i="56" s="1"/>
  <c r="V506" i="56" s="1"/>
  <c r="E58" i="50"/>
  <c r="E57" i="50" s="1"/>
  <c r="Y90" i="56"/>
  <c r="X90" i="56"/>
  <c r="D58" i="50"/>
  <c r="D57" i="50" s="1"/>
  <c r="X394" i="51"/>
  <c r="X108" i="51"/>
  <c r="X871" i="51"/>
  <c r="W662" i="56"/>
  <c r="W659" i="56" s="1"/>
  <c r="C34" i="50" s="1"/>
  <c r="W547" i="56"/>
  <c r="M433" i="56"/>
  <c r="M432" i="56" s="1"/>
  <c r="M925" i="56" s="1"/>
  <c r="N570" i="56"/>
  <c r="N572" i="56"/>
  <c r="O570" i="56"/>
  <c r="R879" i="56"/>
  <c r="S879" i="56" s="1"/>
  <c r="S468" i="56"/>
  <c r="R178" i="56"/>
  <c r="S178" i="56" s="1"/>
  <c r="S384" i="56"/>
  <c r="S383" i="56" s="1"/>
  <c r="S281" i="56"/>
  <c r="S280" i="56" s="1"/>
  <c r="U439" i="56"/>
  <c r="S438" i="56"/>
  <c r="Q827" i="56"/>
  <c r="P827" i="56"/>
  <c r="Q864" i="56"/>
  <c r="P864" i="56"/>
  <c r="Q795" i="56"/>
  <c r="Q828" i="56"/>
  <c r="P828" i="56"/>
  <c r="Q844" i="56"/>
  <c r="P844" i="56"/>
  <c r="T641" i="56"/>
  <c r="T636" i="56" s="1"/>
  <c r="X372" i="56"/>
  <c r="V371" i="56"/>
  <c r="V365" i="56" s="1"/>
  <c r="V358" i="56" s="1"/>
  <c r="V342" i="56" s="1"/>
  <c r="V252" i="56" s="1"/>
  <c r="Q845" i="56"/>
  <c r="P845" i="56"/>
  <c r="Q868" i="56"/>
  <c r="P868" i="56"/>
  <c r="X181" i="56"/>
  <c r="Y181" i="56" s="1"/>
  <c r="S102" i="56"/>
  <c r="T258" i="56"/>
  <c r="V258" i="56" s="1"/>
  <c r="U249" i="56"/>
  <c r="S248" i="56"/>
  <c r="S247" i="56" s="1"/>
  <c r="S246" i="56" s="1"/>
  <c r="S245" i="56" s="1"/>
  <c r="N100" i="56"/>
  <c r="N99" i="56" s="1"/>
  <c r="N98" i="56" s="1"/>
  <c r="P101" i="56"/>
  <c r="P290" i="56"/>
  <c r="R398" i="56"/>
  <c r="P397" i="56"/>
  <c r="P396" i="56" s="1"/>
  <c r="T589" i="56"/>
  <c r="T587" i="56" s="1"/>
  <c r="T450" i="56"/>
  <c r="V450" i="56" s="1"/>
  <c r="R622" i="56"/>
  <c r="R621" i="56" s="1"/>
  <c r="V687" i="56"/>
  <c r="T592" i="56"/>
  <c r="R591" i="56"/>
  <c r="S765" i="56"/>
  <c r="T765" i="56" s="1"/>
  <c r="P778" i="56"/>
  <c r="R778" i="56" s="1"/>
  <c r="S778" i="56" s="1"/>
  <c r="P794" i="56"/>
  <c r="N782" i="56"/>
  <c r="Q782" i="56" s="1"/>
  <c r="S811" i="56"/>
  <c r="T811" i="56" s="1"/>
  <c r="Q849" i="56"/>
  <c r="Q867" i="56"/>
  <c r="P867" i="56"/>
  <c r="Q897" i="56"/>
  <c r="P897" i="56"/>
  <c r="P872" i="56"/>
  <c r="O872" i="56"/>
  <c r="Q872" i="56" s="1"/>
  <c r="P895" i="56"/>
  <c r="R895" i="56" s="1"/>
  <c r="S895" i="56" s="1"/>
  <c r="T908" i="56"/>
  <c r="U908" i="56" s="1"/>
  <c r="Q111" i="56"/>
  <c r="Q110" i="56" s="1"/>
  <c r="Q109" i="56" s="1"/>
  <c r="Q108" i="56" s="1"/>
  <c r="S112" i="56"/>
  <c r="T367" i="56"/>
  <c r="R366" i="56"/>
  <c r="R370" i="56"/>
  <c r="P369" i="56"/>
  <c r="P368" i="56" s="1"/>
  <c r="R394" i="56"/>
  <c r="W398" i="56"/>
  <c r="U397" i="56"/>
  <c r="W697" i="56"/>
  <c r="X697" i="56" s="1"/>
  <c r="P819" i="56"/>
  <c r="R819" i="56" s="1"/>
  <c r="Q869" i="56"/>
  <c r="P869" i="56"/>
  <c r="W288" i="56"/>
  <c r="Y288" i="56" s="1"/>
  <c r="T400" i="56"/>
  <c r="R399" i="56"/>
  <c r="W257" i="56"/>
  <c r="O393" i="56"/>
  <c r="V293" i="56"/>
  <c r="X293" i="56" s="1"/>
  <c r="U465" i="56"/>
  <c r="S464" i="56"/>
  <c r="S463" i="56" s="1"/>
  <c r="T352" i="56"/>
  <c r="U352" i="56" s="1"/>
  <c r="U448" i="56"/>
  <c r="W448" i="56" s="1"/>
  <c r="O514" i="56"/>
  <c r="O433" i="56" s="1"/>
  <c r="O432" i="56" s="1"/>
  <c r="O925" i="56" s="1"/>
  <c r="W450" i="56"/>
  <c r="Y450" i="56" s="1"/>
  <c r="W601" i="56"/>
  <c r="O796" i="56"/>
  <c r="X703" i="56"/>
  <c r="Y703" i="56" s="1"/>
  <c r="V598" i="56"/>
  <c r="N771" i="56"/>
  <c r="P776" i="56"/>
  <c r="R776" i="56" s="1"/>
  <c r="P810" i="56"/>
  <c r="R810" i="56" s="1"/>
  <c r="P779" i="56"/>
  <c r="R779" i="56" s="1"/>
  <c r="S779" i="56" s="1"/>
  <c r="P795" i="56"/>
  <c r="N783" i="56"/>
  <c r="Q783" i="56" s="1"/>
  <c r="N799" i="56"/>
  <c r="Q799" i="56" s="1"/>
  <c r="T854" i="56"/>
  <c r="U854" i="56" s="1"/>
  <c r="S851" i="56"/>
  <c r="S890" i="56"/>
  <c r="R902" i="56"/>
  <c r="S902" i="56" s="1"/>
  <c r="T249" i="56"/>
  <c r="R248" i="56"/>
  <c r="R247" i="56" s="1"/>
  <c r="R246" i="56" s="1"/>
  <c r="R245" i="56" s="1"/>
  <c r="T302" i="56"/>
  <c r="R301" i="56"/>
  <c r="R300" i="56" s="1"/>
  <c r="R299" i="56" s="1"/>
  <c r="J569" i="56"/>
  <c r="J568" i="56" s="1"/>
  <c r="T631" i="56"/>
  <c r="R630" i="56"/>
  <c r="Q834" i="56"/>
  <c r="P834" i="56"/>
  <c r="Q891" i="56"/>
  <c r="H10" i="56"/>
  <c r="H925" i="56" s="1"/>
  <c r="R211" i="56"/>
  <c r="R210" i="56" s="1"/>
  <c r="Q103" i="56"/>
  <c r="Q100" i="56" s="1"/>
  <c r="Q99" i="56" s="1"/>
  <c r="Q98" i="56" s="1"/>
  <c r="Q97" i="56" s="1"/>
  <c r="S104" i="56"/>
  <c r="U204" i="56"/>
  <c r="S203" i="56"/>
  <c r="W292" i="56"/>
  <c r="Y292" i="56" s="1"/>
  <c r="R350" i="56"/>
  <c r="S350" i="56" s="1"/>
  <c r="S289" i="56"/>
  <c r="U289" i="56" s="1"/>
  <c r="P292" i="56"/>
  <c r="P448" i="56"/>
  <c r="R448" i="56" s="1"/>
  <c r="P388" i="56"/>
  <c r="R388" i="56" s="1"/>
  <c r="T436" i="56"/>
  <c r="T435" i="56" s="1"/>
  <c r="S458" i="56"/>
  <c r="Q457" i="56"/>
  <c r="U656" i="56"/>
  <c r="U655" i="56" s="1"/>
  <c r="U619" i="56" s="1"/>
  <c r="S560" i="56"/>
  <c r="T560" i="56" s="1"/>
  <c r="Q558" i="56"/>
  <c r="Q514" i="56" s="1"/>
  <c r="Q433" i="56" s="1"/>
  <c r="Q432" i="56" s="1"/>
  <c r="Q925" i="56" s="1"/>
  <c r="X557" i="56"/>
  <c r="X547" i="56" s="1"/>
  <c r="X663" i="56"/>
  <c r="X662" i="56" s="1"/>
  <c r="U735" i="56"/>
  <c r="W736" i="56"/>
  <c r="W704" i="56"/>
  <c r="X704" i="56" s="1"/>
  <c r="P766" i="56"/>
  <c r="R766" i="56" s="1"/>
  <c r="S766" i="56" s="1"/>
  <c r="O773" i="56"/>
  <c r="Q773" i="56" s="1"/>
  <c r="O801" i="56"/>
  <c r="P800" i="56"/>
  <c r="R800" i="56" s="1"/>
  <c r="S800" i="56" s="1"/>
  <c r="Q788" i="56"/>
  <c r="Q805" i="56"/>
  <c r="P805" i="56"/>
  <c r="Q813" i="56"/>
  <c r="R813" i="56" s="1"/>
  <c r="Q821" i="56"/>
  <c r="R821" i="56" s="1"/>
  <c r="S853" i="56"/>
  <c r="T853" i="56" s="1"/>
  <c r="P855" i="56"/>
  <c r="R855" i="56" s="1"/>
  <c r="O870" i="56"/>
  <c r="Q870" i="56" s="1"/>
  <c r="R870" i="56" s="1"/>
  <c r="R898" i="56"/>
  <c r="S898" i="56" s="1"/>
  <c r="T201" i="56"/>
  <c r="V202" i="56"/>
  <c r="W395" i="56"/>
  <c r="W394" i="56" s="1"/>
  <c r="V658" i="56"/>
  <c r="W658" i="56" s="1"/>
  <c r="U474" i="56"/>
  <c r="S473" i="56"/>
  <c r="S472" i="56" s="1"/>
  <c r="W688" i="56"/>
  <c r="P812" i="56"/>
  <c r="R812" i="56" s="1"/>
  <c r="Q826" i="56"/>
  <c r="P826" i="56"/>
  <c r="Q842" i="56"/>
  <c r="P842" i="56"/>
  <c r="N882" i="56"/>
  <c r="Q882" i="56" s="1"/>
  <c r="R899" i="56"/>
  <c r="S899" i="56" s="1"/>
  <c r="S847" i="56"/>
  <c r="T847" i="56" s="1"/>
  <c r="O785" i="56"/>
  <c r="Q785" i="56" s="1"/>
  <c r="O791" i="56"/>
  <c r="P459" i="56"/>
  <c r="P519" i="56"/>
  <c r="P518" i="56" s="1"/>
  <c r="N518" i="56"/>
  <c r="R102" i="56"/>
  <c r="S106" i="56"/>
  <c r="S105" i="56" s="1"/>
  <c r="U107" i="56"/>
  <c r="S302" i="56"/>
  <c r="Q301" i="56"/>
  <c r="Q300" i="56" s="1"/>
  <c r="Q299" i="56" s="1"/>
  <c r="N106" i="56"/>
  <c r="N105" i="56" s="1"/>
  <c r="P107" i="56"/>
  <c r="T286" i="56"/>
  <c r="Q388" i="56"/>
  <c r="S388" i="56" s="1"/>
  <c r="R458" i="56"/>
  <c r="P457" i="56"/>
  <c r="P874" i="56"/>
  <c r="O874" i="56"/>
  <c r="Q874" i="56" s="1"/>
  <c r="N793" i="56"/>
  <c r="Q793" i="56" s="1"/>
  <c r="S290" i="56"/>
  <c r="U290" i="56" s="1"/>
  <c r="S589" i="56"/>
  <c r="S587" i="56" s="1"/>
  <c r="Q837" i="56"/>
  <c r="P837" i="56"/>
  <c r="S881" i="56"/>
  <c r="R198" i="56"/>
  <c r="R197" i="56" s="1"/>
  <c r="P760" i="56"/>
  <c r="R760" i="56" s="1"/>
  <c r="S760" i="56" s="1"/>
  <c r="Q198" i="56"/>
  <c r="Q197" i="56" s="1"/>
  <c r="U214" i="56"/>
  <c r="R282" i="56"/>
  <c r="N281" i="56"/>
  <c r="N280" i="56" s="1"/>
  <c r="W215" i="56"/>
  <c r="Y215" i="56" s="1"/>
  <c r="Q284" i="56"/>
  <c r="Q343" i="56"/>
  <c r="P343" i="56"/>
  <c r="S460" i="56"/>
  <c r="Q195" i="56"/>
  <c r="Q194" i="56" s="1"/>
  <c r="S196" i="56"/>
  <c r="X387" i="56"/>
  <c r="S534" i="56"/>
  <c r="T536" i="56"/>
  <c r="T534" i="56" s="1"/>
  <c r="U536" i="56"/>
  <c r="R421" i="56"/>
  <c r="P420" i="56"/>
  <c r="X582" i="56"/>
  <c r="T580" i="56"/>
  <c r="X638" i="56"/>
  <c r="W581" i="56"/>
  <c r="W580" i="56" s="1"/>
  <c r="S580" i="56"/>
  <c r="P767" i="56"/>
  <c r="R767" i="56" s="1"/>
  <c r="S776" i="56"/>
  <c r="P782" i="56"/>
  <c r="R782" i="56" s="1"/>
  <c r="Q831" i="56"/>
  <c r="P831" i="56"/>
  <c r="Q839" i="56"/>
  <c r="P839" i="56"/>
  <c r="P880" i="56"/>
  <c r="O880" i="56"/>
  <c r="Q880" i="56" s="1"/>
  <c r="V213" i="56"/>
  <c r="P289" i="56"/>
  <c r="T296" i="56"/>
  <c r="R469" i="56"/>
  <c r="P628" i="56"/>
  <c r="N627" i="56"/>
  <c r="N624" i="56" s="1"/>
  <c r="P633" i="56"/>
  <c r="N632" i="56"/>
  <c r="N629" i="56" s="1"/>
  <c r="O794" i="56"/>
  <c r="Q794" i="56" s="1"/>
  <c r="P858" i="56"/>
  <c r="R858" i="56" s="1"/>
  <c r="S858" i="56" s="1"/>
  <c r="P849" i="56"/>
  <c r="T203" i="56"/>
  <c r="V204" i="56"/>
  <c r="R180" i="56"/>
  <c r="W392" i="56"/>
  <c r="Y392" i="56" s="1"/>
  <c r="U297" i="56"/>
  <c r="W297" i="56" s="1"/>
  <c r="U400" i="56"/>
  <c r="S399" i="56"/>
  <c r="S396" i="56" s="1"/>
  <c r="P256" i="56"/>
  <c r="P255" i="56" s="1"/>
  <c r="P291" i="56"/>
  <c r="R291" i="56" s="1"/>
  <c r="V297" i="56"/>
  <c r="X297" i="56" s="1"/>
  <c r="J432" i="56"/>
  <c r="J925" i="56" s="1"/>
  <c r="R439" i="56"/>
  <c r="P438" i="56"/>
  <c r="P465" i="56"/>
  <c r="N464" i="56"/>
  <c r="N463" i="56" s="1"/>
  <c r="S626" i="56"/>
  <c r="Q625" i="56"/>
  <c r="Q624" i="56" s="1"/>
  <c r="U590" i="56"/>
  <c r="Q589" i="56"/>
  <c r="Q587" i="56" s="1"/>
  <c r="S631" i="56"/>
  <c r="Q630" i="56"/>
  <c r="Q629" i="56" s="1"/>
  <c r="P772" i="56"/>
  <c r="R772" i="56" s="1"/>
  <c r="P783" i="56"/>
  <c r="R783" i="56" s="1"/>
  <c r="Q803" i="56"/>
  <c r="P803" i="56"/>
  <c r="P832" i="56"/>
  <c r="Q840" i="56"/>
  <c r="P840" i="56"/>
  <c r="S859" i="56"/>
  <c r="T859" i="56" s="1"/>
  <c r="P875" i="56"/>
  <c r="O875" i="56"/>
  <c r="Q875" i="56" s="1"/>
  <c r="S887" i="56"/>
  <c r="S916" i="56"/>
  <c r="U101" i="56"/>
  <c r="R257" i="56"/>
  <c r="P284" i="56"/>
  <c r="R284" i="56" s="1"/>
  <c r="V590" i="56"/>
  <c r="V589" i="56" s="1"/>
  <c r="V587" i="56" s="1"/>
  <c r="S462" i="56"/>
  <c r="T715" i="56"/>
  <c r="R682" i="56"/>
  <c r="V700" i="56"/>
  <c r="P793" i="56"/>
  <c r="R793" i="56" s="1"/>
  <c r="P857" i="56"/>
  <c r="R857" i="56" s="1"/>
  <c r="S857" i="56" s="1"/>
  <c r="N886" i="56"/>
  <c r="Q886" i="56" s="1"/>
  <c r="U89" i="56"/>
  <c r="V89" i="56" s="1"/>
  <c r="V196" i="56"/>
  <c r="T214" i="56"/>
  <c r="V214" i="56" s="1"/>
  <c r="T260" i="56"/>
  <c r="V260" i="56" s="1"/>
  <c r="T212" i="56"/>
  <c r="T386" i="56"/>
  <c r="V386" i="56" s="1"/>
  <c r="U367" i="56"/>
  <c r="S366" i="56"/>
  <c r="U453" i="56"/>
  <c r="R470" i="56"/>
  <c r="T470" i="56" s="1"/>
  <c r="S573" i="56"/>
  <c r="U573" i="56" s="1"/>
  <c r="O572" i="56"/>
  <c r="W717" i="56"/>
  <c r="U716" i="56"/>
  <c r="U715" i="56" s="1"/>
  <c r="T748" i="56"/>
  <c r="Q762" i="56"/>
  <c r="P762" i="56"/>
  <c r="U689" i="56"/>
  <c r="U683" i="56" s="1"/>
  <c r="P768" i="56"/>
  <c r="N774" i="56"/>
  <c r="O790" i="56"/>
  <c r="Q790" i="56" s="1"/>
  <c r="R790" i="56" s="1"/>
  <c r="N792" i="56"/>
  <c r="Q792" i="56" s="1"/>
  <c r="P856" i="56"/>
  <c r="R856" i="56" s="1"/>
  <c r="Q833" i="56"/>
  <c r="P833" i="56"/>
  <c r="Q841" i="56"/>
  <c r="P841" i="56"/>
  <c r="R877" i="56"/>
  <c r="S877" i="56" s="1"/>
  <c r="P876" i="56"/>
  <c r="O876" i="56"/>
  <c r="Q876" i="56" s="1"/>
  <c r="O885" i="56"/>
  <c r="Q885" i="56" s="1"/>
  <c r="U175" i="56"/>
  <c r="V175" i="56" s="1"/>
  <c r="R200" i="56"/>
  <c r="Q200" i="56"/>
  <c r="S293" i="56"/>
  <c r="N801" i="56"/>
  <c r="Q801" i="56" s="1"/>
  <c r="N888" i="56"/>
  <c r="S712" i="56"/>
  <c r="T712" i="56" s="1"/>
  <c r="S709" i="56"/>
  <c r="O797" i="56"/>
  <c r="V642" i="56"/>
  <c r="V641" i="56" s="1"/>
  <c r="V636" i="56" s="1"/>
  <c r="R174" i="56"/>
  <c r="R264" i="56"/>
  <c r="P263" i="56"/>
  <c r="P262" i="56" s="1"/>
  <c r="P261" i="56" s="1"/>
  <c r="O637" i="56"/>
  <c r="S639" i="56"/>
  <c r="M570" i="56"/>
  <c r="M569" i="56" s="1"/>
  <c r="M568" i="56" s="1"/>
  <c r="Q571" i="56"/>
  <c r="L572" i="56"/>
  <c r="P573" i="56"/>
  <c r="R573" i="56" s="1"/>
  <c r="Q585" i="56"/>
  <c r="V581" i="56"/>
  <c r="X581" i="56" s="1"/>
  <c r="S586" i="56"/>
  <c r="W752" i="56"/>
  <c r="X752" i="56" s="1"/>
  <c r="Q835" i="56"/>
  <c r="P835" i="56"/>
  <c r="Q843" i="56"/>
  <c r="P843" i="56"/>
  <c r="T905" i="56"/>
  <c r="T914" i="56"/>
  <c r="U914" i="56" s="1"/>
  <c r="W184" i="56"/>
  <c r="U294" i="56"/>
  <c r="Y753" i="56"/>
  <c r="Q838" i="56"/>
  <c r="P838" i="56"/>
  <c r="T283" i="56"/>
  <c r="V283" i="56" s="1"/>
  <c r="Q281" i="56"/>
  <c r="Q280" i="56" s="1"/>
  <c r="U282" i="56"/>
  <c r="U633" i="56"/>
  <c r="S632" i="56"/>
  <c r="Q836" i="56"/>
  <c r="P836" i="56"/>
  <c r="O846" i="56"/>
  <c r="N846" i="56"/>
  <c r="P846" i="56" s="1"/>
  <c r="R71" i="56"/>
  <c r="P70" i="56"/>
  <c r="L570" i="56"/>
  <c r="P571" i="56"/>
  <c r="R571" i="56" s="1"/>
  <c r="T179" i="56"/>
  <c r="T298" i="56"/>
  <c r="S211" i="56"/>
  <c r="S210" i="56" s="1"/>
  <c r="W370" i="56"/>
  <c r="U369" i="56"/>
  <c r="U368" i="56" s="1"/>
  <c r="W592" i="56"/>
  <c r="U591" i="56"/>
  <c r="R583" i="56"/>
  <c r="N784" i="56"/>
  <c r="Q784" i="56" s="1"/>
  <c r="Q829" i="56"/>
  <c r="P829" i="56"/>
  <c r="T887" i="56"/>
  <c r="R580" i="56"/>
  <c r="X213" i="56"/>
  <c r="T453" i="56"/>
  <c r="P111" i="56"/>
  <c r="P110" i="56" s="1"/>
  <c r="P109" i="56" s="1"/>
  <c r="P108" i="56" s="1"/>
  <c r="R112" i="56"/>
  <c r="P177" i="56"/>
  <c r="X186" i="56"/>
  <c r="Y186" i="56" s="1"/>
  <c r="W291" i="56"/>
  <c r="Y291" i="56" s="1"/>
  <c r="V418" i="56"/>
  <c r="S296" i="56"/>
  <c r="U391" i="56"/>
  <c r="R232" i="56"/>
  <c r="P218" i="56"/>
  <c r="P193" i="56" s="1"/>
  <c r="P113" i="56" s="1"/>
  <c r="P96" i="56" s="1"/>
  <c r="P925" i="56" s="1"/>
  <c r="P285" i="56"/>
  <c r="U363" i="56"/>
  <c r="U362" i="56" s="1"/>
  <c r="P474" i="56"/>
  <c r="N473" i="56"/>
  <c r="N472" i="56" s="1"/>
  <c r="T454" i="56"/>
  <c r="V454" i="56" s="1"/>
  <c r="U576" i="56"/>
  <c r="S575" i="56"/>
  <c r="T452" i="56"/>
  <c r="T584" i="56"/>
  <c r="V584" i="56" s="1"/>
  <c r="V583" i="56" s="1"/>
  <c r="P583" i="56"/>
  <c r="P579" i="56" s="1"/>
  <c r="V451" i="56"/>
  <c r="X451" i="56" s="1"/>
  <c r="P622" i="56"/>
  <c r="P621" i="56" s="1"/>
  <c r="T623" i="56"/>
  <c r="R576" i="56"/>
  <c r="P575" i="56"/>
  <c r="X668" i="56"/>
  <c r="V667" i="56"/>
  <c r="V659" i="56" s="1"/>
  <c r="O579" i="56"/>
  <c r="W696" i="56"/>
  <c r="W708" i="56"/>
  <c r="V702" i="56"/>
  <c r="P769" i="56"/>
  <c r="R769" i="56" s="1"/>
  <c r="S769" i="56" s="1"/>
  <c r="R777" i="56"/>
  <c r="S777" i="56" s="1"/>
  <c r="Q808" i="56"/>
  <c r="Q816" i="56"/>
  <c r="Q824" i="56"/>
  <c r="Q807" i="56"/>
  <c r="R807" i="56" s="1"/>
  <c r="Q823" i="56"/>
  <c r="R823" i="56" s="1"/>
  <c r="T851" i="56"/>
  <c r="P873" i="56"/>
  <c r="O873" i="56"/>
  <c r="Q873" i="56" s="1"/>
  <c r="Q892" i="56"/>
  <c r="P892" i="56"/>
  <c r="T912" i="56"/>
  <c r="S390" i="56"/>
  <c r="U390" i="56" s="1"/>
  <c r="S236" i="56"/>
  <c r="T236" i="56" s="1"/>
  <c r="V295" i="56"/>
  <c r="X295" i="56" s="1"/>
  <c r="U456" i="56"/>
  <c r="S622" i="56"/>
  <c r="S621" i="56" s="1"/>
  <c r="W707" i="56"/>
  <c r="P816" i="56"/>
  <c r="Q797" i="56"/>
  <c r="R797" i="56" s="1"/>
  <c r="N884" i="56"/>
  <c r="T199" i="56"/>
  <c r="P198" i="56"/>
  <c r="P197" i="56" s="1"/>
  <c r="U212" i="56"/>
  <c r="Q211" i="56"/>
  <c r="Q210" i="56" s="1"/>
  <c r="S264" i="56"/>
  <c r="Q263" i="56"/>
  <c r="Q262" i="56" s="1"/>
  <c r="Q261" i="56" s="1"/>
  <c r="T395" i="56"/>
  <c r="V395" i="56" s="1"/>
  <c r="V394" i="56" s="1"/>
  <c r="P394" i="56"/>
  <c r="Q384" i="56"/>
  <c r="Q383" i="56" s="1"/>
  <c r="U385" i="56"/>
  <c r="S199" i="56"/>
  <c r="R456" i="56"/>
  <c r="T456" i="56" s="1"/>
  <c r="N384" i="56"/>
  <c r="N383" i="56" s="1"/>
  <c r="R391" i="56"/>
  <c r="T391" i="56" s="1"/>
  <c r="W602" i="56"/>
  <c r="R558" i="56"/>
  <c r="R546" i="56" s="1"/>
  <c r="R514" i="56" s="1"/>
  <c r="R433" i="56" s="1"/>
  <c r="W470" i="56"/>
  <c r="Y470" i="56" s="1"/>
  <c r="Q572" i="56"/>
  <c r="Q638" i="56"/>
  <c r="W599" i="56"/>
  <c r="U598" i="56"/>
  <c r="U574" i="56" s="1"/>
  <c r="U567" i="56" s="1"/>
  <c r="V735" i="56"/>
  <c r="N759" i="56"/>
  <c r="M759" i="56"/>
  <c r="O786" i="56"/>
  <c r="Q786" i="56" s="1"/>
  <c r="R786" i="56" s="1"/>
  <c r="P818" i="56"/>
  <c r="R818" i="56" s="1"/>
  <c r="P787" i="56"/>
  <c r="S804" i="56"/>
  <c r="T804" i="56" s="1"/>
  <c r="Q791" i="56"/>
  <c r="Q850" i="56"/>
  <c r="Q889" i="56"/>
  <c r="P889" i="56"/>
  <c r="Q865" i="56"/>
  <c r="P865" i="56"/>
  <c r="S920" i="56"/>
  <c r="P287" i="56"/>
  <c r="P281" i="56" s="1"/>
  <c r="P280" i="56" s="1"/>
  <c r="U421" i="56"/>
  <c r="S420" i="56"/>
  <c r="U283" i="56"/>
  <c r="T455" i="56"/>
  <c r="T385" i="56"/>
  <c r="Q468" i="56"/>
  <c r="U469" i="56"/>
  <c r="U628" i="56"/>
  <c r="S627" i="56"/>
  <c r="X713" i="56"/>
  <c r="Y713" i="56" s="1"/>
  <c r="P808" i="56"/>
  <c r="N781" i="56"/>
  <c r="Q781" i="56" s="1"/>
  <c r="P850" i="56"/>
  <c r="T190" i="56"/>
  <c r="T183" i="56" s="1"/>
  <c r="P103" i="56"/>
  <c r="R104" i="56"/>
  <c r="R176" i="56"/>
  <c r="R252" i="56"/>
  <c r="W217" i="56"/>
  <c r="Y217" i="56" s="1"/>
  <c r="T351" i="56"/>
  <c r="U191" i="56"/>
  <c r="V191" i="56" s="1"/>
  <c r="T259" i="56"/>
  <c r="P288" i="56"/>
  <c r="R288" i="56" s="1"/>
  <c r="N393" i="56"/>
  <c r="V294" i="56"/>
  <c r="X294" i="56" s="1"/>
  <c r="X392" i="56"/>
  <c r="P461" i="56"/>
  <c r="T449" i="56"/>
  <c r="U508" i="56"/>
  <c r="V600" i="56"/>
  <c r="W600" i="56" s="1"/>
  <c r="P460" i="56"/>
  <c r="T710" i="56"/>
  <c r="V706" i="56"/>
  <c r="S761" i="56"/>
  <c r="T761" i="56" s="1"/>
  <c r="V690" i="56"/>
  <c r="P770" i="56"/>
  <c r="N780" i="56"/>
  <c r="Q780" i="56" s="1"/>
  <c r="N796" i="56"/>
  <c r="Q796" i="56" s="1"/>
  <c r="Q809" i="56"/>
  <c r="R809" i="56" s="1"/>
  <c r="Q817" i="56"/>
  <c r="Q825" i="56"/>
  <c r="Q848" i="56"/>
  <c r="P848" i="56"/>
  <c r="Q893" i="56"/>
  <c r="P893" i="56"/>
  <c r="S894" i="56"/>
  <c r="P883" i="56"/>
  <c r="R903" i="56"/>
  <c r="S903" i="56" s="1"/>
  <c r="T913" i="56"/>
  <c r="U913" i="56" s="1"/>
  <c r="S900" i="56"/>
  <c r="T900" i="56" s="1"/>
  <c r="S285" i="56"/>
  <c r="U202" i="56"/>
  <c r="S201" i="56"/>
  <c r="U213" i="56"/>
  <c r="P389" i="56"/>
  <c r="V364" i="56"/>
  <c r="R425" i="56"/>
  <c r="T425" i="56" s="1"/>
  <c r="V705" i="56"/>
  <c r="W705" i="56" s="1"/>
  <c r="P462" i="56"/>
  <c r="P789" i="56"/>
  <c r="R789" i="56" s="1"/>
  <c r="P815" i="56"/>
  <c r="Q830" i="56"/>
  <c r="P830" i="56"/>
  <c r="R907" i="56"/>
  <c r="T588" i="56"/>
  <c r="S295" i="56"/>
  <c r="T390" i="56"/>
  <c r="T471" i="56"/>
  <c r="V471" i="56" s="1"/>
  <c r="U623" i="56"/>
  <c r="S909" i="56"/>
  <c r="T909" i="56" s="1"/>
  <c r="S917" i="56"/>
  <c r="V217" i="56"/>
  <c r="X217" i="56" s="1"/>
  <c r="X377" i="56"/>
  <c r="X376" i="56" s="1"/>
  <c r="V507" i="56"/>
  <c r="X185" i="56"/>
  <c r="Y185" i="56" s="1"/>
  <c r="W16" i="51"/>
  <c r="X314" i="51"/>
  <c r="X274" i="51"/>
  <c r="X249" i="51" s="1"/>
  <c r="W207" i="51"/>
  <c r="X18" i="51"/>
  <c r="X17" i="51" s="1"/>
  <c r="W313" i="51"/>
  <c r="U163" i="51"/>
  <c r="U165" i="51"/>
  <c r="AF59" i="51" l="1"/>
  <c r="AE57" i="51"/>
  <c r="AF57" i="51" s="1"/>
  <c r="AD851" i="51"/>
  <c r="AF852" i="51"/>
  <c r="AD848" i="51"/>
  <c r="AF849" i="51"/>
  <c r="AD108" i="51"/>
  <c r="AF108" i="51" s="1"/>
  <c r="AF109" i="51"/>
  <c r="AD18" i="51"/>
  <c r="AD202" i="51"/>
  <c r="AF202" i="51" s="1"/>
  <c r="AD74" i="51"/>
  <c r="AF74" i="51" s="1"/>
  <c r="AB207" i="51"/>
  <c r="AD219" i="51"/>
  <c r="AF219" i="51" s="1"/>
  <c r="AB401" i="51"/>
  <c r="AB394" i="51" s="1"/>
  <c r="AD402" i="51"/>
  <c r="AB584" i="51"/>
  <c r="AB583" i="51" s="1"/>
  <c r="AD584" i="51"/>
  <c r="AB738" i="51"/>
  <c r="AD738" i="51"/>
  <c r="AF738" i="51" s="1"/>
  <c r="AB615" i="51"/>
  <c r="AD615" i="51"/>
  <c r="AF615" i="51" s="1"/>
  <c r="AD790" i="51"/>
  <c r="AF790" i="51" s="1"/>
  <c r="AB814" i="51"/>
  <c r="AB303" i="51"/>
  <c r="AB302" i="51" s="1"/>
  <c r="AB301" i="51" s="1"/>
  <c r="AD303" i="51"/>
  <c r="AB612" i="51"/>
  <c r="AB411" i="51"/>
  <c r="AB410" i="51" s="1"/>
  <c r="AD412" i="51"/>
  <c r="AB199" i="51"/>
  <c r="AD199" i="51"/>
  <c r="AF199" i="51" s="1"/>
  <c r="AB575" i="51"/>
  <c r="AD575" i="51"/>
  <c r="AF575" i="51" s="1"/>
  <c r="AB407" i="51"/>
  <c r="AB406" i="51" s="1"/>
  <c r="AB405" i="51" s="1"/>
  <c r="AD408" i="51"/>
  <c r="AD729" i="51"/>
  <c r="AF729" i="51" s="1"/>
  <c r="AD872" i="51"/>
  <c r="AF872" i="51" s="1"/>
  <c r="AB872" i="51"/>
  <c r="AB871" i="51" s="1"/>
  <c r="AB819" i="51"/>
  <c r="AD819" i="51"/>
  <c r="AF819" i="51" s="1"/>
  <c r="AD243" i="51"/>
  <c r="AF243" i="51" s="1"/>
  <c r="AB193" i="51"/>
  <c r="AD193" i="51"/>
  <c r="AF193" i="51" s="1"/>
  <c r="AB590" i="51"/>
  <c r="AD590" i="51"/>
  <c r="AF590" i="51" s="1"/>
  <c r="AB39" i="51"/>
  <c r="AB38" i="51" s="1"/>
  <c r="AB16" i="51" s="1"/>
  <c r="AD39" i="51"/>
  <c r="AF39" i="51" s="1"/>
  <c r="AB422" i="51"/>
  <c r="AB421" i="51" s="1"/>
  <c r="AD422" i="51"/>
  <c r="AB592" i="51"/>
  <c r="AD592" i="51"/>
  <c r="AF592" i="51" s="1"/>
  <c r="AB451" i="51"/>
  <c r="AD451" i="51"/>
  <c r="AF451" i="51" s="1"/>
  <c r="AB118" i="51"/>
  <c r="AD118" i="51"/>
  <c r="Z851" i="51"/>
  <c r="Z847" i="51" s="1"/>
  <c r="AB851" i="51"/>
  <c r="Z589" i="51"/>
  <c r="X207" i="51"/>
  <c r="Z207" i="51"/>
  <c r="Z577" i="51"/>
  <c r="AB580" i="51"/>
  <c r="Z16" i="51"/>
  <c r="S764" i="56"/>
  <c r="T764" i="56"/>
  <c r="U764" i="56" s="1"/>
  <c r="P637" i="56"/>
  <c r="P882" i="56"/>
  <c r="R882" i="56" s="1"/>
  <c r="P798" i="56"/>
  <c r="R798" i="56" s="1"/>
  <c r="S798" i="56" s="1"/>
  <c r="X437" i="56"/>
  <c r="X436" i="56" s="1"/>
  <c r="X435" i="56" s="1"/>
  <c r="P792" i="56"/>
  <c r="R792" i="56" s="1"/>
  <c r="S792" i="56" s="1"/>
  <c r="T911" i="56"/>
  <c r="R639" i="56"/>
  <c r="R637" i="56" s="1"/>
  <c r="R586" i="56"/>
  <c r="R841" i="56"/>
  <c r="R849" i="56"/>
  <c r="R834" i="56"/>
  <c r="S860" i="56"/>
  <c r="T860" i="56" s="1"/>
  <c r="U860" i="56" s="1"/>
  <c r="R815" i="56"/>
  <c r="S815" i="56" s="1"/>
  <c r="T815" i="56" s="1"/>
  <c r="R848" i="56"/>
  <c r="P775" i="56"/>
  <c r="R775" i="56" s="1"/>
  <c r="S775" i="56" s="1"/>
  <c r="R432" i="56"/>
  <c r="R816" i="56"/>
  <c r="R836" i="56"/>
  <c r="R838" i="56"/>
  <c r="R876" i="56"/>
  <c r="R868" i="56"/>
  <c r="Q915" i="56"/>
  <c r="R770" i="56"/>
  <c r="S770" i="56" s="1"/>
  <c r="R889" i="56"/>
  <c r="S889" i="56" s="1"/>
  <c r="P896" i="56"/>
  <c r="R915" i="56"/>
  <c r="R918" i="56"/>
  <c r="R883" i="56"/>
  <c r="S883" i="56" s="1"/>
  <c r="R808" i="56"/>
  <c r="R840" i="56"/>
  <c r="R839" i="56"/>
  <c r="R874" i="56"/>
  <c r="S874" i="56" s="1"/>
  <c r="R897" i="56"/>
  <c r="R863" i="56"/>
  <c r="S863" i="56" s="1"/>
  <c r="T863" i="56" s="1"/>
  <c r="R842" i="56"/>
  <c r="S842" i="56" s="1"/>
  <c r="T842" i="56" s="1"/>
  <c r="R788" i="56"/>
  <c r="R869" i="56"/>
  <c r="R872" i="56"/>
  <c r="R827" i="56"/>
  <c r="S827" i="56" s="1"/>
  <c r="T827" i="56" s="1"/>
  <c r="Q862" i="56"/>
  <c r="P862" i="56"/>
  <c r="R862" i="56" s="1"/>
  <c r="R787" i="56"/>
  <c r="S787" i="56" s="1"/>
  <c r="T787" i="56" s="1"/>
  <c r="U787" i="56" s="1"/>
  <c r="U436" i="56"/>
  <c r="U435" i="56" s="1"/>
  <c r="U572" i="56"/>
  <c r="S906" i="56"/>
  <c r="T906" i="56" s="1"/>
  <c r="W397" i="56"/>
  <c r="Y398" i="56"/>
  <c r="Y397" i="56" s="1"/>
  <c r="C70" i="50"/>
  <c r="S901" i="56"/>
  <c r="T901" i="56" s="1"/>
  <c r="Q806" i="56"/>
  <c r="P806" i="56"/>
  <c r="R806" i="56" s="1"/>
  <c r="Y642" i="56"/>
  <c r="Y641" i="56" s="1"/>
  <c r="Y636" i="56" s="1"/>
  <c r="W591" i="56"/>
  <c r="Y592" i="56"/>
  <c r="Y591" i="56" s="1"/>
  <c r="R626" i="56"/>
  <c r="P625" i="56"/>
  <c r="Q763" i="56"/>
  <c r="P763" i="56"/>
  <c r="X660" i="56"/>
  <c r="X659" i="56" s="1"/>
  <c r="D34" i="50" s="1"/>
  <c r="Y661" i="56"/>
  <c r="Y660" i="56" s="1"/>
  <c r="U622" i="56"/>
  <c r="U621" i="56" s="1"/>
  <c r="R850" i="56"/>
  <c r="P886" i="56"/>
  <c r="R886" i="56" s="1"/>
  <c r="R829" i="56"/>
  <c r="R843" i="56"/>
  <c r="R768" i="56"/>
  <c r="S768" i="56" s="1"/>
  <c r="U589" i="56"/>
  <c r="U587" i="56" s="1"/>
  <c r="T200" i="56"/>
  <c r="R795" i="56"/>
  <c r="S795" i="56" s="1"/>
  <c r="S583" i="56"/>
  <c r="S436" i="56"/>
  <c r="S435" i="56" s="1"/>
  <c r="W437" i="56"/>
  <c r="W436" i="56" s="1"/>
  <c r="W435" i="56" s="1"/>
  <c r="Y395" i="56"/>
  <c r="Y394" i="56" s="1"/>
  <c r="U584" i="56"/>
  <c r="W588" i="56"/>
  <c r="Y588" i="56" s="1"/>
  <c r="W369" i="56"/>
  <c r="W368" i="56" s="1"/>
  <c r="Y370" i="56"/>
  <c r="Y369" i="56" s="1"/>
  <c r="Y368" i="56" s="1"/>
  <c r="R447" i="56"/>
  <c r="R446" i="56" s="1"/>
  <c r="R177" i="56"/>
  <c r="S177" i="56" s="1"/>
  <c r="U258" i="56"/>
  <c r="W258" i="56" s="1"/>
  <c r="W256" i="56" s="1"/>
  <c r="W255" i="56" s="1"/>
  <c r="Y377" i="56"/>
  <c r="Y376" i="56" s="1"/>
  <c r="Y184" i="56"/>
  <c r="W456" i="56"/>
  <c r="Y456" i="56" s="1"/>
  <c r="X696" i="56"/>
  <c r="Y696" i="56" s="1"/>
  <c r="W656" i="56"/>
  <c r="W655" i="56" s="1"/>
  <c r="C32" i="50" s="1"/>
  <c r="C27" i="50" s="1"/>
  <c r="W283" i="56"/>
  <c r="Y283" i="56" s="1"/>
  <c r="W598" i="56"/>
  <c r="W574" i="56" s="1"/>
  <c r="U384" i="56"/>
  <c r="U383" i="56" s="1"/>
  <c r="X708" i="56"/>
  <c r="Y708" i="56" s="1"/>
  <c r="P447" i="56"/>
  <c r="P446" i="56" s="1"/>
  <c r="U682" i="56"/>
  <c r="W453" i="56"/>
  <c r="Y453" i="56" s="1"/>
  <c r="V715" i="56"/>
  <c r="W735" i="56"/>
  <c r="Y257" i="56"/>
  <c r="U462" i="56"/>
  <c r="W462" i="56" s="1"/>
  <c r="Y462" i="56" s="1"/>
  <c r="U447" i="56"/>
  <c r="U446" i="56" s="1"/>
  <c r="Y448" i="56"/>
  <c r="Y697" i="56"/>
  <c r="U102" i="56"/>
  <c r="W102" i="56" s="1"/>
  <c r="Y102" i="56" s="1"/>
  <c r="E28" i="50"/>
  <c r="Y234" i="56"/>
  <c r="V716" i="56"/>
  <c r="W716" i="56"/>
  <c r="W687" i="56"/>
  <c r="X601" i="56"/>
  <c r="D26" i="50" s="1"/>
  <c r="C26" i="50"/>
  <c r="V159" i="56"/>
  <c r="W182" i="56"/>
  <c r="X182" i="56" s="1"/>
  <c r="X159" i="56" s="1"/>
  <c r="D45" i="50" s="1"/>
  <c r="Y581" i="56"/>
  <c r="Y580" i="56" s="1"/>
  <c r="W213" i="56"/>
  <c r="Y213" i="56" s="1"/>
  <c r="U468" i="56"/>
  <c r="X602" i="56"/>
  <c r="Y602" i="56" s="1"/>
  <c r="W212" i="56"/>
  <c r="Y212" i="56" s="1"/>
  <c r="X707" i="56"/>
  <c r="Y707" i="56" s="1"/>
  <c r="W391" i="56"/>
  <c r="Y391" i="56" s="1"/>
  <c r="U281" i="56"/>
  <c r="U280" i="56" s="1"/>
  <c r="W294" i="56"/>
  <c r="Y294" i="56" s="1"/>
  <c r="Y297" i="56"/>
  <c r="U460" i="56"/>
  <c r="W460" i="56" s="1"/>
  <c r="Y460" i="56" s="1"/>
  <c r="Y704" i="56"/>
  <c r="V574" i="56"/>
  <c r="V567" i="56" s="1"/>
  <c r="W214" i="56"/>
  <c r="Y214" i="56" s="1"/>
  <c r="W409" i="56"/>
  <c r="W382" i="56" s="1"/>
  <c r="X417" i="56"/>
  <c r="X409" i="56" s="1"/>
  <c r="X382" i="56" s="1"/>
  <c r="V745" i="56"/>
  <c r="W749" i="56"/>
  <c r="X667" i="56"/>
  <c r="Y668" i="56"/>
  <c r="Y667" i="56" s="1"/>
  <c r="X139" i="56"/>
  <c r="X130" i="56" s="1"/>
  <c r="X129" i="56" s="1"/>
  <c r="D44" i="50" s="1"/>
  <c r="Y140" i="56"/>
  <c r="Y139" i="56" s="1"/>
  <c r="Y130" i="56" s="1"/>
  <c r="Y129" i="56" s="1"/>
  <c r="X371" i="56"/>
  <c r="X365" i="56" s="1"/>
  <c r="X358" i="56" s="1"/>
  <c r="Y372" i="56"/>
  <c r="Y371" i="56" s="1"/>
  <c r="Y365" i="56" s="1"/>
  <c r="W342" i="56"/>
  <c r="W252" i="56" s="1"/>
  <c r="C68" i="50"/>
  <c r="C67" i="50" s="1"/>
  <c r="X16" i="51"/>
  <c r="Y663" i="56"/>
  <c r="Y662" i="56" s="1"/>
  <c r="Y557" i="56"/>
  <c r="Y547" i="56" s="1"/>
  <c r="R572" i="56"/>
  <c r="R785" i="56"/>
  <c r="S785" i="56" s="1"/>
  <c r="R885" i="56"/>
  <c r="S885" i="56" s="1"/>
  <c r="J969" i="56"/>
  <c r="J959" i="56"/>
  <c r="P384" i="56"/>
  <c r="P383" i="56" s="1"/>
  <c r="V689" i="56"/>
  <c r="V683" i="56" s="1"/>
  <c r="S630" i="56"/>
  <c r="S629" i="56" s="1"/>
  <c r="U631" i="56"/>
  <c r="T421" i="56"/>
  <c r="R420" i="56"/>
  <c r="U473" i="56"/>
  <c r="U472" i="56" s="1"/>
  <c r="W474" i="56"/>
  <c r="S821" i="56"/>
  <c r="T821" i="56" s="1"/>
  <c r="W289" i="56"/>
  <c r="Y289" i="56" s="1"/>
  <c r="P781" i="56"/>
  <c r="R781" i="56" s="1"/>
  <c r="S781" i="56" s="1"/>
  <c r="V580" i="56"/>
  <c r="R570" i="56"/>
  <c r="R569" i="56" s="1"/>
  <c r="R568" i="56" s="1"/>
  <c r="V363" i="56"/>
  <c r="V362" i="56" s="1"/>
  <c r="W202" i="56"/>
  <c r="U201" i="56"/>
  <c r="T903" i="56"/>
  <c r="U903" i="56" s="1"/>
  <c r="V190" i="56"/>
  <c r="V183" i="56" s="1"/>
  <c r="P759" i="56"/>
  <c r="O759" i="56"/>
  <c r="Q759" i="56" s="1"/>
  <c r="T558" i="56"/>
  <c r="T546" i="56" s="1"/>
  <c r="T514" i="56" s="1"/>
  <c r="T433" i="56" s="1"/>
  <c r="V456" i="56"/>
  <c r="X456" i="56" s="1"/>
  <c r="S263" i="56"/>
  <c r="S262" i="56" s="1"/>
  <c r="S261" i="56" s="1"/>
  <c r="U264" i="56"/>
  <c r="T198" i="56"/>
  <c r="T197" i="56" s="1"/>
  <c r="S797" i="56"/>
  <c r="T797" i="56" s="1"/>
  <c r="U236" i="56"/>
  <c r="T920" i="56"/>
  <c r="U920" i="56" s="1"/>
  <c r="S808" i="56"/>
  <c r="W576" i="56"/>
  <c r="U575" i="56"/>
  <c r="R287" i="56"/>
  <c r="R281" i="56" s="1"/>
  <c r="R280" i="56" s="1"/>
  <c r="U911" i="56"/>
  <c r="P780" i="56"/>
  <c r="R780" i="56" s="1"/>
  <c r="S780" i="56" s="1"/>
  <c r="Q846" i="56"/>
  <c r="R846" i="56" s="1"/>
  <c r="W633" i="56"/>
  <c r="U632" i="56"/>
  <c r="V914" i="56"/>
  <c r="R835" i="56"/>
  <c r="S585" i="56"/>
  <c r="Q570" i="56"/>
  <c r="Q569" i="56" s="1"/>
  <c r="Q568" i="56" s="1"/>
  <c r="P173" i="56"/>
  <c r="R173" i="56" s="1"/>
  <c r="S173" i="56" s="1"/>
  <c r="Q888" i="56"/>
  <c r="P888" i="56"/>
  <c r="V919" i="56"/>
  <c r="Q774" i="56"/>
  <c r="P774" i="56"/>
  <c r="R762" i="56"/>
  <c r="S762" i="56" s="1"/>
  <c r="X214" i="56"/>
  <c r="T857" i="56"/>
  <c r="U857" i="56" s="1"/>
  <c r="W101" i="56"/>
  <c r="Y101" i="56" s="1"/>
  <c r="U887" i="56"/>
  <c r="U859" i="56"/>
  <c r="T910" i="56"/>
  <c r="S856" i="56"/>
  <c r="T856" i="56" s="1"/>
  <c r="R831" i="56"/>
  <c r="S831" i="56" s="1"/>
  <c r="X580" i="56"/>
  <c r="U534" i="56"/>
  <c r="W536" i="56"/>
  <c r="S195" i="56"/>
  <c r="S194" i="56" s="1"/>
  <c r="U196" i="56"/>
  <c r="P801" i="56"/>
  <c r="R801" i="56" s="1"/>
  <c r="S801" i="56" s="1"/>
  <c r="R837" i="56"/>
  <c r="W590" i="56"/>
  <c r="W589" i="56" s="1"/>
  <c r="W587" i="56" s="1"/>
  <c r="T820" i="56"/>
  <c r="T458" i="56"/>
  <c r="R457" i="56"/>
  <c r="U388" i="56"/>
  <c r="W388" i="56" s="1"/>
  <c r="U106" i="56"/>
  <c r="U105" i="56" s="1"/>
  <c r="W107" i="56"/>
  <c r="S882" i="56"/>
  <c r="T882" i="56" s="1"/>
  <c r="X202" i="56"/>
  <c r="X201" i="56" s="1"/>
  <c r="V201" i="56"/>
  <c r="S834" i="56"/>
  <c r="V631" i="56"/>
  <c r="T630" i="56"/>
  <c r="V302" i="56"/>
  <c r="T301" i="56"/>
  <c r="T300" i="56" s="1"/>
  <c r="T299" i="56" s="1"/>
  <c r="T779" i="56"/>
  <c r="W465" i="56"/>
  <c r="U464" i="56"/>
  <c r="U463" i="56" s="1"/>
  <c r="R896" i="56"/>
  <c r="U811" i="56"/>
  <c r="V811" i="56" s="1"/>
  <c r="T778" i="56"/>
  <c r="U778" i="56" s="1"/>
  <c r="X688" i="56"/>
  <c r="X687" i="56" s="1"/>
  <c r="X590" i="56"/>
  <c r="X589" i="56" s="1"/>
  <c r="X587" i="56" s="1"/>
  <c r="N97" i="56"/>
  <c r="X258" i="56"/>
  <c r="R828" i="56"/>
  <c r="R864" i="56"/>
  <c r="S864" i="56" s="1"/>
  <c r="W439" i="56"/>
  <c r="U438" i="56"/>
  <c r="W385" i="56"/>
  <c r="W384" i="56" s="1"/>
  <c r="W383" i="56" s="1"/>
  <c r="T178" i="56"/>
  <c r="N569" i="56"/>
  <c r="N568" i="56" s="1"/>
  <c r="W628" i="56"/>
  <c r="U627" i="56"/>
  <c r="T232" i="56"/>
  <c r="T223" i="56" s="1"/>
  <c r="T218" i="56" s="1"/>
  <c r="T193" i="56" s="1"/>
  <c r="T113" i="56" s="1"/>
  <c r="T96" i="56" s="1"/>
  <c r="R223" i="56"/>
  <c r="R218" i="56" s="1"/>
  <c r="R193" i="56" s="1"/>
  <c r="R113" i="56" s="1"/>
  <c r="R96" i="56" s="1"/>
  <c r="T768" i="56"/>
  <c r="T284" i="56"/>
  <c r="V284" i="56" s="1"/>
  <c r="R438" i="56"/>
  <c r="T439" i="56"/>
  <c r="V236" i="56"/>
  <c r="T682" i="56"/>
  <c r="S788" i="56"/>
  <c r="T788" i="56" s="1"/>
  <c r="S849" i="56"/>
  <c r="U765" i="56"/>
  <c r="S828" i="56"/>
  <c r="U912" i="56"/>
  <c r="V912" i="56" s="1"/>
  <c r="S180" i="56"/>
  <c r="S809" i="56"/>
  <c r="T809" i="56" s="1"/>
  <c r="U761" i="56"/>
  <c r="V761" i="56" s="1"/>
  <c r="U904" i="56"/>
  <c r="V904" i="56" s="1"/>
  <c r="W421" i="56"/>
  <c r="U420" i="56"/>
  <c r="S786" i="56"/>
  <c r="T786" i="56" s="1"/>
  <c r="V391" i="56"/>
  <c r="X391" i="56" s="1"/>
  <c r="X395" i="56"/>
  <c r="X394" i="56" s="1"/>
  <c r="T394" i="56"/>
  <c r="U211" i="56"/>
  <c r="U210" i="56" s="1"/>
  <c r="Q884" i="56"/>
  <c r="P884" i="56"/>
  <c r="R884" i="56" s="1"/>
  <c r="S772" i="56"/>
  <c r="T772" i="56" s="1"/>
  <c r="R474" i="56"/>
  <c r="P473" i="56"/>
  <c r="P472" i="56" s="1"/>
  <c r="T177" i="56"/>
  <c r="T871" i="56"/>
  <c r="U871" i="56" s="1"/>
  <c r="S829" i="56"/>
  <c r="U351" i="56"/>
  <c r="P570" i="56"/>
  <c r="T571" i="56"/>
  <c r="V571" i="56" s="1"/>
  <c r="V570" i="56" s="1"/>
  <c r="U712" i="56"/>
  <c r="V712" i="56" s="1"/>
  <c r="T877" i="56"/>
  <c r="U877" i="56" s="1"/>
  <c r="S841" i="56"/>
  <c r="U814" i="56"/>
  <c r="V470" i="56"/>
  <c r="X470" i="56" s="1"/>
  <c r="W367" i="56"/>
  <c r="U366" i="56"/>
  <c r="T211" i="56"/>
  <c r="T210" i="56" s="1"/>
  <c r="W89" i="56"/>
  <c r="X89" i="56" s="1"/>
  <c r="Y89" i="56" s="1"/>
  <c r="R875" i="56"/>
  <c r="S875" i="56" s="1"/>
  <c r="S840" i="56"/>
  <c r="R817" i="56"/>
  <c r="S817" i="56" s="1"/>
  <c r="P799" i="56"/>
  <c r="R799" i="56" s="1"/>
  <c r="S799" i="56" s="1"/>
  <c r="Q579" i="56"/>
  <c r="T291" i="56"/>
  <c r="W400" i="56"/>
  <c r="U399" i="56"/>
  <c r="U396" i="56" s="1"/>
  <c r="X204" i="56"/>
  <c r="X203" i="56" s="1"/>
  <c r="V203" i="56"/>
  <c r="T858" i="56"/>
  <c r="U858" i="56" s="1"/>
  <c r="R468" i="56"/>
  <c r="U293" i="56"/>
  <c r="T760" i="56"/>
  <c r="V199" i="56"/>
  <c r="V198" i="56" s="1"/>
  <c r="V197" i="56" s="1"/>
  <c r="P796" i="56"/>
  <c r="R796" i="56" s="1"/>
  <c r="S796" i="56" s="1"/>
  <c r="V455" i="56"/>
  <c r="X455" i="56" s="1"/>
  <c r="W290" i="56"/>
  <c r="Y290" i="56" s="1"/>
  <c r="R825" i="56"/>
  <c r="S825" i="56" s="1"/>
  <c r="V453" i="56"/>
  <c r="X453" i="56" s="1"/>
  <c r="S638" i="56"/>
  <c r="S637" i="56" s="1"/>
  <c r="T102" i="56"/>
  <c r="V102" i="56" s="1"/>
  <c r="X102" i="56" s="1"/>
  <c r="U847" i="56"/>
  <c r="X658" i="56"/>
  <c r="X656" i="56" s="1"/>
  <c r="X655" i="56" s="1"/>
  <c r="V656" i="56"/>
  <c r="V655" i="56" s="1"/>
  <c r="V619" i="56" s="1"/>
  <c r="T898" i="56"/>
  <c r="S813" i="56"/>
  <c r="T800" i="56"/>
  <c r="T766" i="56"/>
  <c r="U766" i="56" s="1"/>
  <c r="T388" i="56"/>
  <c r="V388" i="56" s="1"/>
  <c r="T350" i="56"/>
  <c r="W204" i="56"/>
  <c r="U203" i="56"/>
  <c r="V212" i="56"/>
  <c r="V211" i="56" s="1"/>
  <c r="V210" i="56" s="1"/>
  <c r="T878" i="56"/>
  <c r="T248" i="56"/>
  <c r="T247" i="56" s="1"/>
  <c r="T246" i="56" s="1"/>
  <c r="T245" i="56" s="1"/>
  <c r="V249" i="56"/>
  <c r="U851" i="56"/>
  <c r="S783" i="56"/>
  <c r="T776" i="56"/>
  <c r="X599" i="56"/>
  <c r="X598" i="56" s="1"/>
  <c r="V508" i="56"/>
  <c r="W508" i="56" s="1"/>
  <c r="V352" i="56"/>
  <c r="Q393" i="56"/>
  <c r="U285" i="56"/>
  <c r="S869" i="56"/>
  <c r="T869" i="56" s="1"/>
  <c r="S111" i="56"/>
  <c r="S110" i="56" s="1"/>
  <c r="S109" i="56" s="1"/>
  <c r="S108" i="56" s="1"/>
  <c r="U112" i="56"/>
  <c r="T916" i="56"/>
  <c r="T895" i="56"/>
  <c r="U895" i="56" s="1"/>
  <c r="S897" i="56"/>
  <c r="T852" i="56"/>
  <c r="U852" i="56" s="1"/>
  <c r="S782" i="56"/>
  <c r="S812" i="56"/>
  <c r="W506" i="56"/>
  <c r="X506" i="56" s="1"/>
  <c r="S284" i="56"/>
  <c r="U284" i="56" s="1"/>
  <c r="S868" i="56"/>
  <c r="S818" i="56"/>
  <c r="R292" i="56"/>
  <c r="X642" i="56"/>
  <c r="X641" i="56" s="1"/>
  <c r="X636" i="56" s="1"/>
  <c r="R844" i="56"/>
  <c r="W418" i="56"/>
  <c r="X418" i="56" s="1"/>
  <c r="T881" i="56"/>
  <c r="U881" i="56" s="1"/>
  <c r="V296" i="56"/>
  <c r="X296" i="56" s="1"/>
  <c r="W282" i="56"/>
  <c r="W281" i="56" s="1"/>
  <c r="W280" i="56" s="1"/>
  <c r="W702" i="56"/>
  <c r="W469" i="56"/>
  <c r="W468" i="56" s="1"/>
  <c r="O569" i="56"/>
  <c r="O568" i="56" s="1"/>
  <c r="U710" i="56"/>
  <c r="V710" i="56" s="1"/>
  <c r="R824" i="56"/>
  <c r="V286" i="56"/>
  <c r="X286" i="56" s="1"/>
  <c r="Q637" i="56"/>
  <c r="X471" i="56"/>
  <c r="X705" i="56"/>
  <c r="Y705" i="56" s="1"/>
  <c r="R460" i="56"/>
  <c r="T288" i="56"/>
  <c r="R103" i="56"/>
  <c r="T104" i="56"/>
  <c r="S198" i="56"/>
  <c r="S197" i="56" s="1"/>
  <c r="S823" i="56"/>
  <c r="T823" i="56" s="1"/>
  <c r="T777" i="56"/>
  <c r="U777" i="56" s="1"/>
  <c r="T622" i="56"/>
  <c r="T621" i="56" s="1"/>
  <c r="X584" i="56"/>
  <c r="X583" i="56" s="1"/>
  <c r="T583" i="56"/>
  <c r="R389" i="56"/>
  <c r="R70" i="56"/>
  <c r="R59" i="56" s="1"/>
  <c r="S71" i="56"/>
  <c r="T71" i="56" s="1"/>
  <c r="S835" i="56"/>
  <c r="P572" i="56"/>
  <c r="T573" i="56"/>
  <c r="V573" i="56" s="1"/>
  <c r="V572" i="56" s="1"/>
  <c r="V195" i="56"/>
  <c r="V194" i="56" s="1"/>
  <c r="X196" i="56"/>
  <c r="X195" i="56" s="1"/>
  <c r="X194" i="56" s="1"/>
  <c r="T840" i="56"/>
  <c r="U626" i="56"/>
  <c r="S625" i="56"/>
  <c r="S624" i="56" s="1"/>
  <c r="R628" i="56"/>
  <c r="P627" i="56"/>
  <c r="P624" i="56" s="1"/>
  <c r="V859" i="56"/>
  <c r="S870" i="56"/>
  <c r="T870" i="56" s="1"/>
  <c r="T366" i="56"/>
  <c r="V367" i="56"/>
  <c r="S896" i="56"/>
  <c r="X184" i="56"/>
  <c r="V866" i="56"/>
  <c r="U900" i="56"/>
  <c r="V900" i="56" s="1"/>
  <c r="U909" i="56"/>
  <c r="R830" i="56"/>
  <c r="S830" i="56" s="1"/>
  <c r="R462" i="56"/>
  <c r="V425" i="56"/>
  <c r="X425" i="56" s="1"/>
  <c r="S200" i="56"/>
  <c r="V913" i="56"/>
  <c r="R893" i="56"/>
  <c r="S893" i="56" s="1"/>
  <c r="S848" i="56"/>
  <c r="T775" i="56"/>
  <c r="X600" i="56"/>
  <c r="Y600" i="56" s="1"/>
  <c r="R461" i="56"/>
  <c r="P393" i="56"/>
  <c r="W191" i="56"/>
  <c r="U190" i="56"/>
  <c r="U183" i="56" s="1"/>
  <c r="U113" i="56" s="1"/>
  <c r="U96" i="56" s="1"/>
  <c r="R865" i="56"/>
  <c r="S850" i="56"/>
  <c r="T850" i="56" s="1"/>
  <c r="U804" i="56"/>
  <c r="X736" i="56"/>
  <c r="X735" i="56" s="1"/>
  <c r="X717" i="56"/>
  <c r="Y717" i="56" s="1"/>
  <c r="W623" i="56"/>
  <c r="W622" i="56" s="1"/>
  <c r="W621" i="56" s="1"/>
  <c r="V259" i="56"/>
  <c r="X259" i="56" s="1"/>
  <c r="W390" i="56"/>
  <c r="Y390" i="56" s="1"/>
  <c r="R892" i="56"/>
  <c r="S892" i="56" s="1"/>
  <c r="R873" i="56"/>
  <c r="S807" i="56"/>
  <c r="T807" i="56" s="1"/>
  <c r="S816" i="56"/>
  <c r="T816" i="56" s="1"/>
  <c r="T769" i="56"/>
  <c r="U769" i="56" s="1"/>
  <c r="T576" i="56"/>
  <c r="R575" i="56"/>
  <c r="X454" i="56"/>
  <c r="W364" i="56"/>
  <c r="U295" i="56"/>
  <c r="S174" i="56"/>
  <c r="R111" i="56"/>
  <c r="R110" i="56" s="1"/>
  <c r="R109" i="56" s="1"/>
  <c r="R108" i="56" s="1"/>
  <c r="T112" i="56"/>
  <c r="L569" i="56"/>
  <c r="L568" i="56" s="1"/>
  <c r="T894" i="56"/>
  <c r="U894" i="56" s="1"/>
  <c r="S836" i="56"/>
  <c r="T836" i="56" s="1"/>
  <c r="X283" i="56"/>
  <c r="S838" i="56"/>
  <c r="S843" i="56"/>
  <c r="Y752" i="56"/>
  <c r="U586" i="56"/>
  <c r="V385" i="56"/>
  <c r="T264" i="56"/>
  <c r="R263" i="56"/>
  <c r="R262" i="56" s="1"/>
  <c r="R261" i="56" s="1"/>
  <c r="S907" i="56"/>
  <c r="T907" i="56" s="1"/>
  <c r="W175" i="56"/>
  <c r="X175" i="56" s="1"/>
  <c r="S876" i="56"/>
  <c r="R833" i="56"/>
  <c r="S833" i="56" s="1"/>
  <c r="S790" i="56"/>
  <c r="T790" i="56" s="1"/>
  <c r="W690" i="56"/>
  <c r="V764" i="56"/>
  <c r="S572" i="56"/>
  <c r="W573" i="56"/>
  <c r="W572" i="56" s="1"/>
  <c r="X386" i="56"/>
  <c r="X260" i="56"/>
  <c r="T709" i="56"/>
  <c r="R256" i="56"/>
  <c r="R255" i="56" s="1"/>
  <c r="T861" i="56"/>
  <c r="R832" i="56"/>
  <c r="R803" i="56"/>
  <c r="S803" i="56" s="1"/>
  <c r="U748" i="56"/>
  <c r="V748" i="56" s="1"/>
  <c r="R465" i="56"/>
  <c r="P464" i="56"/>
  <c r="P463" i="56" s="1"/>
  <c r="T257" i="56"/>
  <c r="V257" i="56" s="1"/>
  <c r="S789" i="56"/>
  <c r="R633" i="56"/>
  <c r="P632" i="56"/>
  <c r="P629" i="56" s="1"/>
  <c r="R880" i="56"/>
  <c r="S880" i="56" s="1"/>
  <c r="S839" i="56"/>
  <c r="T798" i="56"/>
  <c r="U798" i="56" s="1"/>
  <c r="W700" i="56"/>
  <c r="W507" i="56"/>
  <c r="T469" i="56"/>
  <c r="V469" i="56" s="1"/>
  <c r="V468" i="56" s="1"/>
  <c r="R285" i="56"/>
  <c r="U296" i="56"/>
  <c r="U199" i="56"/>
  <c r="R891" i="56"/>
  <c r="S810" i="56"/>
  <c r="T282" i="56"/>
  <c r="S793" i="56"/>
  <c r="R791" i="56"/>
  <c r="P106" i="56"/>
  <c r="P105" i="56" s="1"/>
  <c r="R107" i="56"/>
  <c r="S301" i="56"/>
  <c r="S300" i="56" s="1"/>
  <c r="S299" i="56" s="1"/>
  <c r="U302" i="56"/>
  <c r="R773" i="56"/>
  <c r="S773" i="56" s="1"/>
  <c r="R459" i="56"/>
  <c r="T899" i="56"/>
  <c r="R826" i="56"/>
  <c r="T917" i="56"/>
  <c r="U853" i="56"/>
  <c r="V853" i="56" s="1"/>
  <c r="R805" i="56"/>
  <c r="S805" i="56" s="1"/>
  <c r="P784" i="56"/>
  <c r="R784" i="56" s="1"/>
  <c r="U560" i="56"/>
  <c r="V560" i="56" s="1"/>
  <c r="S558" i="56"/>
  <c r="S546" i="56" s="1"/>
  <c r="S514" i="56" s="1"/>
  <c r="S433" i="56" s="1"/>
  <c r="S432" i="56" s="1"/>
  <c r="U458" i="56"/>
  <c r="S457" i="56"/>
  <c r="T448" i="56"/>
  <c r="S103" i="56"/>
  <c r="S100" i="56" s="1"/>
  <c r="S99" i="56" s="1"/>
  <c r="S98" i="56" s="1"/>
  <c r="S97" i="56" s="1"/>
  <c r="U104" i="56"/>
  <c r="T834" i="56"/>
  <c r="T902" i="56"/>
  <c r="V854" i="56"/>
  <c r="Q771" i="56"/>
  <c r="P771" i="56"/>
  <c r="T399" i="56"/>
  <c r="V400" i="56"/>
  <c r="S855" i="56"/>
  <c r="R289" i="56"/>
  <c r="R369" i="56"/>
  <c r="R368" i="56" s="1"/>
  <c r="T370" i="56"/>
  <c r="V908" i="56"/>
  <c r="W908" i="56" s="1"/>
  <c r="S872" i="56"/>
  <c r="R867" i="56"/>
  <c r="S867" i="56" s="1"/>
  <c r="S819" i="56"/>
  <c r="T819" i="56" s="1"/>
  <c r="R794" i="56"/>
  <c r="S767" i="56"/>
  <c r="T767" i="56" s="1"/>
  <c r="T591" i="56"/>
  <c r="V592" i="56"/>
  <c r="V623" i="56"/>
  <c r="V622" i="56" s="1"/>
  <c r="V621" i="56" s="1"/>
  <c r="X450" i="56"/>
  <c r="V390" i="56"/>
  <c r="X390" i="56" s="1"/>
  <c r="T398" i="56"/>
  <c r="R397" i="56"/>
  <c r="R396" i="56" s="1"/>
  <c r="P100" i="56"/>
  <c r="P99" i="56" s="1"/>
  <c r="P98" i="56" s="1"/>
  <c r="R101" i="56"/>
  <c r="W249" i="56"/>
  <c r="U248" i="56"/>
  <c r="U247" i="56" s="1"/>
  <c r="U246" i="56" s="1"/>
  <c r="U245" i="56" s="1"/>
  <c r="V113" i="56"/>
  <c r="V96" i="56" s="1"/>
  <c r="R845" i="56"/>
  <c r="S845" i="56" s="1"/>
  <c r="T711" i="56"/>
  <c r="U711" i="56" s="1"/>
  <c r="S176" i="56"/>
  <c r="V588" i="56"/>
  <c r="X588" i="56" s="1"/>
  <c r="T822" i="56"/>
  <c r="T890" i="56"/>
  <c r="U890" i="56" s="1"/>
  <c r="R290" i="56"/>
  <c r="T290" i="56" s="1"/>
  <c r="V298" i="56"/>
  <c r="X298" i="56" s="1"/>
  <c r="U179" i="56"/>
  <c r="V179" i="56" s="1"/>
  <c r="T879" i="56"/>
  <c r="U905" i="56"/>
  <c r="S571" i="56"/>
  <c r="V449" i="56"/>
  <c r="X449" i="56" s="1"/>
  <c r="W706" i="56"/>
  <c r="S802" i="56"/>
  <c r="T802" i="56" s="1"/>
  <c r="U639" i="56"/>
  <c r="V452" i="56"/>
  <c r="X452" i="56" s="1"/>
  <c r="R378" i="51"/>
  <c r="O378" i="51"/>
  <c r="J378" i="51"/>
  <c r="AD401" i="51" l="1"/>
  <c r="AF402" i="51"/>
  <c r="AD407" i="51"/>
  <c r="AD406" i="51" s="1"/>
  <c r="AE408" i="51"/>
  <c r="AD411" i="51"/>
  <c r="AD410" i="51" s="1"/>
  <c r="D15" i="15" s="1"/>
  <c r="AE412" i="51"/>
  <c r="AD847" i="51"/>
  <c r="AF847" i="51" s="1"/>
  <c r="G54" i="15"/>
  <c r="AF851" i="51"/>
  <c r="D52" i="15"/>
  <c r="G52" i="15" s="1"/>
  <c r="AF848" i="51"/>
  <c r="AD583" i="51"/>
  <c r="AF584" i="51"/>
  <c r="AD421" i="51"/>
  <c r="AF421" i="51" s="1"/>
  <c r="AF422" i="51"/>
  <c r="AD302" i="51"/>
  <c r="AF302" i="51" s="1"/>
  <c r="AF303" i="51"/>
  <c r="D59" i="15"/>
  <c r="G59" i="15" s="1"/>
  <c r="AF118" i="51"/>
  <c r="AD17" i="51"/>
  <c r="AF17" i="51" s="1"/>
  <c r="AF18" i="51"/>
  <c r="AD814" i="51"/>
  <c r="AF814" i="51" s="1"/>
  <c r="AD207" i="51"/>
  <c r="AF207" i="51" s="1"/>
  <c r="AB589" i="51"/>
  <c r="AD589" i="51"/>
  <c r="AB577" i="51"/>
  <c r="AD577" i="51"/>
  <c r="AF577" i="51" s="1"/>
  <c r="AD871" i="51"/>
  <c r="AF871" i="51" s="1"/>
  <c r="D64" i="15"/>
  <c r="G64" i="15" s="1"/>
  <c r="D66" i="15"/>
  <c r="AD405" i="51"/>
  <c r="AD38" i="51"/>
  <c r="AF38" i="51" s="1"/>
  <c r="AB847" i="51"/>
  <c r="S886" i="56"/>
  <c r="T886" i="56" s="1"/>
  <c r="U886" i="56" s="1"/>
  <c r="S579" i="56"/>
  <c r="T586" i="56"/>
  <c r="V586" i="56"/>
  <c r="V585" i="56" s="1"/>
  <c r="V579" i="56" s="1"/>
  <c r="R585" i="56"/>
  <c r="R579" i="56" s="1"/>
  <c r="T639" i="56"/>
  <c r="T792" i="56"/>
  <c r="V200" i="56"/>
  <c r="T770" i="56"/>
  <c r="U770" i="56" s="1"/>
  <c r="X716" i="56"/>
  <c r="S918" i="56"/>
  <c r="T918" i="56" s="1"/>
  <c r="S915" i="56"/>
  <c r="T883" i="56"/>
  <c r="U883" i="56" s="1"/>
  <c r="Y590" i="56"/>
  <c r="Y589" i="56" s="1"/>
  <c r="Y587" i="56" s="1"/>
  <c r="U198" i="56"/>
  <c r="U197" i="56" s="1"/>
  <c r="W464" i="56"/>
  <c r="W463" i="56" s="1"/>
  <c r="Y465" i="56"/>
  <c r="Y464" i="56" s="1"/>
  <c r="Y463" i="56" s="1"/>
  <c r="W106" i="56"/>
  <c r="W105" i="56" s="1"/>
  <c r="Y107" i="56"/>
  <c r="Y106" i="56" s="1"/>
  <c r="Y105" i="56" s="1"/>
  <c r="W575" i="56"/>
  <c r="Y576" i="56"/>
  <c r="Y575" i="56" s="1"/>
  <c r="W201" i="56"/>
  <c r="Y202" i="56"/>
  <c r="Y201" i="56" s="1"/>
  <c r="T795" i="56"/>
  <c r="U795" i="56" s="1"/>
  <c r="V795" i="56" s="1"/>
  <c r="U585" i="56"/>
  <c r="U901" i="56"/>
  <c r="V901" i="56" s="1"/>
  <c r="W901" i="56" s="1"/>
  <c r="V569" i="56"/>
  <c r="V568" i="56" s="1"/>
  <c r="R774" i="56"/>
  <c r="S774" i="56" s="1"/>
  <c r="W586" i="56"/>
  <c r="W585" i="56" s="1"/>
  <c r="U177" i="56"/>
  <c r="Y573" i="56"/>
  <c r="Y572" i="56" s="1"/>
  <c r="W248" i="56"/>
  <c r="W247" i="56" s="1"/>
  <c r="W246" i="56" s="1"/>
  <c r="W245" i="56" s="1"/>
  <c r="Y249" i="56"/>
  <c r="Y248" i="56" s="1"/>
  <c r="Y247" i="56" s="1"/>
  <c r="Y246" i="56" s="1"/>
  <c r="Y245" i="56" s="1"/>
  <c r="W627" i="56"/>
  <c r="Y628" i="56"/>
  <c r="Y627" i="56" s="1"/>
  <c r="W203" i="56"/>
  <c r="Y204" i="56"/>
  <c r="Y203" i="56" s="1"/>
  <c r="W399" i="56"/>
  <c r="W396" i="56" s="1"/>
  <c r="Y400" i="56"/>
  <c r="Y399" i="56" s="1"/>
  <c r="Y396" i="56" s="1"/>
  <c r="W420" i="56"/>
  <c r="Y421" i="56"/>
  <c r="Y420" i="56" s="1"/>
  <c r="W438" i="56"/>
  <c r="Y439" i="56"/>
  <c r="Y438" i="56" s="1"/>
  <c r="W632" i="56"/>
  <c r="Y633" i="56"/>
  <c r="Y632" i="56" s="1"/>
  <c r="X199" i="56"/>
  <c r="X198" i="56" s="1"/>
  <c r="X197" i="56" s="1"/>
  <c r="U583" i="56"/>
  <c r="W584" i="56"/>
  <c r="W583" i="56" s="1"/>
  <c r="R625" i="56"/>
  <c r="T626" i="56"/>
  <c r="R771" i="56"/>
  <c r="S771" i="56" s="1"/>
  <c r="T771" i="56" s="1"/>
  <c r="U906" i="56"/>
  <c r="W473" i="56"/>
  <c r="W472" i="56" s="1"/>
  <c r="Y474" i="56"/>
  <c r="Y473" i="56" s="1"/>
  <c r="Y472" i="56" s="1"/>
  <c r="Y623" i="56"/>
  <c r="Y622" i="56" s="1"/>
  <c r="Y621" i="56" s="1"/>
  <c r="R763" i="56"/>
  <c r="S806" i="56"/>
  <c r="T806" i="56" s="1"/>
  <c r="Y437" i="56"/>
  <c r="Y436" i="56" s="1"/>
  <c r="Y435" i="56" s="1"/>
  <c r="S862" i="56"/>
  <c r="T862" i="56" s="1"/>
  <c r="W366" i="56"/>
  <c r="Y367" i="56"/>
  <c r="Y366" i="56" s="1"/>
  <c r="V682" i="56"/>
  <c r="U638" i="56"/>
  <c r="U637" i="56" s="1"/>
  <c r="T432" i="56"/>
  <c r="U256" i="56"/>
  <c r="U255" i="56" s="1"/>
  <c r="W211" i="56"/>
  <c r="W210" i="56" s="1"/>
  <c r="Y601" i="56"/>
  <c r="E26" i="50" s="1"/>
  <c r="Y447" i="56"/>
  <c r="Y446" i="56" s="1"/>
  <c r="W447" i="56"/>
  <c r="W446" i="56" s="1"/>
  <c r="D11" i="50"/>
  <c r="X381" i="56"/>
  <c r="X380" i="56" s="1"/>
  <c r="Y175" i="56"/>
  <c r="T287" i="56"/>
  <c r="W619" i="56"/>
  <c r="Y417" i="56"/>
  <c r="Y409" i="56" s="1"/>
  <c r="Y382" i="56" s="1"/>
  <c r="Y688" i="56"/>
  <c r="Y687" i="56" s="1"/>
  <c r="Y258" i="56"/>
  <c r="Y256" i="56" s="1"/>
  <c r="Y255" i="56" s="1"/>
  <c r="Y736" i="56"/>
  <c r="Y735" i="56" s="1"/>
  <c r="Y599" i="56"/>
  <c r="Y598" i="56" s="1"/>
  <c r="Y574" i="56" s="1"/>
  <c r="Y658" i="56"/>
  <c r="Y656" i="56" s="1"/>
  <c r="Y655" i="56" s="1"/>
  <c r="E32" i="50" s="1"/>
  <c r="X212" i="56"/>
  <c r="X211" i="56" s="1"/>
  <c r="X210" i="56" s="1"/>
  <c r="W381" i="56"/>
  <c r="W380" i="56" s="1"/>
  <c r="C11" i="50"/>
  <c r="Y211" i="56"/>
  <c r="Y210" i="56" s="1"/>
  <c r="Y469" i="56"/>
  <c r="Y468" i="56" s="1"/>
  <c r="X706" i="56"/>
  <c r="Y706" i="56" s="1"/>
  <c r="P97" i="56"/>
  <c r="W296" i="56"/>
  <c r="Y296" i="56" s="1"/>
  <c r="V256" i="56"/>
  <c r="V255" i="56" s="1"/>
  <c r="W689" i="56"/>
  <c r="W683" i="56" s="1"/>
  <c r="W295" i="56"/>
  <c r="Y295" i="56" s="1"/>
  <c r="X702" i="56"/>
  <c r="Y702" i="56" s="1"/>
  <c r="W285" i="56"/>
  <c r="Y285" i="56" s="1"/>
  <c r="Y385" i="56"/>
  <c r="Y384" i="56" s="1"/>
  <c r="Y383" i="56" s="1"/>
  <c r="X700" i="56"/>
  <c r="Y700" i="56" s="1"/>
  <c r="W363" i="56"/>
  <c r="W362" i="56" s="1"/>
  <c r="W190" i="56"/>
  <c r="W183" i="56" s="1"/>
  <c r="C46" i="50" s="1"/>
  <c r="Y418" i="56"/>
  <c r="W293" i="56"/>
  <c r="Y293" i="56"/>
  <c r="Y388" i="56"/>
  <c r="Y282" i="56"/>
  <c r="Y281" i="56" s="1"/>
  <c r="Y280" i="56" s="1"/>
  <c r="Y182" i="56"/>
  <c r="Y159" i="56" s="1"/>
  <c r="E45" i="50" s="1"/>
  <c r="W159" i="56"/>
  <c r="C45" i="50" s="1"/>
  <c r="W715" i="56"/>
  <c r="Y716" i="56"/>
  <c r="W745" i="56"/>
  <c r="X749" i="56"/>
  <c r="Y749" i="56" s="1"/>
  <c r="Y659" i="56"/>
  <c r="E34" i="50" s="1"/>
  <c r="W567" i="56"/>
  <c r="C24" i="50"/>
  <c r="C21" i="50" s="1"/>
  <c r="X619" i="56"/>
  <c r="D32" i="50"/>
  <c r="E44" i="50"/>
  <c r="X507" i="56"/>
  <c r="Y507" i="56" s="1"/>
  <c r="Y506" i="56"/>
  <c r="D70" i="50"/>
  <c r="Y358" i="56"/>
  <c r="E70" i="50"/>
  <c r="X342" i="56"/>
  <c r="X252" i="56" s="1"/>
  <c r="D68" i="50"/>
  <c r="T70" i="56"/>
  <c r="T59" i="56" s="1"/>
  <c r="T35" i="56" s="1"/>
  <c r="T10" i="56" s="1"/>
  <c r="V576" i="56"/>
  <c r="T575" i="56"/>
  <c r="U195" i="56"/>
  <c r="U194" i="56" s="1"/>
  <c r="W196" i="56"/>
  <c r="V558" i="56"/>
  <c r="V546" i="56" s="1"/>
  <c r="V514" i="56" s="1"/>
  <c r="V433" i="56" s="1"/>
  <c r="V890" i="56"/>
  <c r="S570" i="56"/>
  <c r="S569" i="56" s="1"/>
  <c r="S568" i="56" s="1"/>
  <c r="U767" i="56"/>
  <c r="V767" i="56" s="1"/>
  <c r="W560" i="56"/>
  <c r="U558" i="56"/>
  <c r="U546" i="56" s="1"/>
  <c r="U514" i="56" s="1"/>
  <c r="U433" i="56" s="1"/>
  <c r="U432" i="56" s="1"/>
  <c r="W853" i="56"/>
  <c r="X853" i="56" s="1"/>
  <c r="W302" i="56"/>
  <c r="U301" i="56"/>
  <c r="U300" i="56" s="1"/>
  <c r="U299" i="56" s="1"/>
  <c r="T281" i="56"/>
  <c r="T280" i="56" s="1"/>
  <c r="T633" i="56"/>
  <c r="R632" i="56"/>
  <c r="R629" i="56" s="1"/>
  <c r="T465" i="56"/>
  <c r="R464" i="56"/>
  <c r="R463" i="56" s="1"/>
  <c r="U807" i="56"/>
  <c r="T461" i="56"/>
  <c r="V461" i="56" s="1"/>
  <c r="X461" i="56" s="1"/>
  <c r="V448" i="56"/>
  <c r="V447" i="56" s="1"/>
  <c r="V446" i="56" s="1"/>
  <c r="X573" i="56"/>
  <c r="X572" i="56" s="1"/>
  <c r="T572" i="56"/>
  <c r="R384" i="56"/>
  <c r="R383" i="56" s="1"/>
  <c r="V895" i="56"/>
  <c r="U840" i="56"/>
  <c r="U792" i="56"/>
  <c r="W712" i="56"/>
  <c r="X712" i="56" s="1"/>
  <c r="V177" i="56"/>
  <c r="W177" i="56" s="1"/>
  <c r="T474" i="56"/>
  <c r="R473" i="56"/>
  <c r="R472" i="56" s="1"/>
  <c r="U815" i="56"/>
  <c r="V815" i="56" s="1"/>
  <c r="S884" i="56"/>
  <c r="T884" i="56" s="1"/>
  <c r="U776" i="56"/>
  <c r="T889" i="56"/>
  <c r="U889" i="56" s="1"/>
  <c r="T828" i="56"/>
  <c r="W811" i="56"/>
  <c r="U882" i="56"/>
  <c r="V882" i="56" s="1"/>
  <c r="T831" i="56"/>
  <c r="U831" i="56" s="1"/>
  <c r="T173" i="56"/>
  <c r="U173" i="56" s="1"/>
  <c r="V287" i="56"/>
  <c r="X287" i="56" s="1"/>
  <c r="R759" i="56"/>
  <c r="V351" i="56"/>
  <c r="W351" i="56" s="1"/>
  <c r="U200" i="56"/>
  <c r="T180" i="56"/>
  <c r="U709" i="56"/>
  <c r="T389" i="56"/>
  <c r="V389" i="56" s="1"/>
  <c r="V384" i="56" s="1"/>
  <c r="V383" i="56" s="1"/>
  <c r="V847" i="56"/>
  <c r="V291" i="56"/>
  <c r="X291" i="56" s="1"/>
  <c r="W866" i="56"/>
  <c r="T785" i="56"/>
  <c r="U103" i="56"/>
  <c r="U100" i="56" s="1"/>
  <c r="U99" i="56" s="1"/>
  <c r="U98" i="56" s="1"/>
  <c r="U97" i="56" s="1"/>
  <c r="W104" i="56"/>
  <c r="T459" i="56"/>
  <c r="V459" i="56" s="1"/>
  <c r="X459" i="56" s="1"/>
  <c r="T880" i="56"/>
  <c r="T830" i="56"/>
  <c r="U822" i="56"/>
  <c r="U71" i="56"/>
  <c r="S70" i="56"/>
  <c r="S59" i="56" s="1"/>
  <c r="T875" i="56"/>
  <c r="U875" i="56" s="1"/>
  <c r="S873" i="56"/>
  <c r="U788" i="56"/>
  <c r="W352" i="56"/>
  <c r="V421" i="56"/>
  <c r="T420" i="56"/>
  <c r="S844" i="56"/>
  <c r="T844" i="56" s="1"/>
  <c r="T845" i="56"/>
  <c r="R100" i="56"/>
  <c r="R99" i="56" s="1"/>
  <c r="R98" i="56" s="1"/>
  <c r="T101" i="56"/>
  <c r="V398" i="56"/>
  <c r="T397" i="56"/>
  <c r="T396" i="56" s="1"/>
  <c r="X592" i="56"/>
  <c r="X591" i="56" s="1"/>
  <c r="V591" i="56"/>
  <c r="U819" i="56"/>
  <c r="V370" i="56"/>
  <c r="T369" i="56"/>
  <c r="T368" i="56" s="1"/>
  <c r="W458" i="56"/>
  <c r="U457" i="56"/>
  <c r="R106" i="56"/>
  <c r="R105" i="56" s="1"/>
  <c r="T107" i="56"/>
  <c r="W860" i="56"/>
  <c r="T256" i="56"/>
  <c r="T255" i="56" s="1"/>
  <c r="X257" i="56"/>
  <c r="X256" i="56" s="1"/>
  <c r="X255" i="56" s="1"/>
  <c r="T783" i="56"/>
  <c r="V264" i="56"/>
  <c r="T263" i="56"/>
  <c r="T262" i="56" s="1"/>
  <c r="T261" i="56" s="1"/>
  <c r="U836" i="56"/>
  <c r="S784" i="56"/>
  <c r="V769" i="56"/>
  <c r="T892" i="56"/>
  <c r="W854" i="56"/>
  <c r="R393" i="56"/>
  <c r="T848" i="56"/>
  <c r="U848" i="56" s="1"/>
  <c r="T810" i="56"/>
  <c r="U870" i="56"/>
  <c r="T841" i="56"/>
  <c r="U841" i="56" s="1"/>
  <c r="R35" i="56"/>
  <c r="R10" i="56" s="1"/>
  <c r="R925" i="56" s="1"/>
  <c r="R56" i="56"/>
  <c r="U823" i="56"/>
  <c r="V823" i="56" s="1"/>
  <c r="T103" i="56"/>
  <c r="V104" i="56"/>
  <c r="T460" i="56"/>
  <c r="V460" i="56" s="1"/>
  <c r="X460" i="56" s="1"/>
  <c r="W284" i="56"/>
  <c r="Y284" i="56" s="1"/>
  <c r="V852" i="56"/>
  <c r="U111" i="56"/>
  <c r="U110" i="56" s="1"/>
  <c r="U109" i="56" s="1"/>
  <c r="U108" i="56" s="1"/>
  <c r="W112" i="56"/>
  <c r="X508" i="56"/>
  <c r="Y508" i="56" s="1"/>
  <c r="X388" i="56"/>
  <c r="T855" i="56"/>
  <c r="T812" i="56"/>
  <c r="T825" i="56"/>
  <c r="V860" i="56"/>
  <c r="T799" i="56"/>
  <c r="U916" i="56"/>
  <c r="V877" i="56"/>
  <c r="T843" i="56"/>
  <c r="U843" i="56" s="1"/>
  <c r="X571" i="56"/>
  <c r="X570" i="56" s="1"/>
  <c r="X569" i="56" s="1"/>
  <c r="X568" i="56" s="1"/>
  <c r="T570" i="56"/>
  <c r="V871" i="56"/>
  <c r="T285" i="56"/>
  <c r="V285" i="56" s="1"/>
  <c r="U772" i="56"/>
  <c r="V772" i="56" s="1"/>
  <c r="U786" i="56"/>
  <c r="T808" i="56"/>
  <c r="U808" i="56" s="1"/>
  <c r="W761" i="56"/>
  <c r="U828" i="56"/>
  <c r="V906" i="56"/>
  <c r="W906" i="56" s="1"/>
  <c r="V282" i="56"/>
  <c r="X282" i="56" s="1"/>
  <c r="X281" i="56" s="1"/>
  <c r="X280" i="56" s="1"/>
  <c r="T849" i="56"/>
  <c r="U849" i="56" s="1"/>
  <c r="X284" i="56"/>
  <c r="U863" i="56"/>
  <c r="U827" i="56"/>
  <c r="V827" i="56" s="1"/>
  <c r="T872" i="56"/>
  <c r="U834" i="56"/>
  <c r="X200" i="56"/>
  <c r="V458" i="56"/>
  <c r="T457" i="56"/>
  <c r="S832" i="56"/>
  <c r="T832" i="56" s="1"/>
  <c r="T762" i="56"/>
  <c r="U861" i="56"/>
  <c r="V861" i="56" s="1"/>
  <c r="R888" i="56"/>
  <c r="S888" i="56" s="1"/>
  <c r="W639" i="56"/>
  <c r="Y639" i="56" s="1"/>
  <c r="V887" i="56"/>
  <c r="W236" i="56"/>
  <c r="W264" i="56"/>
  <c r="U263" i="56"/>
  <c r="U262" i="56" s="1"/>
  <c r="U261" i="56" s="1"/>
  <c r="X191" i="56"/>
  <c r="X190" i="56" s="1"/>
  <c r="W914" i="56"/>
  <c r="U178" i="56"/>
  <c r="U820" i="56"/>
  <c r="V820" i="56" s="1"/>
  <c r="T781" i="56"/>
  <c r="U781" i="56" s="1"/>
  <c r="S837" i="56"/>
  <c r="U779" i="56"/>
  <c r="V779" i="56" s="1"/>
  <c r="U879" i="56"/>
  <c r="U899" i="56"/>
  <c r="V899" i="56" s="1"/>
  <c r="U768" i="56"/>
  <c r="V768" i="56" s="1"/>
  <c r="U775" i="56"/>
  <c r="V775" i="56" s="1"/>
  <c r="U902" i="56"/>
  <c r="V902" i="56" s="1"/>
  <c r="U802" i="56"/>
  <c r="V802" i="56" s="1"/>
  <c r="V290" i="56"/>
  <c r="X290" i="56" s="1"/>
  <c r="V711" i="56"/>
  <c r="X908" i="56"/>
  <c r="Y908" i="56" s="1"/>
  <c r="W748" i="56"/>
  <c r="U790" i="56"/>
  <c r="U917" i="56"/>
  <c r="U773" i="56"/>
  <c r="T628" i="56"/>
  <c r="R627" i="56"/>
  <c r="V777" i="56"/>
  <c r="W777" i="56" s="1"/>
  <c r="V883" i="56"/>
  <c r="W883" i="56" s="1"/>
  <c r="V881" i="56"/>
  <c r="U869" i="56"/>
  <c r="T796" i="56"/>
  <c r="T789" i="56"/>
  <c r="U789" i="56" s="1"/>
  <c r="X631" i="56"/>
  <c r="X630" i="56" s="1"/>
  <c r="V630" i="56"/>
  <c r="U856" i="56"/>
  <c r="V856" i="56" s="1"/>
  <c r="T780" i="56"/>
  <c r="U780" i="56" s="1"/>
  <c r="V920" i="56"/>
  <c r="V787" i="56"/>
  <c r="U821" i="56"/>
  <c r="V821" i="56" s="1"/>
  <c r="W631" i="56"/>
  <c r="U630" i="56"/>
  <c r="U629" i="56" s="1"/>
  <c r="V905" i="56"/>
  <c r="W895" i="56"/>
  <c r="W179" i="56"/>
  <c r="T867" i="56"/>
  <c r="X400" i="56"/>
  <c r="X399" i="56" s="1"/>
  <c r="V399" i="56"/>
  <c r="U350" i="56"/>
  <c r="T805" i="56"/>
  <c r="U805" i="56" s="1"/>
  <c r="T773" i="56"/>
  <c r="X469" i="56"/>
  <c r="X468" i="56" s="1"/>
  <c r="T468" i="56"/>
  <c r="V798" i="56"/>
  <c r="W798" i="56" s="1"/>
  <c r="T803" i="56"/>
  <c r="T833" i="56"/>
  <c r="U907" i="56"/>
  <c r="V907" i="56" s="1"/>
  <c r="V894" i="56"/>
  <c r="T111" i="56"/>
  <c r="T110" i="56" s="1"/>
  <c r="T109" i="56" s="1"/>
  <c r="T108" i="56" s="1"/>
  <c r="V112" i="56"/>
  <c r="T447" i="56"/>
  <c r="T446" i="56" s="1"/>
  <c r="U816" i="56"/>
  <c r="V816" i="56" s="1"/>
  <c r="U850" i="56"/>
  <c r="V850" i="56" s="1"/>
  <c r="T176" i="56"/>
  <c r="U176" i="56" s="1"/>
  <c r="T893" i="56"/>
  <c r="U893" i="56" s="1"/>
  <c r="T462" i="56"/>
  <c r="V462" i="56" s="1"/>
  <c r="X462" i="56" s="1"/>
  <c r="W900" i="56"/>
  <c r="T868" i="56"/>
  <c r="X367" i="56"/>
  <c r="X366" i="56" s="1"/>
  <c r="V366" i="56"/>
  <c r="U878" i="56"/>
  <c r="V878" i="56" s="1"/>
  <c r="W626" i="56"/>
  <c r="U625" i="56"/>
  <c r="U624" i="56" s="1"/>
  <c r="T174" i="56"/>
  <c r="T829" i="56"/>
  <c r="U829" i="56" s="1"/>
  <c r="X623" i="56"/>
  <c r="X622" i="56" s="1"/>
  <c r="X621" i="56" s="1"/>
  <c r="W199" i="56"/>
  <c r="W198" i="56" s="1"/>
  <c r="W197" i="56" s="1"/>
  <c r="W710" i="56"/>
  <c r="S393" i="56"/>
  <c r="X574" i="56"/>
  <c r="X249" i="56"/>
  <c r="X248" i="56" s="1"/>
  <c r="X247" i="56" s="1"/>
  <c r="X246" i="56" s="1"/>
  <c r="X245" i="56" s="1"/>
  <c r="V248" i="56"/>
  <c r="V247" i="56" s="1"/>
  <c r="V246" i="56" s="1"/>
  <c r="V245" i="56" s="1"/>
  <c r="V766" i="56"/>
  <c r="U842" i="56"/>
  <c r="V842" i="56" s="1"/>
  <c r="T839" i="56"/>
  <c r="U839" i="56" s="1"/>
  <c r="V858" i="56"/>
  <c r="W858" i="56" s="1"/>
  <c r="T817" i="56"/>
  <c r="U817" i="56" s="1"/>
  <c r="T838" i="56"/>
  <c r="U838" i="56" s="1"/>
  <c r="P569" i="56"/>
  <c r="P568" i="56" s="1"/>
  <c r="S824" i="56"/>
  <c r="S791" i="56"/>
  <c r="T791" i="56" s="1"/>
  <c r="W904" i="56"/>
  <c r="U809" i="56"/>
  <c r="V809" i="56" s="1"/>
  <c r="W912" i="56"/>
  <c r="U800" i="56"/>
  <c r="V800" i="56" s="1"/>
  <c r="U760" i="56"/>
  <c r="V760" i="56" s="1"/>
  <c r="V439" i="56"/>
  <c r="T438" i="56"/>
  <c r="T793" i="56"/>
  <c r="T818" i="56"/>
  <c r="U818" i="56" s="1"/>
  <c r="T864" i="56"/>
  <c r="V778" i="56"/>
  <c r="W778" i="56" s="1"/>
  <c r="T896" i="56"/>
  <c r="X302" i="56"/>
  <c r="X301" i="56" s="1"/>
  <c r="X300" i="56" s="1"/>
  <c r="X299" i="56" s="1"/>
  <c r="V301" i="56"/>
  <c r="V300" i="56" s="1"/>
  <c r="V299" i="56" s="1"/>
  <c r="T292" i="56"/>
  <c r="S826" i="56"/>
  <c r="T826" i="56" s="1"/>
  <c r="T874" i="56"/>
  <c r="T801" i="56"/>
  <c r="U801" i="56" s="1"/>
  <c r="W534" i="56"/>
  <c r="X536" i="56"/>
  <c r="X534" i="56" s="1"/>
  <c r="T782" i="56"/>
  <c r="W859" i="56"/>
  <c r="V857" i="56"/>
  <c r="W857" i="56" s="1"/>
  <c r="T876" i="56"/>
  <c r="U876" i="56" s="1"/>
  <c r="U571" i="56"/>
  <c r="T835" i="56"/>
  <c r="S846" i="56"/>
  <c r="T846" i="56" s="1"/>
  <c r="V851" i="56"/>
  <c r="U797" i="56"/>
  <c r="V797" i="56" s="1"/>
  <c r="S865" i="56"/>
  <c r="V770" i="56"/>
  <c r="V903" i="56"/>
  <c r="X364" i="56"/>
  <c r="X363" i="56" s="1"/>
  <c r="X362" i="56" s="1"/>
  <c r="T897" i="56"/>
  <c r="U897" i="56" s="1"/>
  <c r="S891" i="56"/>
  <c r="T891" i="56" s="1"/>
  <c r="W919" i="56"/>
  <c r="T289" i="56"/>
  <c r="V289" i="56" s="1"/>
  <c r="V911" i="56"/>
  <c r="W911" i="56" s="1"/>
  <c r="V765" i="56"/>
  <c r="U910" i="56"/>
  <c r="V910" i="56" s="1"/>
  <c r="X385" i="56"/>
  <c r="X690" i="56"/>
  <c r="X689" i="56" s="1"/>
  <c r="X683" i="56" s="1"/>
  <c r="T813" i="56"/>
  <c r="V804" i="56"/>
  <c r="W804" i="56" s="1"/>
  <c r="V814" i="56"/>
  <c r="W814" i="56" s="1"/>
  <c r="S794" i="56"/>
  <c r="T885" i="56"/>
  <c r="W913" i="56"/>
  <c r="V288" i="56"/>
  <c r="X288" i="56" s="1"/>
  <c r="U898" i="56"/>
  <c r="W764" i="56"/>
  <c r="V909" i="56"/>
  <c r="T103" i="51"/>
  <c r="U558" i="51"/>
  <c r="J566" i="51"/>
  <c r="O566" i="51"/>
  <c r="R566" i="51"/>
  <c r="S566" i="51"/>
  <c r="R289" i="51"/>
  <c r="O289" i="51"/>
  <c r="J289" i="51"/>
  <c r="AE407" i="51" l="1"/>
  <c r="AF408" i="51"/>
  <c r="G55" i="15"/>
  <c r="AD301" i="51"/>
  <c r="AF301" i="51" s="1"/>
  <c r="AE411" i="51"/>
  <c r="AF412" i="51"/>
  <c r="AD394" i="51"/>
  <c r="AF394" i="51" s="1"/>
  <c r="AF401" i="51"/>
  <c r="D16" i="15"/>
  <c r="G16" i="15" s="1"/>
  <c r="AF589" i="51"/>
  <c r="D13" i="15"/>
  <c r="G13" i="15" s="1"/>
  <c r="AF583" i="51"/>
  <c r="AD16" i="51"/>
  <c r="AF16" i="51" s="1"/>
  <c r="V639" i="56"/>
  <c r="T637" i="56"/>
  <c r="W638" i="56"/>
  <c r="Y638" i="56" s="1"/>
  <c r="Y584" i="56"/>
  <c r="Y583" i="56" s="1"/>
  <c r="T585" i="56"/>
  <c r="T579" i="56" s="1"/>
  <c r="X586" i="56"/>
  <c r="X585" i="56" s="1"/>
  <c r="X579" i="56" s="1"/>
  <c r="T915" i="56"/>
  <c r="U915" i="56" s="1"/>
  <c r="U918" i="56"/>
  <c r="W200" i="56"/>
  <c r="W579" i="56"/>
  <c r="X901" i="56"/>
  <c r="Y901" i="56" s="1"/>
  <c r="X913" i="56"/>
  <c r="Y913" i="56" s="1"/>
  <c r="Y853" i="56"/>
  <c r="S763" i="56"/>
  <c r="T763" i="56" s="1"/>
  <c r="W630" i="56"/>
  <c r="W629" i="56" s="1"/>
  <c r="Y631" i="56"/>
  <c r="Y630" i="56" s="1"/>
  <c r="Y629" i="56" s="1"/>
  <c r="X866" i="56"/>
  <c r="Y866" i="56" s="1"/>
  <c r="W195" i="56"/>
  <c r="W194" i="56" s="1"/>
  <c r="Y196" i="56"/>
  <c r="Y195" i="56" s="1"/>
  <c r="Y194" i="56" s="1"/>
  <c r="U570" i="56"/>
  <c r="U569" i="56" s="1"/>
  <c r="U568" i="56" s="1"/>
  <c r="X859" i="56"/>
  <c r="Y859" i="56" s="1"/>
  <c r="W457" i="56"/>
  <c r="Y458" i="56"/>
  <c r="Y457" i="56" s="1"/>
  <c r="X811" i="56"/>
  <c r="Y811" i="56" s="1"/>
  <c r="V432" i="56"/>
  <c r="X919" i="56"/>
  <c r="Y919" i="56" s="1"/>
  <c r="X904" i="56"/>
  <c r="Y904" i="56" s="1"/>
  <c r="Y900" i="56"/>
  <c r="X900" i="56"/>
  <c r="R624" i="56"/>
  <c r="T569" i="56"/>
  <c r="T568" i="56" s="1"/>
  <c r="W111" i="56"/>
  <c r="W110" i="56" s="1"/>
  <c r="W109" i="56" s="1"/>
  <c r="W108" i="56" s="1"/>
  <c r="Y112" i="56"/>
  <c r="Y111" i="56" s="1"/>
  <c r="Y110" i="56" s="1"/>
  <c r="Y109" i="56" s="1"/>
  <c r="Y108" i="56" s="1"/>
  <c r="W113" i="56"/>
  <c r="W96" i="56" s="1"/>
  <c r="U862" i="56"/>
  <c r="Y200" i="56"/>
  <c r="Y199" i="56"/>
  <c r="Y198" i="56" s="1"/>
  <c r="Y197" i="56" s="1"/>
  <c r="W263" i="56"/>
  <c r="W262" i="56" s="1"/>
  <c r="W261" i="56" s="1"/>
  <c r="Y264" i="56"/>
  <c r="Y263" i="56" s="1"/>
  <c r="Y262" i="56" s="1"/>
  <c r="Y261" i="56" s="1"/>
  <c r="X854" i="56"/>
  <c r="Y854" i="56" s="1"/>
  <c r="Y586" i="56"/>
  <c r="Y585" i="56" s="1"/>
  <c r="X912" i="56"/>
  <c r="Y912" i="56" s="1"/>
  <c r="U393" i="56"/>
  <c r="W393" i="56" s="1"/>
  <c r="Y393" i="56" s="1"/>
  <c r="W625" i="56"/>
  <c r="W624" i="56" s="1"/>
  <c r="Y626" i="56"/>
  <c r="Y625" i="56" s="1"/>
  <c r="Y624" i="56" s="1"/>
  <c r="X914" i="56"/>
  <c r="Y914" i="56" s="1"/>
  <c r="W103" i="56"/>
  <c r="W100" i="56" s="1"/>
  <c r="W99" i="56" s="1"/>
  <c r="W98" i="56" s="1"/>
  <c r="W97" i="56" s="1"/>
  <c r="Y104" i="56"/>
  <c r="Y103" i="56" s="1"/>
  <c r="Y100" i="56" s="1"/>
  <c r="Y99" i="56" s="1"/>
  <c r="Y98" i="56" s="1"/>
  <c r="Y97" i="56" s="1"/>
  <c r="W301" i="56"/>
  <c r="W300" i="56" s="1"/>
  <c r="W299" i="56" s="1"/>
  <c r="Y302" i="56"/>
  <c r="Y301" i="56" s="1"/>
  <c r="Y300" i="56" s="1"/>
  <c r="Y299" i="56" s="1"/>
  <c r="U806" i="56"/>
  <c r="T625" i="56"/>
  <c r="V626" i="56"/>
  <c r="U579" i="56"/>
  <c r="C42" i="50"/>
  <c r="T925" i="56"/>
  <c r="Y619" i="56"/>
  <c r="Y191" i="56"/>
  <c r="Y190" i="56" s="1"/>
  <c r="Y381" i="56"/>
  <c r="Y380" i="56" s="1"/>
  <c r="E11" i="50"/>
  <c r="X179" i="56"/>
  <c r="Y179" i="56" s="1"/>
  <c r="X236" i="56"/>
  <c r="Y236" i="56" s="1"/>
  <c r="W637" i="56"/>
  <c r="X352" i="56"/>
  <c r="Y352" i="56" s="1"/>
  <c r="Y712" i="56"/>
  <c r="X710" i="56"/>
  <c r="Y710" i="56" s="1"/>
  <c r="X761" i="56"/>
  <c r="Y761" i="56" s="1"/>
  <c r="X715" i="56"/>
  <c r="Y715" i="56" s="1"/>
  <c r="E24" i="50"/>
  <c r="Y567" i="56"/>
  <c r="Y637" i="56"/>
  <c r="X682" i="56"/>
  <c r="D36" i="50"/>
  <c r="X764" i="56"/>
  <c r="Y764" i="56" s="1"/>
  <c r="Y690" i="56"/>
  <c r="Y689" i="56" s="1"/>
  <c r="Y683" i="56" s="1"/>
  <c r="Y364" i="56"/>
  <c r="Y363" i="56" s="1"/>
  <c r="Y362" i="56" s="1"/>
  <c r="W682" i="56"/>
  <c r="C36" i="50"/>
  <c r="X745" i="56"/>
  <c r="Y745" i="56" s="1"/>
  <c r="X748" i="56"/>
  <c r="Y748" i="56" s="1"/>
  <c r="X183" i="56"/>
  <c r="X113" i="56" s="1"/>
  <c r="X96" i="56" s="1"/>
  <c r="X567" i="56"/>
  <c r="D24" i="50"/>
  <c r="Y342" i="56"/>
  <c r="Y252" i="56" s="1"/>
  <c r="E68" i="50"/>
  <c r="W558" i="56"/>
  <c r="W546" i="56" s="1"/>
  <c r="W514" i="56" s="1"/>
  <c r="V369" i="56"/>
  <c r="V368" i="56" s="1"/>
  <c r="X370" i="56"/>
  <c r="X369" i="56" s="1"/>
  <c r="X368" i="56" s="1"/>
  <c r="U70" i="56"/>
  <c r="U59" i="56" s="1"/>
  <c r="U35" i="56" s="1"/>
  <c r="U10" i="56" s="1"/>
  <c r="U925" i="56" s="1"/>
  <c r="V776" i="56"/>
  <c r="W776" i="56" s="1"/>
  <c r="W769" i="56"/>
  <c r="X857" i="56"/>
  <c r="Y857" i="56" s="1"/>
  <c r="X778" i="56"/>
  <c r="Y778" i="56" s="1"/>
  <c r="V839" i="56"/>
  <c r="W839" i="56" s="1"/>
  <c r="W850" i="56"/>
  <c r="V773" i="56"/>
  <c r="W773" i="56" s="1"/>
  <c r="W856" i="56"/>
  <c r="V870" i="56"/>
  <c r="U813" i="56"/>
  <c r="V813" i="56" s="1"/>
  <c r="V628" i="56"/>
  <c r="T627" i="56"/>
  <c r="T624" i="56" s="1"/>
  <c r="W902" i="56"/>
  <c r="V781" i="56"/>
  <c r="X906" i="56"/>
  <c r="Y906" i="56" s="1"/>
  <c r="W851" i="56"/>
  <c r="X851" i="56" s="1"/>
  <c r="W823" i="56"/>
  <c r="V841" i="56"/>
  <c r="W841" i="56" s="1"/>
  <c r="X264" i="56"/>
  <c r="X263" i="56" s="1"/>
  <c r="X262" i="56" s="1"/>
  <c r="X261" i="56" s="1"/>
  <c r="V263" i="56"/>
  <c r="V262" i="56" s="1"/>
  <c r="V261" i="56" s="1"/>
  <c r="R97" i="56"/>
  <c r="V786" i="56"/>
  <c r="U825" i="56"/>
  <c r="U783" i="56"/>
  <c r="S56" i="56"/>
  <c r="S35" i="56"/>
  <c r="S10" i="56" s="1"/>
  <c r="S925" i="56" s="1"/>
  <c r="U885" i="56"/>
  <c r="V885" i="56" s="1"/>
  <c r="V474" i="56"/>
  <c r="T473" i="56"/>
  <c r="T472" i="56" s="1"/>
  <c r="V633" i="56"/>
  <c r="T632" i="56"/>
  <c r="T629" i="56" s="1"/>
  <c r="X560" i="56"/>
  <c r="X558" i="56" s="1"/>
  <c r="X546" i="56" s="1"/>
  <c r="X514" i="56" s="1"/>
  <c r="W877" i="56"/>
  <c r="V840" i="56"/>
  <c r="W840" i="56" s="1"/>
  <c r="W920" i="56"/>
  <c r="U892" i="56"/>
  <c r="S759" i="56"/>
  <c r="T759" i="56" s="1"/>
  <c r="X911" i="56"/>
  <c r="Y911" i="56" s="1"/>
  <c r="W809" i="56"/>
  <c r="V789" i="56"/>
  <c r="W775" i="56"/>
  <c r="W820" i="56"/>
  <c r="X820" i="56" s="1"/>
  <c r="U832" i="56"/>
  <c r="V879" i="56"/>
  <c r="V916" i="56"/>
  <c r="W916" i="56" s="1"/>
  <c r="U884" i="56"/>
  <c r="U880" i="56"/>
  <c r="U846" i="56"/>
  <c r="V818" i="56"/>
  <c r="W760" i="56"/>
  <c r="V817" i="56"/>
  <c r="W842" i="56"/>
  <c r="W878" i="56"/>
  <c r="V893" i="56"/>
  <c r="V805" i="56"/>
  <c r="W805" i="56" s="1"/>
  <c r="V780" i="56"/>
  <c r="X777" i="56"/>
  <c r="Y777" i="56" s="1"/>
  <c r="V917" i="56"/>
  <c r="W768" i="56"/>
  <c r="W779" i="56"/>
  <c r="X779" i="56" s="1"/>
  <c r="T888" i="56"/>
  <c r="U888" i="56" s="1"/>
  <c r="W827" i="56"/>
  <c r="V849" i="56"/>
  <c r="W772" i="56"/>
  <c r="V103" i="56"/>
  <c r="X104" i="56"/>
  <c r="X103" i="56" s="1"/>
  <c r="U874" i="56"/>
  <c r="T784" i="56"/>
  <c r="U784" i="56" s="1"/>
  <c r="U771" i="56"/>
  <c r="V397" i="56"/>
  <c r="V396" i="56" s="1"/>
  <c r="X398" i="56"/>
  <c r="X397" i="56" s="1"/>
  <c r="X396" i="56" s="1"/>
  <c r="W766" i="56"/>
  <c r="X421" i="56"/>
  <c r="X420" i="56" s="1"/>
  <c r="V420" i="56"/>
  <c r="V875" i="56"/>
  <c r="W875" i="56" s="1"/>
  <c r="U810" i="56"/>
  <c r="V810" i="56" s="1"/>
  <c r="W887" i="56"/>
  <c r="W882" i="56"/>
  <c r="X882" i="56" s="1"/>
  <c r="V828" i="56"/>
  <c r="W815" i="56"/>
  <c r="X895" i="56"/>
  <c r="Y895" i="56" s="1"/>
  <c r="V792" i="56"/>
  <c r="W792" i="56" s="1"/>
  <c r="V465" i="56"/>
  <c r="T464" i="56"/>
  <c r="T463" i="56" s="1"/>
  <c r="X448" i="56"/>
  <c r="X447" i="56" s="1"/>
  <c r="X446" i="56" s="1"/>
  <c r="U872" i="56"/>
  <c r="W571" i="56"/>
  <c r="W570" i="56" s="1"/>
  <c r="W569" i="56" s="1"/>
  <c r="W568" i="56" s="1"/>
  <c r="U785" i="56"/>
  <c r="V785" i="56" s="1"/>
  <c r="U864" i="56"/>
  <c r="V864" i="56" s="1"/>
  <c r="U803" i="56"/>
  <c r="V803" i="56" s="1"/>
  <c r="U180" i="56"/>
  <c r="V180" i="56" s="1"/>
  <c r="V822" i="56"/>
  <c r="W770" i="56"/>
  <c r="V788" i="56"/>
  <c r="V836" i="56"/>
  <c r="V869" i="56"/>
  <c r="V819" i="56"/>
  <c r="W819" i="56" s="1"/>
  <c r="U891" i="56"/>
  <c r="V801" i="56"/>
  <c r="W801" i="56" s="1"/>
  <c r="X439" i="56"/>
  <c r="X438" i="56" s="1"/>
  <c r="V438" i="56"/>
  <c r="W816" i="56"/>
  <c r="X883" i="56"/>
  <c r="Y883" i="56" s="1"/>
  <c r="X458" i="56"/>
  <c r="X457" i="56" s="1"/>
  <c r="V457" i="56"/>
  <c r="V848" i="56"/>
  <c r="X902" i="56"/>
  <c r="T794" i="56"/>
  <c r="U794" i="56" s="1"/>
  <c r="X177" i="56"/>
  <c r="Y177" i="56" s="1"/>
  <c r="W795" i="56"/>
  <c r="W849" i="56"/>
  <c r="X576" i="56"/>
  <c r="X575" i="56" s="1"/>
  <c r="V575" i="56"/>
  <c r="X823" i="56"/>
  <c r="X814" i="56"/>
  <c r="Y814" i="56" s="1"/>
  <c r="V897" i="56"/>
  <c r="V876" i="56"/>
  <c r="W876" i="56" s="1"/>
  <c r="X804" i="56"/>
  <c r="Y804" i="56" s="1"/>
  <c r="W910" i="56"/>
  <c r="X289" i="56"/>
  <c r="W797" i="56"/>
  <c r="T774" i="56"/>
  <c r="U774" i="56" s="1"/>
  <c r="U826" i="56"/>
  <c r="W800" i="56"/>
  <c r="U791" i="56"/>
  <c r="V791" i="56" s="1"/>
  <c r="V838" i="56"/>
  <c r="W838" i="56" s="1"/>
  <c r="X858" i="56"/>
  <c r="Y858" i="56" s="1"/>
  <c r="V898" i="56"/>
  <c r="W898" i="56" s="1"/>
  <c r="V292" i="56"/>
  <c r="X292" i="56" s="1"/>
  <c r="V829" i="56"/>
  <c r="W909" i="56"/>
  <c r="V176" i="56"/>
  <c r="V111" i="56"/>
  <c r="V110" i="56" s="1"/>
  <c r="V109" i="56" s="1"/>
  <c r="V108" i="56" s="1"/>
  <c r="X112" i="56"/>
  <c r="X111" i="56" s="1"/>
  <c r="X110" i="56" s="1"/>
  <c r="X109" i="56" s="1"/>
  <c r="X108" i="56" s="1"/>
  <c r="W907" i="56"/>
  <c r="X798" i="56"/>
  <c r="Y798" i="56" s="1"/>
  <c r="U793" i="56"/>
  <c r="V793" i="56" s="1"/>
  <c r="W781" i="56"/>
  <c r="W821" i="56"/>
  <c r="U833" i="56"/>
  <c r="U867" i="56"/>
  <c r="U782" i="56"/>
  <c r="V782" i="56" s="1"/>
  <c r="W890" i="56"/>
  <c r="W802" i="56"/>
  <c r="W899" i="56"/>
  <c r="W861" i="56"/>
  <c r="T837" i="56"/>
  <c r="V178" i="56"/>
  <c r="V281" i="56"/>
  <c r="V280" i="56" s="1"/>
  <c r="V808" i="56"/>
  <c r="X285" i="56"/>
  <c r="V843" i="56"/>
  <c r="W843" i="56" s="1"/>
  <c r="X860" i="56"/>
  <c r="Y860" i="56" s="1"/>
  <c r="T824" i="56"/>
  <c r="U824" i="56" s="1"/>
  <c r="U835" i="56"/>
  <c r="V835" i="56" s="1"/>
  <c r="U896" i="56"/>
  <c r="V896" i="56" s="1"/>
  <c r="T393" i="56"/>
  <c r="V393" i="56" s="1"/>
  <c r="X393" i="56" s="1"/>
  <c r="U174" i="56"/>
  <c r="T106" i="56"/>
  <c r="T105" i="56" s="1"/>
  <c r="V107" i="56"/>
  <c r="U855" i="56"/>
  <c r="T100" i="56"/>
  <c r="T99" i="56" s="1"/>
  <c r="T98" i="56" s="1"/>
  <c r="V101" i="56"/>
  <c r="U844" i="56"/>
  <c r="W852" i="56"/>
  <c r="V350" i="56"/>
  <c r="W350" i="56" s="1"/>
  <c r="W871" i="56"/>
  <c r="T873" i="56"/>
  <c r="X389" i="56"/>
  <c r="X384" i="56" s="1"/>
  <c r="X383" i="56" s="1"/>
  <c r="T384" i="56"/>
  <c r="T383" i="56" s="1"/>
  <c r="X351" i="56"/>
  <c r="Y351" i="56" s="1"/>
  <c r="V173" i="56"/>
  <c r="V831" i="56"/>
  <c r="V889" i="56"/>
  <c r="W765" i="56"/>
  <c r="W847" i="56"/>
  <c r="U812" i="56"/>
  <c r="V812" i="56" s="1"/>
  <c r="U762" i="56"/>
  <c r="T865" i="56"/>
  <c r="U865" i="56" s="1"/>
  <c r="V863" i="56"/>
  <c r="W863" i="56" s="1"/>
  <c r="V834" i="56"/>
  <c r="W767" i="56"/>
  <c r="V807" i="56"/>
  <c r="U845" i="56"/>
  <c r="V845" i="56" s="1"/>
  <c r="V886" i="56"/>
  <c r="U868" i="56"/>
  <c r="U796" i="56"/>
  <c r="V796" i="56" s="1"/>
  <c r="V709" i="56"/>
  <c r="W709" i="56" s="1"/>
  <c r="W905" i="56"/>
  <c r="U799" i="56"/>
  <c r="V799" i="56" s="1"/>
  <c r="W894" i="56"/>
  <c r="W787" i="56"/>
  <c r="X787" i="56" s="1"/>
  <c r="U830" i="56"/>
  <c r="V830" i="56" s="1"/>
  <c r="V790" i="56"/>
  <c r="W790" i="56" s="1"/>
  <c r="W903" i="56"/>
  <c r="W881" i="56"/>
  <c r="X881" i="56" s="1"/>
  <c r="W711" i="56"/>
  <c r="V71" i="56"/>
  <c r="W71" i="56" s="1"/>
  <c r="V202" i="51"/>
  <c r="U202" i="51"/>
  <c r="T202" i="51"/>
  <c r="AE410" i="51" l="1"/>
  <c r="AF411" i="51"/>
  <c r="AE406" i="51"/>
  <c r="AF407" i="51"/>
  <c r="Y579" i="56"/>
  <c r="X639" i="56"/>
  <c r="X637" i="56" s="1"/>
  <c r="V637" i="56"/>
  <c r="D46" i="50"/>
  <c r="V918" i="56"/>
  <c r="W918" i="56"/>
  <c r="V915" i="56"/>
  <c r="W915" i="56" s="1"/>
  <c r="Y841" i="56"/>
  <c r="X909" i="56"/>
  <c r="Y909" i="56" s="1"/>
  <c r="X795" i="56"/>
  <c r="Y795" i="56" s="1"/>
  <c r="X894" i="56"/>
  <c r="Y894" i="56" s="1"/>
  <c r="X871" i="56"/>
  <c r="Y871" i="56" s="1"/>
  <c r="X850" i="56"/>
  <c r="Y850" i="56" s="1"/>
  <c r="X842" i="56"/>
  <c r="Y842" i="56" s="1"/>
  <c r="X802" i="56"/>
  <c r="Y802" i="56" s="1"/>
  <c r="Y820" i="56"/>
  <c r="X809" i="56"/>
  <c r="Y809" i="56" s="1"/>
  <c r="X920" i="56"/>
  <c r="Y920" i="56" s="1"/>
  <c r="Y823" i="56"/>
  <c r="X856" i="56"/>
  <c r="Y856" i="56" s="1"/>
  <c r="V862" i="56"/>
  <c r="W862" i="56" s="1"/>
  <c r="X797" i="56"/>
  <c r="Y797" i="56" s="1"/>
  <c r="X815" i="56"/>
  <c r="Y815" i="56" s="1"/>
  <c r="X905" i="56"/>
  <c r="Y905" i="56" s="1"/>
  <c r="X890" i="56"/>
  <c r="Y890" i="56" s="1"/>
  <c r="X910" i="56"/>
  <c r="Y910" i="56" s="1"/>
  <c r="Y882" i="56"/>
  <c r="X827" i="56"/>
  <c r="Y827" i="56" s="1"/>
  <c r="X852" i="56"/>
  <c r="Y852" i="56" s="1"/>
  <c r="X626" i="56"/>
  <c r="X625" i="56" s="1"/>
  <c r="V625" i="56"/>
  <c r="U763" i="56"/>
  <c r="X903" i="56"/>
  <c r="Y903" i="56" s="1"/>
  <c r="X899" i="56"/>
  <c r="Y899" i="56" s="1"/>
  <c r="X821" i="56"/>
  <c r="Y821" i="56" s="1"/>
  <c r="X816" i="56"/>
  <c r="Y816" i="56"/>
  <c r="Y881" i="56"/>
  <c r="Y787" i="56"/>
  <c r="X847" i="56"/>
  <c r="Y847" i="56" s="1"/>
  <c r="X861" i="56"/>
  <c r="Y861" i="56" s="1"/>
  <c r="X800" i="56"/>
  <c r="Y800" i="56" s="1"/>
  <c r="X887" i="56"/>
  <c r="Y887" i="56" s="1"/>
  <c r="X878" i="56"/>
  <c r="Y878" i="56" s="1"/>
  <c r="X877" i="56"/>
  <c r="Y877" i="56" s="1"/>
  <c r="Y851" i="56"/>
  <c r="Y902" i="56"/>
  <c r="X907" i="56"/>
  <c r="Y907" i="56" s="1"/>
  <c r="V806" i="56"/>
  <c r="W806" i="56" s="1"/>
  <c r="Y571" i="56"/>
  <c r="Y570" i="56" s="1"/>
  <c r="Y569" i="56" s="1"/>
  <c r="Y568" i="56" s="1"/>
  <c r="Y183" i="56"/>
  <c r="Y113" i="56" s="1"/>
  <c r="Y96" i="56" s="1"/>
  <c r="X770" i="56"/>
  <c r="Y770" i="56" s="1"/>
  <c r="X765" i="56"/>
  <c r="Y765" i="56" s="1"/>
  <c r="X775" i="56"/>
  <c r="Y775" i="56" s="1"/>
  <c r="X711" i="56"/>
  <c r="Y711" i="56" s="1"/>
  <c r="X766" i="56"/>
  <c r="Y766" i="56" s="1"/>
  <c r="X769" i="56"/>
  <c r="Y769" i="56" s="1"/>
  <c r="W70" i="56"/>
  <c r="W59" i="56" s="1"/>
  <c r="C50" i="50" s="1"/>
  <c r="C48" i="50" s="1"/>
  <c r="X760" i="56"/>
  <c r="Y760" i="56" s="1"/>
  <c r="E36" i="50"/>
  <c r="Y682" i="56"/>
  <c r="X772" i="56"/>
  <c r="Y772" i="56" s="1"/>
  <c r="Y779" i="56"/>
  <c r="X767" i="56"/>
  <c r="Y767" i="56" s="1"/>
  <c r="X768" i="56"/>
  <c r="Y768" i="56" s="1"/>
  <c r="Y560" i="56"/>
  <c r="Y558" i="56" s="1"/>
  <c r="Y546" i="56" s="1"/>
  <c r="Y514" i="56" s="1"/>
  <c r="D17" i="50"/>
  <c r="D9" i="50" s="1"/>
  <c r="X433" i="56"/>
  <c r="X432" i="56" s="1"/>
  <c r="W433" i="56"/>
  <c r="W432" i="56" s="1"/>
  <c r="C17" i="50"/>
  <c r="C9" i="50" s="1"/>
  <c r="X843" i="56"/>
  <c r="Y843" i="56" s="1"/>
  <c r="X829" i="56"/>
  <c r="X838" i="56"/>
  <c r="Y838" i="56" s="1"/>
  <c r="W785" i="56"/>
  <c r="W822" i="56"/>
  <c r="X849" i="56"/>
  <c r="Y849" i="56" s="1"/>
  <c r="X841" i="56"/>
  <c r="V825" i="56"/>
  <c r="X773" i="56"/>
  <c r="Y773" i="56" s="1"/>
  <c r="W870" i="56"/>
  <c r="W848" i="56"/>
  <c r="X848" i="56" s="1"/>
  <c r="W818" i="56"/>
  <c r="V884" i="56"/>
  <c r="W884" i="56" s="1"/>
  <c r="W789" i="56"/>
  <c r="W829" i="56"/>
  <c r="V100" i="56"/>
  <c r="V99" i="56" s="1"/>
  <c r="V98" i="56" s="1"/>
  <c r="X101" i="56"/>
  <c r="X100" i="56" s="1"/>
  <c r="X99" i="56" s="1"/>
  <c r="X98" i="56" s="1"/>
  <c r="V824" i="56"/>
  <c r="X785" i="56"/>
  <c r="V888" i="56"/>
  <c r="W888" i="56" s="1"/>
  <c r="X916" i="56"/>
  <c r="Y916" i="56" s="1"/>
  <c r="X633" i="56"/>
  <c r="X632" i="56" s="1"/>
  <c r="X629" i="56" s="1"/>
  <c r="V632" i="56"/>
  <c r="V629" i="56" s="1"/>
  <c r="W885" i="56"/>
  <c r="X885" i="56" s="1"/>
  <c r="V872" i="56"/>
  <c r="W872" i="56" s="1"/>
  <c r="W796" i="56"/>
  <c r="V865" i="56"/>
  <c r="W896" i="56"/>
  <c r="U837" i="56"/>
  <c r="V70" i="56"/>
  <c r="V59" i="56" s="1"/>
  <c r="V35" i="56" s="1"/>
  <c r="V10" i="56" s="1"/>
  <c r="V925" i="56" s="1"/>
  <c r="X71" i="56"/>
  <c r="X70" i="56" s="1"/>
  <c r="X59" i="56" s="1"/>
  <c r="X790" i="56"/>
  <c r="Y790" i="56" s="1"/>
  <c r="W799" i="56"/>
  <c r="V106" i="56"/>
  <c r="V105" i="56" s="1"/>
  <c r="X107" i="56"/>
  <c r="X106" i="56" s="1"/>
  <c r="X105" i="56" s="1"/>
  <c r="W835" i="56"/>
  <c r="W834" i="56"/>
  <c r="W782" i="56"/>
  <c r="W793" i="56"/>
  <c r="W791" i="56"/>
  <c r="X876" i="56"/>
  <c r="Y876" i="56" s="1"/>
  <c r="W817" i="56"/>
  <c r="V794" i="56"/>
  <c r="W180" i="56"/>
  <c r="X465" i="56"/>
  <c r="X464" i="56" s="1"/>
  <c r="X463" i="56" s="1"/>
  <c r="V464" i="56"/>
  <c r="V463" i="56" s="1"/>
  <c r="X875" i="56"/>
  <c r="Y875" i="56" s="1"/>
  <c r="W886" i="56"/>
  <c r="V855" i="56"/>
  <c r="W869" i="56"/>
  <c r="X805" i="56"/>
  <c r="Y805" i="56" s="1"/>
  <c r="V874" i="56"/>
  <c r="W874" i="56" s="1"/>
  <c r="V880" i="56"/>
  <c r="W880" i="56" s="1"/>
  <c r="W836" i="56"/>
  <c r="X836" i="56" s="1"/>
  <c r="V826" i="56"/>
  <c r="W826" i="56" s="1"/>
  <c r="X781" i="56"/>
  <c r="Y781" i="56" s="1"/>
  <c r="X628" i="56"/>
  <c r="X627" i="56" s="1"/>
  <c r="V627" i="56"/>
  <c r="V833" i="56"/>
  <c r="X839" i="56"/>
  <c r="Y839" i="56" s="1"/>
  <c r="V771" i="56"/>
  <c r="W771" i="56" s="1"/>
  <c r="X776" i="56"/>
  <c r="Y776" i="56" s="1"/>
  <c r="W879" i="56"/>
  <c r="V174" i="56"/>
  <c r="W174" i="56" s="1"/>
  <c r="V844" i="56"/>
  <c r="W889" i="56"/>
  <c r="V832" i="56"/>
  <c r="W780" i="56"/>
  <c r="W830" i="56"/>
  <c r="W812" i="56"/>
  <c r="X350" i="56"/>
  <c r="Y350" i="56" s="1"/>
  <c r="X898" i="56"/>
  <c r="Y898" i="56" s="1"/>
  <c r="W803" i="56"/>
  <c r="W788" i="56"/>
  <c r="X840" i="56"/>
  <c r="Y840" i="56" s="1"/>
  <c r="W897" i="56"/>
  <c r="X709" i="56"/>
  <c r="Y709" i="56" s="1"/>
  <c r="W845" i="56"/>
  <c r="X863" i="56"/>
  <c r="Y863" i="56" s="1"/>
  <c r="U873" i="56"/>
  <c r="V873" i="56" s="1"/>
  <c r="T97" i="56"/>
  <c r="V867" i="56"/>
  <c r="W867" i="56" s="1"/>
  <c r="V774" i="56"/>
  <c r="X801" i="56"/>
  <c r="Y801" i="56" s="1"/>
  <c r="X819" i="56"/>
  <c r="Y819" i="56" s="1"/>
  <c r="W864" i="56"/>
  <c r="X792" i="56"/>
  <c r="Y792" i="56" s="1"/>
  <c r="W810" i="56"/>
  <c r="V784" i="56"/>
  <c r="W178" i="56"/>
  <c r="W917" i="56"/>
  <c r="V846" i="56"/>
  <c r="W846" i="56" s="1"/>
  <c r="W828" i="56"/>
  <c r="V868" i="56"/>
  <c r="U759" i="56"/>
  <c r="W807" i="56"/>
  <c r="X807" i="56" s="1"/>
  <c r="X474" i="56"/>
  <c r="X473" i="56" s="1"/>
  <c r="X472" i="56" s="1"/>
  <c r="V473" i="56"/>
  <c r="V472" i="56" s="1"/>
  <c r="W173" i="56"/>
  <c r="V783" i="56"/>
  <c r="V892" i="56"/>
  <c r="W892" i="56" s="1"/>
  <c r="W786" i="56"/>
  <c r="X786" i="56" s="1"/>
  <c r="V762" i="56"/>
  <c r="W762" i="56" s="1"/>
  <c r="W813" i="56"/>
  <c r="X813" i="56" s="1"/>
  <c r="W831" i="56"/>
  <c r="W808" i="56"/>
  <c r="V891" i="56"/>
  <c r="W176" i="56"/>
  <c r="W893" i="56"/>
  <c r="U582" i="51"/>
  <c r="U580" i="51"/>
  <c r="U578" i="51"/>
  <c r="U690" i="51"/>
  <c r="U689" i="51"/>
  <c r="U520" i="51"/>
  <c r="U519" i="51"/>
  <c r="U386" i="51"/>
  <c r="U385" i="51"/>
  <c r="U372" i="51"/>
  <c r="U371" i="51"/>
  <c r="U330" i="51"/>
  <c r="U329" i="51"/>
  <c r="U220" i="51"/>
  <c r="U210" i="51"/>
  <c r="U31" i="51"/>
  <c r="AE405" i="51" l="1"/>
  <c r="AF405" i="51" s="1"/>
  <c r="F66" i="15"/>
  <c r="E66" i="15"/>
  <c r="E65" i="15" s="1"/>
  <c r="AF406" i="51"/>
  <c r="F15" i="15"/>
  <c r="G15" i="15" s="1"/>
  <c r="E15" i="15"/>
  <c r="AF410" i="51"/>
  <c r="U370" i="51"/>
  <c r="U341" i="51" s="1"/>
  <c r="X624" i="56"/>
  <c r="E46" i="50"/>
  <c r="X915" i="56"/>
  <c r="Y915" i="56" s="1"/>
  <c r="X918" i="56"/>
  <c r="Y918" i="56" s="1"/>
  <c r="X806" i="56"/>
  <c r="Y806" i="56" s="1"/>
  <c r="X893" i="56"/>
  <c r="Y893" i="56" s="1"/>
  <c r="X831" i="56"/>
  <c r="Y831" i="56" s="1"/>
  <c r="X828" i="56"/>
  <c r="Y828" i="56" s="1"/>
  <c r="X817" i="56"/>
  <c r="Y817" i="56" s="1"/>
  <c r="X822" i="56"/>
  <c r="Y822" i="56" s="1"/>
  <c r="X917" i="56"/>
  <c r="Y917" i="56" s="1"/>
  <c r="X788" i="56"/>
  <c r="Y788" i="56" s="1"/>
  <c r="X812" i="56"/>
  <c r="Y812" i="56" s="1"/>
  <c r="X889" i="56"/>
  <c r="Y889" i="56" s="1"/>
  <c r="V624" i="56"/>
  <c r="X835" i="56"/>
  <c r="Y835" i="56" s="1"/>
  <c r="X799" i="56"/>
  <c r="Y799" i="56" s="1"/>
  <c r="X789" i="56"/>
  <c r="Y789" i="56"/>
  <c r="X870" i="56"/>
  <c r="Y870" i="56" s="1"/>
  <c r="X818" i="56"/>
  <c r="Y818" i="56" s="1"/>
  <c r="X808" i="56"/>
  <c r="Y808" i="56" s="1"/>
  <c r="Y786" i="56"/>
  <c r="X864" i="56"/>
  <c r="Y864" i="56" s="1"/>
  <c r="X791" i="56"/>
  <c r="Y791" i="56" s="1"/>
  <c r="X803" i="56"/>
  <c r="Y803" i="56" s="1"/>
  <c r="X830" i="56"/>
  <c r="Y830" i="56" s="1"/>
  <c r="Y836" i="56"/>
  <c r="X869" i="56"/>
  <c r="Y869" i="56" s="1"/>
  <c r="X793" i="56"/>
  <c r="Y793" i="56"/>
  <c r="X896" i="56"/>
  <c r="Y896" i="56" s="1"/>
  <c r="Y885" i="56"/>
  <c r="X862" i="56"/>
  <c r="Y862" i="56" s="1"/>
  <c r="V763" i="56"/>
  <c r="W763" i="56" s="1"/>
  <c r="X845" i="56"/>
  <c r="Y845" i="56"/>
  <c r="X780" i="56"/>
  <c r="Y780" i="56" s="1"/>
  <c r="Y813" i="56"/>
  <c r="Y807" i="56"/>
  <c r="X810" i="56"/>
  <c r="Y810" i="56" s="1"/>
  <c r="X782" i="56"/>
  <c r="Y782" i="56" s="1"/>
  <c r="X879" i="56"/>
  <c r="Y879" i="56" s="1"/>
  <c r="X886" i="56"/>
  <c r="Y886" i="56" s="1"/>
  <c r="X834" i="56"/>
  <c r="Y834" i="56" s="1"/>
  <c r="X796" i="56"/>
  <c r="Y796" i="56" s="1"/>
  <c r="X897" i="56"/>
  <c r="Y897" i="56" s="1"/>
  <c r="Y829" i="56"/>
  <c r="Y848" i="56"/>
  <c r="Y785" i="56"/>
  <c r="Y71" i="56"/>
  <c r="Y70" i="56" s="1"/>
  <c r="Y59" i="56" s="1"/>
  <c r="Y35" i="56" s="1"/>
  <c r="Y10" i="56" s="1"/>
  <c r="X173" i="56"/>
  <c r="Y173" i="56" s="1"/>
  <c r="W35" i="56"/>
  <c r="W10" i="56" s="1"/>
  <c r="W925" i="56" s="1"/>
  <c r="X178" i="56"/>
  <c r="Y178" i="56" s="1"/>
  <c r="X176" i="56"/>
  <c r="Y176" i="56" s="1"/>
  <c r="X180" i="56"/>
  <c r="Y180" i="56" s="1"/>
  <c r="X97" i="56"/>
  <c r="X35" i="56"/>
  <c r="X10" i="56" s="1"/>
  <c r="D50" i="50"/>
  <c r="E17" i="50"/>
  <c r="Y433" i="56"/>
  <c r="Y432" i="56" s="1"/>
  <c r="X762" i="56"/>
  <c r="Y762" i="56" s="1"/>
  <c r="X867" i="56"/>
  <c r="Y867" i="56" s="1"/>
  <c r="X771" i="56"/>
  <c r="Y771" i="56" s="1"/>
  <c r="W891" i="56"/>
  <c r="V837" i="56"/>
  <c r="V759" i="56"/>
  <c r="X174" i="56"/>
  <c r="Y174" i="56" s="1"/>
  <c r="X880" i="56"/>
  <c r="Y880" i="56" s="1"/>
  <c r="W844" i="56"/>
  <c r="X888" i="56"/>
  <c r="Y888" i="56" s="1"/>
  <c r="W794" i="56"/>
  <c r="W824" i="56"/>
  <c r="X892" i="56"/>
  <c r="Y892" i="56" s="1"/>
  <c r="X874" i="56"/>
  <c r="Y874" i="56" s="1"/>
  <c r="X846" i="56"/>
  <c r="Y846" i="56" s="1"/>
  <c r="W873" i="56"/>
  <c r="W783" i="56"/>
  <c r="X826" i="56"/>
  <c r="Y826" i="56" s="1"/>
  <c r="W868" i="56"/>
  <c r="X868" i="56" s="1"/>
  <c r="W855" i="56"/>
  <c r="X872" i="56"/>
  <c r="Y872" i="56" s="1"/>
  <c r="V97" i="56"/>
  <c r="X884" i="56"/>
  <c r="Y884" i="56" s="1"/>
  <c r="W825" i="56"/>
  <c r="W832" i="56"/>
  <c r="W774" i="56"/>
  <c r="W833" i="56"/>
  <c r="W784" i="56"/>
  <c r="X784" i="56" s="1"/>
  <c r="W865" i="56"/>
  <c r="U296" i="51"/>
  <c r="U295" i="51"/>
  <c r="G66" i="15" l="1"/>
  <c r="F65" i="15"/>
  <c r="E50" i="50"/>
  <c r="X865" i="56"/>
  <c r="Y865" i="56" s="1"/>
  <c r="X825" i="56"/>
  <c r="Y825" i="56" s="1"/>
  <c r="X873" i="56"/>
  <c r="Y873" i="56" s="1"/>
  <c r="X844" i="56"/>
  <c r="Y844" i="56" s="1"/>
  <c r="X833" i="56"/>
  <c r="Y833" i="56" s="1"/>
  <c r="Y868" i="56"/>
  <c r="X824" i="56"/>
  <c r="Y824" i="56"/>
  <c r="X763" i="56"/>
  <c r="Y763" i="56" s="1"/>
  <c r="X832" i="56"/>
  <c r="Y832" i="56" s="1"/>
  <c r="Y784" i="56"/>
  <c r="X855" i="56"/>
  <c r="Y855" i="56" s="1"/>
  <c r="X783" i="56"/>
  <c r="Y783" i="56" s="1"/>
  <c r="X794" i="56"/>
  <c r="Y794" i="56"/>
  <c r="X891" i="56"/>
  <c r="Y891" i="56" s="1"/>
  <c r="Y925" i="56"/>
  <c r="X925" i="56"/>
  <c r="X774" i="56"/>
  <c r="Y774" i="56" s="1"/>
  <c r="W837" i="56"/>
  <c r="W759" i="56"/>
  <c r="U298" i="51"/>
  <c r="U297" i="51"/>
  <c r="X837" i="56" l="1"/>
  <c r="Y837" i="56" s="1"/>
  <c r="X759" i="56"/>
  <c r="Y759" i="56" s="1"/>
  <c r="U20" i="51"/>
  <c r="U166" i="51"/>
  <c r="U144" i="51" l="1"/>
  <c r="U814" i="51" l="1"/>
  <c r="V814" i="51"/>
  <c r="T814" i="51"/>
  <c r="V199" i="51"/>
  <c r="U199" i="51"/>
  <c r="T199" i="51"/>
  <c r="U57" i="51"/>
  <c r="T57" i="51"/>
  <c r="U196" i="51"/>
  <c r="T196" i="51"/>
  <c r="V196" i="51" l="1"/>
  <c r="V57" i="51"/>
  <c r="J11" i="44" l="1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 l="1"/>
  <c r="M11" i="44"/>
  <c r="U763" i="51" l="1"/>
  <c r="S767" i="51"/>
  <c r="T767" i="51" s="1"/>
  <c r="S766" i="51"/>
  <c r="T766" i="51" s="1"/>
  <c r="S765" i="51"/>
  <c r="T765" i="51" s="1"/>
  <c r="S80" i="51"/>
  <c r="R80" i="51"/>
  <c r="M80" i="51"/>
  <c r="O80" i="51" s="1"/>
  <c r="L80" i="51"/>
  <c r="J80" i="51"/>
  <c r="S75" i="51"/>
  <c r="R75" i="51"/>
  <c r="M75" i="51"/>
  <c r="O75" i="51" s="1"/>
  <c r="L75" i="51"/>
  <c r="J75" i="51"/>
  <c r="U74" i="51"/>
  <c r="T74" i="51"/>
  <c r="G74" i="51"/>
  <c r="G83" i="51"/>
  <c r="H84" i="51"/>
  <c r="H74" i="51" s="1"/>
  <c r="K84" i="51"/>
  <c r="K74" i="51" s="1"/>
  <c r="L84" i="51"/>
  <c r="L74" i="51" s="1"/>
  <c r="M84" i="51"/>
  <c r="N84" i="51"/>
  <c r="N74" i="51" s="1"/>
  <c r="P84" i="51"/>
  <c r="P74" i="51" s="1"/>
  <c r="Q84" i="51"/>
  <c r="Q74" i="51" s="1"/>
  <c r="S84" i="51"/>
  <c r="U84" i="51"/>
  <c r="I85" i="51"/>
  <c r="J85" i="51" s="1"/>
  <c r="O85" i="51"/>
  <c r="R85" i="51"/>
  <c r="J86" i="51"/>
  <c r="O86" i="51"/>
  <c r="V86" i="51"/>
  <c r="X86" i="51" s="1"/>
  <c r="Z86" i="51" s="1"/>
  <c r="AB86" i="51" s="1"/>
  <c r="M74" i="51" l="1"/>
  <c r="V74" i="51"/>
  <c r="T85" i="51"/>
  <c r="U624" i="51" l="1"/>
  <c r="T624" i="51"/>
  <c r="X628" i="51"/>
  <c r="Z628" i="51" s="1"/>
  <c r="AB628" i="51" s="1"/>
  <c r="AB624" i="51" s="1"/>
  <c r="X629" i="51"/>
  <c r="Z629" i="51" s="1"/>
  <c r="AB629" i="51" s="1"/>
  <c r="AD624" i="51" l="1"/>
  <c r="AF624" i="51" s="1"/>
  <c r="Z624" i="51"/>
  <c r="X624" i="51"/>
  <c r="V624" i="51"/>
  <c r="V193" i="51"/>
  <c r="U193" i="51"/>
  <c r="T193" i="51"/>
  <c r="V836" i="51"/>
  <c r="X836" i="51" s="1"/>
  <c r="Z836" i="51" s="1"/>
  <c r="AB836" i="51" s="1"/>
  <c r="V835" i="51"/>
  <c r="X835" i="51" s="1"/>
  <c r="Z835" i="51" s="1"/>
  <c r="U834" i="51"/>
  <c r="U833" i="51" s="1"/>
  <c r="T834" i="51"/>
  <c r="T833" i="51" s="1"/>
  <c r="Z834" i="51" l="1"/>
  <c r="Z833" i="51" s="1"/>
  <c r="AB835" i="51"/>
  <c r="X834" i="51"/>
  <c r="X833" i="51" s="1"/>
  <c r="V834" i="51"/>
  <c r="V833" i="51" s="1"/>
  <c r="AB834" i="51" l="1"/>
  <c r="AB833" i="51" s="1"/>
  <c r="U778" i="51"/>
  <c r="U177" i="51" l="1"/>
  <c r="T177" i="51"/>
  <c r="V177" i="51" l="1"/>
  <c r="U26" i="51"/>
  <c r="U19" i="51" s="1"/>
  <c r="T26" i="51"/>
  <c r="V26" i="51" l="1"/>
  <c r="T371" i="51"/>
  <c r="T1037" i="51"/>
  <c r="T872" i="51" s="1"/>
  <c r="U819" i="51"/>
  <c r="T94" i="51"/>
  <c r="O94" i="51"/>
  <c r="J94" i="51"/>
  <c r="V88" i="51"/>
  <c r="X88" i="51" s="1"/>
  <c r="Z88" i="51" s="1"/>
  <c r="AB88" i="51" s="1"/>
  <c r="V89" i="51"/>
  <c r="X89" i="51" s="1"/>
  <c r="Z89" i="51" s="1"/>
  <c r="AB89" i="51" s="1"/>
  <c r="O89" i="51"/>
  <c r="I89" i="51"/>
  <c r="J89" i="51" s="1"/>
  <c r="O88" i="51"/>
  <c r="I88" i="51"/>
  <c r="J88" i="51" s="1"/>
  <c r="U61" i="51"/>
  <c r="C60" i="15" l="1"/>
  <c r="U858" i="51"/>
  <c r="U852" i="51" s="1"/>
  <c r="U851" i="51" s="1"/>
  <c r="U849" i="51"/>
  <c r="U848" i="51" s="1"/>
  <c r="U842" i="51"/>
  <c r="U839" i="51" s="1"/>
  <c r="U830" i="51"/>
  <c r="U827" i="51"/>
  <c r="U821" i="51"/>
  <c r="U795" i="51"/>
  <c r="U790" i="51"/>
  <c r="U760" i="51"/>
  <c r="U757" i="51"/>
  <c r="U753" i="51"/>
  <c r="U740" i="51"/>
  <c r="U738" i="51"/>
  <c r="U735" i="51"/>
  <c r="U729" i="51"/>
  <c r="U702" i="51"/>
  <c r="U701" i="51" s="1"/>
  <c r="U698" i="51"/>
  <c r="U688" i="51" s="1"/>
  <c r="U678" i="51"/>
  <c r="U620" i="51"/>
  <c r="U615" i="51"/>
  <c r="U612" i="51"/>
  <c r="U609" i="51"/>
  <c r="U606" i="51"/>
  <c r="U598" i="51"/>
  <c r="U595" i="51"/>
  <c r="U592" i="51"/>
  <c r="U590" i="51"/>
  <c r="U584" i="51"/>
  <c r="U583" i="51" s="1"/>
  <c r="U577" i="51"/>
  <c r="U575" i="51"/>
  <c r="U571" i="51"/>
  <c r="U518" i="51"/>
  <c r="U512" i="51" s="1"/>
  <c r="U481" i="51"/>
  <c r="U480" i="51" s="1"/>
  <c r="U447" i="51"/>
  <c r="U444" i="51"/>
  <c r="U432" i="51"/>
  <c r="U422" i="51"/>
  <c r="U421" i="51" s="1"/>
  <c r="U415" i="51"/>
  <c r="U414" i="51" s="1"/>
  <c r="U411" i="51"/>
  <c r="U410" i="51" s="1"/>
  <c r="U401" i="51"/>
  <c r="U398" i="51"/>
  <c r="U395" i="51"/>
  <c r="U384" i="51"/>
  <c r="U383" i="51" s="1"/>
  <c r="U336" i="51"/>
  <c r="V311" i="51"/>
  <c r="U311" i="51"/>
  <c r="U303" i="51"/>
  <c r="U302" i="51" s="1"/>
  <c r="U293" i="51"/>
  <c r="U281" i="51" s="1"/>
  <c r="U275" i="51"/>
  <c r="U243" i="51"/>
  <c r="U219" i="51"/>
  <c r="U209" i="51"/>
  <c r="U190" i="51"/>
  <c r="U174" i="51"/>
  <c r="U171" i="51"/>
  <c r="U156" i="51"/>
  <c r="U152" i="51"/>
  <c r="U118" i="51"/>
  <c r="U116" i="51"/>
  <c r="U115" i="51" s="1"/>
  <c r="U110" i="51"/>
  <c r="U109" i="51" s="1"/>
  <c r="U54" i="51"/>
  <c r="U46" i="51" s="1"/>
  <c r="U41" i="51"/>
  <c r="U39" i="51"/>
  <c r="V41" i="51" l="1"/>
  <c r="U162" i="51"/>
  <c r="U161" i="51" s="1"/>
  <c r="V39" i="51"/>
  <c r="U114" i="51"/>
  <c r="U301" i="51"/>
  <c r="U413" i="51"/>
  <c r="U108" i="51"/>
  <c r="U847" i="51"/>
  <c r="U503" i="51"/>
  <c r="U496" i="51" s="1"/>
  <c r="U207" i="51"/>
  <c r="U589" i="51"/>
  <c r="U706" i="51"/>
  <c r="U789" i="51"/>
  <c r="U788" i="51" s="1"/>
  <c r="U328" i="51"/>
  <c r="U314" i="51" s="1"/>
  <c r="U523" i="51"/>
  <c r="U142" i="51"/>
  <c r="U141" i="51" s="1"/>
  <c r="U140" i="51" s="1"/>
  <c r="U394" i="51"/>
  <c r="U872" i="51"/>
  <c r="U274" i="51"/>
  <c r="U249" i="51" s="1"/>
  <c r="U38" i="51"/>
  <c r="U30" i="51"/>
  <c r="U18" i="51" s="1"/>
  <c r="U17" i="51" s="1"/>
  <c r="E9" i="47"/>
  <c r="F9" i="47"/>
  <c r="G9" i="47"/>
  <c r="H9" i="47"/>
  <c r="I9" i="47"/>
  <c r="J9" i="47"/>
  <c r="K9" i="47"/>
  <c r="S163" i="51"/>
  <c r="S62" i="51"/>
  <c r="S47" i="51"/>
  <c r="S220" i="51"/>
  <c r="S210" i="51"/>
  <c r="S20" i="51"/>
  <c r="S31" i="51"/>
  <c r="V38" i="51" l="1"/>
  <c r="U45" i="51"/>
  <c r="U871" i="51"/>
  <c r="U313" i="51"/>
  <c r="U16" i="51"/>
  <c r="S633" i="51"/>
  <c r="S690" i="51"/>
  <c r="S632" i="51"/>
  <c r="S559" i="51"/>
  <c r="S561" i="51"/>
  <c r="S97" i="51"/>
  <c r="S98" i="51"/>
  <c r="O91" i="51"/>
  <c r="I91" i="51"/>
  <c r="J91" i="51" s="1"/>
  <c r="O90" i="51"/>
  <c r="I90" i="51"/>
  <c r="J90" i="51" s="1"/>
  <c r="S165" i="51"/>
  <c r="S166" i="51"/>
  <c r="S144" i="51"/>
  <c r="S145" i="51"/>
  <c r="S21" i="51" l="1"/>
  <c r="S32" i="51"/>
  <c r="S48" i="51"/>
  <c r="S63" i="51"/>
  <c r="S99" i="51"/>
  <c r="S100" i="51"/>
  <c r="S211" i="51"/>
  <c r="S221" i="51"/>
  <c r="S282" i="51"/>
  <c r="S284" i="51"/>
  <c r="S283" i="51"/>
  <c r="S285" i="51"/>
  <c r="S329" i="51"/>
  <c r="S331" i="51"/>
  <c r="S330" i="51"/>
  <c r="S332" i="51"/>
  <c r="S372" i="51"/>
  <c r="S371" i="51"/>
  <c r="S373" i="51"/>
  <c r="S374" i="51"/>
  <c r="S386" i="51"/>
  <c r="S385" i="51"/>
  <c r="S388" i="51"/>
  <c r="S562" i="51"/>
  <c r="S563" i="51"/>
  <c r="S634" i="51"/>
  <c r="S635" i="51"/>
  <c r="S689" i="51"/>
  <c r="S691" i="51"/>
  <c r="S692" i="51"/>
  <c r="S764" i="51"/>
  <c r="S1035" i="51"/>
  <c r="S1036" i="51"/>
  <c r="S648" i="51" l="1"/>
  <c r="S505" i="51" l="1"/>
  <c r="S504" i="51"/>
  <c r="S858" i="51" l="1"/>
  <c r="S698" i="51"/>
  <c r="S295" i="51"/>
  <c r="S296" i="51"/>
  <c r="S433" i="51" l="1"/>
  <c r="R112" i="51" l="1"/>
  <c r="T41" i="51"/>
  <c r="S41" i="51"/>
  <c r="R41" i="51"/>
  <c r="J119" i="51"/>
  <c r="L119" i="51" s="1"/>
  <c r="S118" i="51"/>
  <c r="N118" i="51"/>
  <c r="K118" i="51"/>
  <c r="I118" i="51"/>
  <c r="H118" i="51"/>
  <c r="S398" i="51"/>
  <c r="S401" i="51"/>
  <c r="R401" i="51"/>
  <c r="T403" i="51"/>
  <c r="O403" i="51"/>
  <c r="J403" i="51"/>
  <c r="S565" i="51"/>
  <c r="M119" i="51" l="1"/>
  <c r="P119" i="51" s="1"/>
  <c r="J118" i="51"/>
  <c r="L118" i="51" s="1"/>
  <c r="S52" i="51"/>
  <c r="O119" i="51" l="1"/>
  <c r="Q119" i="51" s="1"/>
  <c r="R119" i="51" s="1"/>
  <c r="T118" i="51"/>
  <c r="M118" i="51"/>
  <c r="P118" i="51" s="1"/>
  <c r="O100" i="51"/>
  <c r="I100" i="51"/>
  <c r="J100" i="51" s="1"/>
  <c r="O99" i="51"/>
  <c r="I99" i="51"/>
  <c r="J99" i="51" s="1"/>
  <c r="O118" i="51" l="1"/>
  <c r="Q118" i="51" s="1"/>
  <c r="R118" i="51" s="1"/>
  <c r="V118" i="51"/>
  <c r="M164" i="51" l="1"/>
  <c r="L164" i="51"/>
  <c r="I164" i="51"/>
  <c r="J164" i="51" s="1"/>
  <c r="F9" i="54" l="1"/>
  <c r="G9" i="54"/>
  <c r="H9" i="54"/>
  <c r="I9" i="54"/>
  <c r="J9" i="54"/>
  <c r="K9" i="54"/>
  <c r="E9" i="54"/>
  <c r="D17" i="54"/>
  <c r="D17" i="47"/>
  <c r="S795" i="51"/>
  <c r="R451" i="51"/>
  <c r="P452" i="51"/>
  <c r="P451" i="51" s="1"/>
  <c r="O452" i="51"/>
  <c r="I452" i="51"/>
  <c r="J452" i="51" s="1"/>
  <c r="N451" i="51"/>
  <c r="M451" i="51"/>
  <c r="L451" i="51"/>
  <c r="K451" i="51"/>
  <c r="H451" i="51"/>
  <c r="D40" i="15"/>
  <c r="S518" i="51"/>
  <c r="S512" i="51" s="1"/>
  <c r="S819" i="51"/>
  <c r="R819" i="51"/>
  <c r="S852" i="51"/>
  <c r="V650" i="51"/>
  <c r="X650" i="51" s="1"/>
  <c r="Z650" i="51" s="1"/>
  <c r="AB650" i="51" s="1"/>
  <c r="O650" i="51"/>
  <c r="O622" i="51"/>
  <c r="Q622" i="51" s="1"/>
  <c r="S622" i="51" s="1"/>
  <c r="J622" i="51"/>
  <c r="V622" i="51" l="1"/>
  <c r="X622" i="51" s="1"/>
  <c r="Z622" i="51" s="1"/>
  <c r="AB622" i="51" s="1"/>
  <c r="I451" i="51"/>
  <c r="J451" i="51" s="1"/>
  <c r="Q452" i="51"/>
  <c r="Q451" i="51" s="1"/>
  <c r="O451" i="51"/>
  <c r="S452" i="51" l="1"/>
  <c r="S612" i="51"/>
  <c r="R612" i="51"/>
  <c r="S778" i="51"/>
  <c r="T192" i="51"/>
  <c r="T191" i="51"/>
  <c r="S190" i="51"/>
  <c r="R190" i="51"/>
  <c r="S341" i="51"/>
  <c r="V190" i="51" l="1"/>
  <c r="T612" i="51"/>
  <c r="V612" i="51"/>
  <c r="S451" i="51"/>
  <c r="T190" i="51"/>
  <c r="T36" i="51" l="1"/>
  <c r="V30" i="51" s="1"/>
  <c r="S821" i="51"/>
  <c r="R821" i="51"/>
  <c r="V71" i="51"/>
  <c r="X71" i="51" s="1"/>
  <c r="Z71" i="51" s="1"/>
  <c r="AB71" i="51" s="1"/>
  <c r="V70" i="51"/>
  <c r="X70" i="51" s="1"/>
  <c r="Z70" i="51" s="1"/>
  <c r="AB70" i="51" s="1"/>
  <c r="V832" i="51"/>
  <c r="X832" i="51" s="1"/>
  <c r="Z832" i="51" s="1"/>
  <c r="AB832" i="51" s="1"/>
  <c r="V831" i="51"/>
  <c r="X831" i="51" s="1"/>
  <c r="S830" i="51"/>
  <c r="R830" i="51"/>
  <c r="S110" i="51"/>
  <c r="S54" i="51"/>
  <c r="S46" i="51" s="1"/>
  <c r="R54" i="51"/>
  <c r="T56" i="51"/>
  <c r="T55" i="51"/>
  <c r="T829" i="51"/>
  <c r="T828" i="51"/>
  <c r="S827" i="51"/>
  <c r="R827" i="51"/>
  <c r="T823" i="51"/>
  <c r="T822" i="51"/>
  <c r="T820" i="51"/>
  <c r="V106" i="51"/>
  <c r="X106" i="51" s="1"/>
  <c r="Z106" i="51" s="1"/>
  <c r="AB106" i="51" s="1"/>
  <c r="S598" i="51"/>
  <c r="R598" i="51"/>
  <c r="O605" i="51"/>
  <c r="J605" i="51"/>
  <c r="P604" i="51"/>
  <c r="O604" i="51"/>
  <c r="J604" i="51"/>
  <c r="L604" i="51" s="1"/>
  <c r="AD69" i="51" l="1"/>
  <c r="AB69" i="51"/>
  <c r="AB61" i="51" s="1"/>
  <c r="AB45" i="51" s="1"/>
  <c r="X830" i="51"/>
  <c r="X789" i="51" s="1"/>
  <c r="X788" i="51" s="1"/>
  <c r="Z831" i="51"/>
  <c r="Z69" i="51"/>
  <c r="Z61" i="51" s="1"/>
  <c r="Z45" i="51" s="1"/>
  <c r="X69" i="51"/>
  <c r="V54" i="51"/>
  <c r="T54" i="51"/>
  <c r="T819" i="51"/>
  <c r="V819" i="51"/>
  <c r="V821" i="51"/>
  <c r="V827" i="51"/>
  <c r="V830" i="51"/>
  <c r="V69" i="51"/>
  <c r="T821" i="51"/>
  <c r="T830" i="51"/>
  <c r="T827" i="51"/>
  <c r="AD61" i="51" l="1"/>
  <c r="AF61" i="51" s="1"/>
  <c r="AF69" i="51"/>
  <c r="Z830" i="51"/>
  <c r="Z789" i="51" s="1"/>
  <c r="Z788" i="51" s="1"/>
  <c r="AB831" i="51"/>
  <c r="X61" i="51"/>
  <c r="X45" i="51" s="1"/>
  <c r="T768" i="51"/>
  <c r="T771" i="51"/>
  <c r="V771" i="51" s="1"/>
  <c r="X771" i="51" s="1"/>
  <c r="Z771" i="51" s="1"/>
  <c r="AB771" i="51" s="1"/>
  <c r="T772" i="51"/>
  <c r="V772" i="51" s="1"/>
  <c r="X772" i="51" s="1"/>
  <c r="Z772" i="51" s="1"/>
  <c r="AB772" i="51" s="1"/>
  <c r="T764" i="51"/>
  <c r="S763" i="51"/>
  <c r="S757" i="51"/>
  <c r="R773" i="51"/>
  <c r="T773" i="51" s="1"/>
  <c r="O773" i="51"/>
  <c r="I773" i="51"/>
  <c r="J773" i="51" s="1"/>
  <c r="T211" i="51"/>
  <c r="T215" i="51"/>
  <c r="T217" i="51"/>
  <c r="O402" i="51"/>
  <c r="O401" i="51" s="1"/>
  <c r="J402" i="51"/>
  <c r="Q401" i="51"/>
  <c r="P401" i="51"/>
  <c r="N401" i="51"/>
  <c r="M401" i="51"/>
  <c r="L401" i="51"/>
  <c r="K401" i="51"/>
  <c r="I401" i="51"/>
  <c r="H401" i="51"/>
  <c r="S735" i="51"/>
  <c r="T737" i="51"/>
  <c r="V737" i="51" s="1"/>
  <c r="X737" i="51" s="1"/>
  <c r="Z737" i="51" s="1"/>
  <c r="T699" i="51"/>
  <c r="V699" i="51" s="1"/>
  <c r="X699" i="51" s="1"/>
  <c r="T696" i="51"/>
  <c r="V696" i="51" s="1"/>
  <c r="R698" i="51"/>
  <c r="T691" i="51"/>
  <c r="T692" i="51"/>
  <c r="AD45" i="51" l="1"/>
  <c r="AF45" i="51" s="1"/>
  <c r="D49" i="15"/>
  <c r="G49" i="15" s="1"/>
  <c r="AB830" i="51"/>
  <c r="AB789" i="51" s="1"/>
  <c r="AB788" i="51" s="1"/>
  <c r="AD789" i="51"/>
  <c r="Z735" i="51"/>
  <c r="Z706" i="51" s="1"/>
  <c r="AB737" i="51"/>
  <c r="X698" i="51"/>
  <c r="Z699" i="51"/>
  <c r="X735" i="51"/>
  <c r="X706" i="51" s="1"/>
  <c r="X696" i="51"/>
  <c r="T763" i="51"/>
  <c r="V698" i="51"/>
  <c r="V688" i="51" s="1"/>
  <c r="T402" i="51"/>
  <c r="T698" i="51"/>
  <c r="J401" i="51"/>
  <c r="T636" i="51"/>
  <c r="V636" i="51" s="1"/>
  <c r="X636" i="51" s="1"/>
  <c r="Z636" i="51" s="1"/>
  <c r="AB636" i="51" s="1"/>
  <c r="T637" i="51"/>
  <c r="V637" i="51" s="1"/>
  <c r="X637" i="51" s="1"/>
  <c r="Z637" i="51" s="1"/>
  <c r="AB637" i="51" s="1"/>
  <c r="T634" i="51"/>
  <c r="V634" i="51" s="1"/>
  <c r="X634" i="51" s="1"/>
  <c r="Z634" i="51" s="1"/>
  <c r="AB634" i="51" s="1"/>
  <c r="T635" i="51"/>
  <c r="V635" i="51" s="1"/>
  <c r="X635" i="51" s="1"/>
  <c r="Z635" i="51" s="1"/>
  <c r="AB635" i="51" s="1"/>
  <c r="T618" i="51"/>
  <c r="X618" i="51" s="1"/>
  <c r="Z618" i="51" s="1"/>
  <c r="AB618" i="51" s="1"/>
  <c r="R617" i="51"/>
  <c r="R615" i="51"/>
  <c r="T611" i="51"/>
  <c r="R609" i="51"/>
  <c r="T608" i="51"/>
  <c r="S606" i="51"/>
  <c r="T601" i="51"/>
  <c r="T603" i="51"/>
  <c r="V603" i="51" s="1"/>
  <c r="T599" i="51"/>
  <c r="T597" i="51"/>
  <c r="R595" i="51"/>
  <c r="S595" i="51"/>
  <c r="P595" i="51"/>
  <c r="O595" i="51"/>
  <c r="AD788" i="51" l="1"/>
  <c r="AF788" i="51" s="1"/>
  <c r="AF789" i="51"/>
  <c r="AB735" i="51"/>
  <c r="AB706" i="51" s="1"/>
  <c r="AD735" i="51"/>
  <c r="D37" i="15"/>
  <c r="G37" i="15" s="1"/>
  <c r="Z698" i="51"/>
  <c r="AB699" i="51"/>
  <c r="X688" i="51"/>
  <c r="Z696" i="51"/>
  <c r="V598" i="51"/>
  <c r="X603" i="51"/>
  <c r="Z603" i="51" s="1"/>
  <c r="AB603" i="51" s="1"/>
  <c r="AB598" i="51" s="1"/>
  <c r="V763" i="51"/>
  <c r="T401" i="51"/>
  <c r="V401" i="51"/>
  <c r="T598" i="51"/>
  <c r="T596" i="51"/>
  <c r="Q595" i="51"/>
  <c r="T562" i="51"/>
  <c r="T563" i="51"/>
  <c r="V521" i="51"/>
  <c r="X521" i="51" s="1"/>
  <c r="Z521" i="51" s="1"/>
  <c r="AB521" i="51" s="1"/>
  <c r="AD521" i="51" s="1"/>
  <c r="AE521" i="51" s="1"/>
  <c r="V522" i="51"/>
  <c r="X522" i="51" s="1"/>
  <c r="Z522" i="51" s="1"/>
  <c r="AB522" i="51" s="1"/>
  <c r="AD522" i="51" s="1"/>
  <c r="AE522" i="51" s="1"/>
  <c r="AF522" i="51" s="1"/>
  <c r="S422" i="51"/>
  <c r="S421" i="51" s="1"/>
  <c r="R422" i="51"/>
  <c r="R421" i="51" s="1"/>
  <c r="S444" i="51"/>
  <c r="T393" i="51"/>
  <c r="V393" i="51" s="1"/>
  <c r="X393" i="51" s="1"/>
  <c r="X384" i="51" s="1"/>
  <c r="X383" i="51" s="1"/>
  <c r="S384" i="51"/>
  <c r="S383" i="51" s="1"/>
  <c r="T373" i="51"/>
  <c r="T374" i="51"/>
  <c r="S370" i="51"/>
  <c r="S328" i="51"/>
  <c r="T331" i="51"/>
  <c r="T332" i="51"/>
  <c r="S293" i="51"/>
  <c r="S281" i="51" s="1"/>
  <c r="T298" i="51"/>
  <c r="T284" i="51"/>
  <c r="T285" i="51"/>
  <c r="J286" i="51"/>
  <c r="O286" i="51"/>
  <c r="R286" i="51"/>
  <c r="T286" i="51" s="1"/>
  <c r="S275" i="51"/>
  <c r="T277" i="51"/>
  <c r="S219" i="51"/>
  <c r="S209" i="51"/>
  <c r="T221" i="51"/>
  <c r="S174" i="51"/>
  <c r="V176" i="51"/>
  <c r="X176" i="51" s="1"/>
  <c r="Z176" i="51" s="1"/>
  <c r="AB176" i="51" s="1"/>
  <c r="AD176" i="51" s="1"/>
  <c r="AE176" i="51" s="1"/>
  <c r="AF176" i="51" s="1"/>
  <c r="R187" i="51"/>
  <c r="O187" i="51"/>
  <c r="J187" i="51"/>
  <c r="S171" i="51"/>
  <c r="R172" i="51"/>
  <c r="T172" i="51" s="1"/>
  <c r="O172" i="51"/>
  <c r="J172" i="51"/>
  <c r="R173" i="51"/>
  <c r="O173" i="51"/>
  <c r="O171" i="51" s="1"/>
  <c r="J173" i="51"/>
  <c r="Q171" i="51"/>
  <c r="P171" i="51"/>
  <c r="N171" i="51"/>
  <c r="M171" i="51"/>
  <c r="L171" i="51"/>
  <c r="K171" i="51"/>
  <c r="I171" i="51"/>
  <c r="H171" i="51"/>
  <c r="P167" i="51"/>
  <c r="R167" i="51" s="1"/>
  <c r="T167" i="51" s="1"/>
  <c r="N167" i="51"/>
  <c r="M167" i="51"/>
  <c r="L167" i="51"/>
  <c r="J167" i="51"/>
  <c r="V158" i="51"/>
  <c r="X158" i="51" s="1"/>
  <c r="Z158" i="51" s="1"/>
  <c r="AB158" i="51" s="1"/>
  <c r="V157" i="51"/>
  <c r="X157" i="51" s="1"/>
  <c r="Z157" i="51" s="1"/>
  <c r="AB157" i="51" s="1"/>
  <c r="S156" i="51"/>
  <c r="R156" i="51"/>
  <c r="R152" i="51"/>
  <c r="S152" i="51"/>
  <c r="T153" i="51"/>
  <c r="R148" i="51"/>
  <c r="T148" i="51" s="1"/>
  <c r="O148" i="51"/>
  <c r="J148" i="51"/>
  <c r="T155" i="51"/>
  <c r="V155" i="51" s="1"/>
  <c r="O152" i="51"/>
  <c r="J152" i="51"/>
  <c r="AF521" i="51" l="1"/>
  <c r="AE518" i="51"/>
  <c r="AE512" i="51" s="1"/>
  <c r="AD706" i="51"/>
  <c r="AF706" i="51" s="1"/>
  <c r="AF735" i="51"/>
  <c r="D28" i="15"/>
  <c r="G28" i="15" s="1"/>
  <c r="AD518" i="51"/>
  <c r="AD598" i="51"/>
  <c r="AF598" i="51" s="1"/>
  <c r="AB698" i="51"/>
  <c r="AD699" i="51"/>
  <c r="AB156" i="51"/>
  <c r="Z688" i="51"/>
  <c r="AB696" i="51"/>
  <c r="AB688" i="51" s="1"/>
  <c r="AB518" i="51"/>
  <c r="AB512" i="51" s="1"/>
  <c r="Z598" i="51"/>
  <c r="Z156" i="51"/>
  <c r="Z518" i="51"/>
  <c r="Z512" i="51" s="1"/>
  <c r="Z393" i="51"/>
  <c r="X155" i="51"/>
  <c r="X598" i="51"/>
  <c r="X518" i="51"/>
  <c r="X156" i="51"/>
  <c r="V156" i="51"/>
  <c r="V171" i="51"/>
  <c r="T595" i="51"/>
  <c r="V595" i="51"/>
  <c r="S207" i="51"/>
  <c r="S162" i="51"/>
  <c r="S274" i="51"/>
  <c r="S249" i="51" s="1"/>
  <c r="J171" i="51"/>
  <c r="T171" i="51"/>
  <c r="T156" i="51"/>
  <c r="R171" i="51"/>
  <c r="S142" i="51"/>
  <c r="O167" i="51"/>
  <c r="E10" i="15" l="1"/>
  <c r="F10" i="15"/>
  <c r="AD698" i="51"/>
  <c r="AE699" i="51"/>
  <c r="AD512" i="51"/>
  <c r="AF518" i="51"/>
  <c r="AD688" i="51"/>
  <c r="Z384" i="51"/>
  <c r="Z383" i="51" s="1"/>
  <c r="AB393" i="51"/>
  <c r="AB384" i="51" s="1"/>
  <c r="X142" i="51"/>
  <c r="X141" i="51" s="1"/>
  <c r="X140" i="51" s="1"/>
  <c r="Z155" i="51"/>
  <c r="X512" i="51"/>
  <c r="T154" i="51"/>
  <c r="O154" i="51"/>
  <c r="J154" i="51"/>
  <c r="S61" i="51"/>
  <c r="T67" i="51"/>
  <c r="T63" i="51"/>
  <c r="T52" i="51"/>
  <c r="T25" i="51"/>
  <c r="S19" i="51"/>
  <c r="T412" i="51"/>
  <c r="S39" i="51"/>
  <c r="S116" i="51"/>
  <c r="S115" i="51" s="1"/>
  <c r="S141" i="51"/>
  <c r="S140" i="51" s="1"/>
  <c r="S243" i="51"/>
  <c r="S303" i="51"/>
  <c r="S302" i="51" s="1"/>
  <c r="S311" i="51"/>
  <c r="T311" i="51"/>
  <c r="S395" i="51"/>
  <c r="S394" i="51" s="1"/>
  <c r="S411" i="51"/>
  <c r="S410" i="51" s="1"/>
  <c r="S415" i="51"/>
  <c r="S414" i="51" s="1"/>
  <c r="S481" i="51"/>
  <c r="S480" i="51" s="1"/>
  <c r="S503" i="51"/>
  <c r="S496" i="51" s="1"/>
  <c r="S575" i="51"/>
  <c r="S584" i="51"/>
  <c r="S583" i="51" s="1"/>
  <c r="S590" i="51"/>
  <c r="S592" i="51"/>
  <c r="S620" i="51"/>
  <c r="S729" i="51"/>
  <c r="S738" i="51"/>
  <c r="S740" i="51"/>
  <c r="S753" i="51"/>
  <c r="S760" i="51"/>
  <c r="S790" i="51"/>
  <c r="S842" i="51"/>
  <c r="S839" i="51" s="1"/>
  <c r="S849" i="51"/>
  <c r="S848" i="51" s="1"/>
  <c r="J1090" i="51"/>
  <c r="J1076" i="51"/>
  <c r="G1076" i="51"/>
  <c r="G1075" i="51"/>
  <c r="R1037" i="51"/>
  <c r="O1037" i="51"/>
  <c r="J1037" i="51"/>
  <c r="R1035" i="51"/>
  <c r="O1035" i="51"/>
  <c r="J1035" i="51"/>
  <c r="K1034" i="51"/>
  <c r="K1031" i="51" s="1"/>
  <c r="I1034" i="51"/>
  <c r="J1034" i="51" s="1"/>
  <c r="I1033" i="51"/>
  <c r="I1030" i="51"/>
  <c r="K1030" i="51" s="1"/>
  <c r="I1029" i="51"/>
  <c r="I1028" i="51"/>
  <c r="J1028" i="51" s="1"/>
  <c r="I1027" i="51"/>
  <c r="K1027" i="51" s="1"/>
  <c r="I1026" i="51"/>
  <c r="K1026" i="51" s="1"/>
  <c r="I1025" i="51"/>
  <c r="K1025" i="51" s="1"/>
  <c r="I1024" i="51"/>
  <c r="J1024" i="51" s="1"/>
  <c r="I1023" i="51"/>
  <c r="I1022" i="51"/>
  <c r="I1021" i="51"/>
  <c r="I1020" i="51"/>
  <c r="K1020" i="51" s="1"/>
  <c r="I1019" i="51"/>
  <c r="K1019" i="51" s="1"/>
  <c r="I1018" i="51"/>
  <c r="I1017" i="51"/>
  <c r="K1017" i="51" s="1"/>
  <c r="I1016" i="51"/>
  <c r="I1015" i="51"/>
  <c r="K1015" i="51" s="1"/>
  <c r="I1014" i="51"/>
  <c r="K1014" i="51" s="1"/>
  <c r="I1013" i="51"/>
  <c r="K1013" i="51" s="1"/>
  <c r="I1012" i="51"/>
  <c r="J1012" i="51" s="1"/>
  <c r="I1011" i="51"/>
  <c r="K1011" i="51" s="1"/>
  <c r="I1010" i="51"/>
  <c r="I1009" i="51"/>
  <c r="K1009" i="51" s="1"/>
  <c r="I1008" i="51"/>
  <c r="J1008" i="51" s="1"/>
  <c r="I1007" i="51"/>
  <c r="I1006" i="51"/>
  <c r="K1006" i="51" s="1"/>
  <c r="I1005" i="51"/>
  <c r="I1004" i="51"/>
  <c r="K1004" i="51" s="1"/>
  <c r="I1003" i="51"/>
  <c r="K1003" i="51" s="1"/>
  <c r="I1002" i="51"/>
  <c r="K1002" i="51" s="1"/>
  <c r="I1001" i="51"/>
  <c r="K1001" i="51" s="1"/>
  <c r="I1000" i="51"/>
  <c r="J1000" i="51" s="1"/>
  <c r="I999" i="51"/>
  <c r="K999" i="51" s="1"/>
  <c r="I998" i="51"/>
  <c r="K998" i="51" s="1"/>
  <c r="I997" i="51"/>
  <c r="K997" i="51" s="1"/>
  <c r="I996" i="51"/>
  <c r="J996" i="51" s="1"/>
  <c r="I995" i="51"/>
  <c r="K995" i="51" s="1"/>
  <c r="I994" i="51"/>
  <c r="I993" i="51"/>
  <c r="K993" i="51" s="1"/>
  <c r="I992" i="51"/>
  <c r="K992" i="51" s="1"/>
  <c r="I991" i="51"/>
  <c r="I990" i="51"/>
  <c r="I989" i="51"/>
  <c r="I988" i="51"/>
  <c r="K988" i="51" s="1"/>
  <c r="I987" i="51"/>
  <c r="I986" i="51"/>
  <c r="K986" i="51" s="1"/>
  <c r="I985" i="51"/>
  <c r="K985" i="51" s="1"/>
  <c r="I984" i="51"/>
  <c r="I983" i="51"/>
  <c r="K983" i="51" s="1"/>
  <c r="I982" i="51"/>
  <c r="I981" i="51"/>
  <c r="K981" i="51" s="1"/>
  <c r="I980" i="51"/>
  <c r="I979" i="51"/>
  <c r="K979" i="51" s="1"/>
  <c r="I978" i="51"/>
  <c r="K978" i="51" s="1"/>
  <c r="I977" i="51"/>
  <c r="K977" i="51" s="1"/>
  <c r="I976" i="51"/>
  <c r="K976" i="51" s="1"/>
  <c r="I975" i="51"/>
  <c r="K975" i="51" s="1"/>
  <c r="I974" i="51"/>
  <c r="K974" i="51" s="1"/>
  <c r="I973" i="51"/>
  <c r="K973" i="51" s="1"/>
  <c r="I972" i="51"/>
  <c r="K972" i="51" s="1"/>
  <c r="I971" i="51"/>
  <c r="K971" i="51" s="1"/>
  <c r="I970" i="51"/>
  <c r="K970" i="51" s="1"/>
  <c r="I969" i="51"/>
  <c r="K969" i="51" s="1"/>
  <c r="I968" i="51"/>
  <c r="K968" i="51" s="1"/>
  <c r="I967" i="51"/>
  <c r="K967" i="51" s="1"/>
  <c r="I966" i="51"/>
  <c r="K966" i="51" s="1"/>
  <c r="I965" i="51"/>
  <c r="K965" i="51" s="1"/>
  <c r="I964" i="51"/>
  <c r="K964" i="51" s="1"/>
  <c r="I963" i="51"/>
  <c r="K963" i="51" s="1"/>
  <c r="I962" i="51"/>
  <c r="K962" i="51" s="1"/>
  <c r="I961" i="51"/>
  <c r="K961" i="51" s="1"/>
  <c r="I960" i="51"/>
  <c r="K960" i="51" s="1"/>
  <c r="I959" i="51"/>
  <c r="K959" i="51" s="1"/>
  <c r="I958" i="51"/>
  <c r="K958" i="51" s="1"/>
  <c r="I957" i="51"/>
  <c r="K957" i="51" s="1"/>
  <c r="I956" i="51"/>
  <c r="K956" i="51" s="1"/>
  <c r="I955" i="51"/>
  <c r="K955" i="51" s="1"/>
  <c r="I954" i="51"/>
  <c r="K954" i="51" s="1"/>
  <c r="I953" i="51"/>
  <c r="K953" i="51" s="1"/>
  <c r="I952" i="51"/>
  <c r="K952" i="51" s="1"/>
  <c r="I951" i="51"/>
  <c r="K951" i="51" s="1"/>
  <c r="I950" i="51"/>
  <c r="K950" i="51" s="1"/>
  <c r="I949" i="51"/>
  <c r="K949" i="51" s="1"/>
  <c r="I948" i="51"/>
  <c r="K948" i="51" s="1"/>
  <c r="I947" i="51"/>
  <c r="K947" i="51" s="1"/>
  <c r="I946" i="51"/>
  <c r="K946" i="51" s="1"/>
  <c r="I945" i="51"/>
  <c r="K945" i="51" s="1"/>
  <c r="I944" i="51"/>
  <c r="J944" i="51" s="1"/>
  <c r="I943" i="51"/>
  <c r="I942" i="51"/>
  <c r="K942" i="51" s="1"/>
  <c r="I941" i="51"/>
  <c r="I940" i="51"/>
  <c r="J940" i="51" s="1"/>
  <c r="I939" i="51"/>
  <c r="I938" i="51"/>
  <c r="K938" i="51" s="1"/>
  <c r="I937" i="51"/>
  <c r="I936" i="51"/>
  <c r="I935" i="51"/>
  <c r="K935" i="51" s="1"/>
  <c r="I934" i="51"/>
  <c r="J934" i="51" s="1"/>
  <c r="I933" i="51"/>
  <c r="I932" i="51"/>
  <c r="I931" i="51"/>
  <c r="J931" i="51" s="1"/>
  <c r="I930" i="51"/>
  <c r="J930" i="51" s="1"/>
  <c r="I929" i="51"/>
  <c r="I928" i="51"/>
  <c r="I927" i="51"/>
  <c r="J927" i="51" s="1"/>
  <c r="I926" i="51"/>
  <c r="J926" i="51" s="1"/>
  <c r="I925" i="51"/>
  <c r="I924" i="51"/>
  <c r="J924" i="51" s="1"/>
  <c r="I923" i="51"/>
  <c r="K923" i="51" s="1"/>
  <c r="I922" i="51"/>
  <c r="I921" i="51"/>
  <c r="I920" i="51"/>
  <c r="K920" i="51" s="1"/>
  <c r="I919" i="51"/>
  <c r="J919" i="51" s="1"/>
  <c r="I918" i="51"/>
  <c r="J918" i="51" s="1"/>
  <c r="I917" i="51"/>
  <c r="I916" i="51"/>
  <c r="J916" i="51" s="1"/>
  <c r="I915" i="51"/>
  <c r="I914" i="51"/>
  <c r="J914" i="51" s="1"/>
  <c r="I913" i="51"/>
  <c r="I912" i="51"/>
  <c r="J912" i="51" s="1"/>
  <c r="I911" i="51"/>
  <c r="J911" i="51" s="1"/>
  <c r="I910" i="51"/>
  <c r="J910" i="51" s="1"/>
  <c r="I909" i="51"/>
  <c r="I908" i="51"/>
  <c r="K908" i="51" s="1"/>
  <c r="I907" i="51"/>
  <c r="I906" i="51"/>
  <c r="I905" i="51"/>
  <c r="I904" i="51"/>
  <c r="J904" i="51" s="1"/>
  <c r="L904" i="51" s="1"/>
  <c r="I903" i="51"/>
  <c r="K903" i="51" s="1"/>
  <c r="I902" i="51"/>
  <c r="J902" i="51" s="1"/>
  <c r="I901" i="51"/>
  <c r="I900" i="51"/>
  <c r="I899" i="51"/>
  <c r="J899" i="51" s="1"/>
  <c r="I898" i="51"/>
  <c r="J898" i="51" s="1"/>
  <c r="I897" i="51"/>
  <c r="I896" i="51"/>
  <c r="J896" i="51" s="1"/>
  <c r="I895" i="51"/>
  <c r="K895" i="51" s="1"/>
  <c r="I894" i="51"/>
  <c r="J894" i="51" s="1"/>
  <c r="I893" i="51"/>
  <c r="I892" i="51"/>
  <c r="I891" i="51"/>
  <c r="J891" i="51" s="1"/>
  <c r="I890" i="51"/>
  <c r="I889" i="51"/>
  <c r="I888" i="51"/>
  <c r="J888" i="51" s="1"/>
  <c r="L888" i="51" s="1"/>
  <c r="I887" i="51"/>
  <c r="I886" i="51"/>
  <c r="J886" i="51" s="1"/>
  <c r="I885" i="51"/>
  <c r="I884" i="51"/>
  <c r="I883" i="51"/>
  <c r="J883" i="51" s="1"/>
  <c r="I882" i="51"/>
  <c r="J882" i="51" s="1"/>
  <c r="I881" i="51"/>
  <c r="I880" i="51"/>
  <c r="J880" i="51" s="1"/>
  <c r="L880" i="51" s="1"/>
  <c r="I879" i="51"/>
  <c r="J879" i="51" s="1"/>
  <c r="I878" i="51"/>
  <c r="J878" i="51" s="1"/>
  <c r="I877" i="51"/>
  <c r="K877" i="51" s="1"/>
  <c r="I876" i="51"/>
  <c r="K876" i="51" s="1"/>
  <c r="I875" i="51"/>
  <c r="K875" i="51" s="1"/>
  <c r="Q872" i="51"/>
  <c r="Q871" i="51" s="1"/>
  <c r="P872" i="51"/>
  <c r="P871" i="51" s="1"/>
  <c r="N872" i="51"/>
  <c r="N871" i="51" s="1"/>
  <c r="M872" i="51"/>
  <c r="M871" i="51" s="1"/>
  <c r="L872" i="51"/>
  <c r="L871" i="51" s="1"/>
  <c r="K872" i="51"/>
  <c r="K871" i="51" s="1"/>
  <c r="I872" i="51"/>
  <c r="I871" i="51" s="1"/>
  <c r="H872" i="51"/>
  <c r="H871" i="51" s="1"/>
  <c r="G872" i="51"/>
  <c r="R861" i="51"/>
  <c r="J861" i="51"/>
  <c r="Q860" i="51"/>
  <c r="P860" i="51"/>
  <c r="O860" i="51"/>
  <c r="N860" i="51"/>
  <c r="M860" i="51"/>
  <c r="L860" i="51"/>
  <c r="K860" i="51"/>
  <c r="I860" i="51"/>
  <c r="H860" i="51"/>
  <c r="R859" i="51"/>
  <c r="R858" i="51" s="1"/>
  <c r="O859" i="51"/>
  <c r="O858" i="51" s="1"/>
  <c r="J859" i="51"/>
  <c r="Q858" i="51"/>
  <c r="P858" i="51"/>
  <c r="N858" i="51"/>
  <c r="M858" i="51"/>
  <c r="L858" i="51"/>
  <c r="K858" i="51"/>
  <c r="I858" i="51"/>
  <c r="H858" i="51"/>
  <c r="R857" i="51"/>
  <c r="S857" i="51" s="1"/>
  <c r="O857" i="51"/>
  <c r="Q856" i="51"/>
  <c r="P856" i="51"/>
  <c r="N856" i="51"/>
  <c r="M856" i="51"/>
  <c r="L856" i="51"/>
  <c r="K856" i="51"/>
  <c r="I856" i="51"/>
  <c r="H856" i="51"/>
  <c r="R855" i="51"/>
  <c r="O855" i="51"/>
  <c r="J855" i="51"/>
  <c r="R854" i="51"/>
  <c r="O854" i="51"/>
  <c r="J854" i="51"/>
  <c r="R853" i="51"/>
  <c r="S853" i="51" s="1"/>
  <c r="J853" i="51"/>
  <c r="G852" i="51"/>
  <c r="G851" i="51" s="1"/>
  <c r="R850" i="51"/>
  <c r="O850" i="51"/>
  <c r="O849" i="51" s="1"/>
  <c r="O848" i="51" s="1"/>
  <c r="J850" i="51"/>
  <c r="Q849" i="51"/>
  <c r="Q848" i="51" s="1"/>
  <c r="P849" i="51"/>
  <c r="P848" i="51" s="1"/>
  <c r="N849" i="51"/>
  <c r="N848" i="51" s="1"/>
  <c r="M849" i="51"/>
  <c r="M848" i="51" s="1"/>
  <c r="L849" i="51"/>
  <c r="L848" i="51" s="1"/>
  <c r="K849" i="51"/>
  <c r="K848" i="51" s="1"/>
  <c r="I849" i="51"/>
  <c r="I848" i="51" s="1"/>
  <c r="H849" i="51"/>
  <c r="G848" i="51"/>
  <c r="R843" i="51"/>
  <c r="O843" i="51"/>
  <c r="O842" i="51" s="1"/>
  <c r="J843" i="51"/>
  <c r="J842" i="51" s="1"/>
  <c r="Q842" i="51"/>
  <c r="P842" i="51"/>
  <c r="N842" i="51"/>
  <c r="M842" i="51"/>
  <c r="L842" i="51"/>
  <c r="K842" i="51"/>
  <c r="I842" i="51"/>
  <c r="H842" i="51"/>
  <c r="R841" i="51"/>
  <c r="S841" i="51" s="1"/>
  <c r="O841" i="51"/>
  <c r="O840" i="51" s="1"/>
  <c r="J841" i="51"/>
  <c r="Q840" i="51"/>
  <c r="P840" i="51"/>
  <c r="N840" i="51"/>
  <c r="M840" i="51"/>
  <c r="L840" i="51"/>
  <c r="K840" i="51"/>
  <c r="I840" i="51"/>
  <c r="H840" i="51"/>
  <c r="R817" i="51"/>
  <c r="O817" i="51"/>
  <c r="O816" i="51" s="1"/>
  <c r="O815" i="51" s="1"/>
  <c r="Q816" i="51"/>
  <c r="Q815" i="51" s="1"/>
  <c r="P816" i="51"/>
  <c r="P815" i="51" s="1"/>
  <c r="N816" i="51"/>
  <c r="N815" i="51" s="1"/>
  <c r="M816" i="51"/>
  <c r="M815" i="51" s="1"/>
  <c r="L816" i="51"/>
  <c r="L815" i="51" s="1"/>
  <c r="R814" i="51"/>
  <c r="O814" i="51"/>
  <c r="R811" i="51"/>
  <c r="S811" i="51" s="1"/>
  <c r="O811" i="51"/>
  <c r="J811" i="51"/>
  <c r="J810" i="51"/>
  <c r="K809" i="51"/>
  <c r="I809" i="51"/>
  <c r="J809" i="51" s="1"/>
  <c r="L809" i="51" s="1"/>
  <c r="J808" i="51"/>
  <c r="J807" i="51"/>
  <c r="R806" i="51"/>
  <c r="S806" i="51" s="1"/>
  <c r="O806" i="51"/>
  <c r="R805" i="51"/>
  <c r="S805" i="51" s="1"/>
  <c r="O805" i="51"/>
  <c r="R804" i="51"/>
  <c r="S804" i="51" s="1"/>
  <c r="O804" i="51"/>
  <c r="R803" i="51"/>
  <c r="S803" i="51" s="1"/>
  <c r="O803" i="51"/>
  <c r="R802" i="51"/>
  <c r="S802" i="51" s="1"/>
  <c r="O802" i="51"/>
  <c r="K802" i="51"/>
  <c r="K795" i="51" s="1"/>
  <c r="I802" i="51"/>
  <c r="R801" i="51"/>
  <c r="S801" i="51" s="1"/>
  <c r="O801" i="51"/>
  <c r="I801" i="51"/>
  <c r="R800" i="51"/>
  <c r="S800" i="51" s="1"/>
  <c r="O800" i="51"/>
  <c r="I800" i="51"/>
  <c r="J800" i="51" s="1"/>
  <c r="R799" i="51"/>
  <c r="O799" i="51"/>
  <c r="J799" i="51"/>
  <c r="R798" i="51"/>
  <c r="S798" i="51" s="1"/>
  <c r="O798" i="51"/>
  <c r="R797" i="51"/>
  <c r="O797" i="51"/>
  <c r="J797" i="51"/>
  <c r="Q795" i="51"/>
  <c r="P795" i="51"/>
  <c r="N795" i="51"/>
  <c r="M795" i="51"/>
  <c r="L795" i="51"/>
  <c r="H795" i="51"/>
  <c r="R793" i="51"/>
  <c r="S793" i="51" s="1"/>
  <c r="O793" i="51"/>
  <c r="J793" i="51"/>
  <c r="R792" i="51"/>
  <c r="S792" i="51" s="1"/>
  <c r="O792" i="51"/>
  <c r="R791" i="51"/>
  <c r="R790" i="51" s="1"/>
  <c r="O791" i="51"/>
  <c r="O790" i="51" s="1"/>
  <c r="J791" i="51"/>
  <c r="Q790" i="51"/>
  <c r="Q789" i="51" s="1"/>
  <c r="Q788" i="51" s="1"/>
  <c r="P790" i="51"/>
  <c r="P789" i="51" s="1"/>
  <c r="P788" i="51" s="1"/>
  <c r="N790" i="51"/>
  <c r="N789" i="51" s="1"/>
  <c r="N788" i="51" s="1"/>
  <c r="M790" i="51"/>
  <c r="M789" i="51" s="1"/>
  <c r="M788" i="51" s="1"/>
  <c r="L790" i="51"/>
  <c r="K790" i="51"/>
  <c r="I790" i="51"/>
  <c r="H790" i="51"/>
  <c r="G790" i="51"/>
  <c r="G789" i="51" s="1"/>
  <c r="G788" i="51" s="1"/>
  <c r="O787" i="51"/>
  <c r="J787" i="51"/>
  <c r="Q787" i="51"/>
  <c r="P787" i="51"/>
  <c r="N787" i="51"/>
  <c r="M787" i="51"/>
  <c r="L787" i="51"/>
  <c r="K787" i="51"/>
  <c r="I787" i="51"/>
  <c r="H787" i="51"/>
  <c r="R785" i="51"/>
  <c r="S785" i="51" s="1"/>
  <c r="O785" i="51"/>
  <c r="J785" i="51"/>
  <c r="R782" i="51"/>
  <c r="R778" i="51" s="1"/>
  <c r="O782" i="51"/>
  <c r="O778" i="51" s="1"/>
  <c r="Q778" i="51"/>
  <c r="P778" i="51"/>
  <c r="N778" i="51"/>
  <c r="M778" i="51"/>
  <c r="L778" i="51"/>
  <c r="K778" i="51"/>
  <c r="R775" i="51"/>
  <c r="R763" i="51" s="1"/>
  <c r="O775" i="51"/>
  <c r="O763" i="51" s="1"/>
  <c r="J775" i="51"/>
  <c r="Q763" i="51"/>
  <c r="P763" i="51"/>
  <c r="N763" i="51"/>
  <c r="M763" i="51"/>
  <c r="L763" i="51"/>
  <c r="K763" i="51"/>
  <c r="I763" i="51"/>
  <c r="H763" i="51"/>
  <c r="R762" i="51"/>
  <c r="S762" i="51" s="1"/>
  <c r="O762" i="51"/>
  <c r="R761" i="51"/>
  <c r="R760" i="51" s="1"/>
  <c r="O761" i="51"/>
  <c r="O760" i="51" s="1"/>
  <c r="J761" i="51"/>
  <c r="Q760" i="51"/>
  <c r="P760" i="51"/>
  <c r="N760" i="51"/>
  <c r="M760" i="51"/>
  <c r="L760" i="51"/>
  <c r="K760" i="51"/>
  <c r="I760" i="51"/>
  <c r="H760" i="51"/>
  <c r="I757" i="51"/>
  <c r="R759" i="51"/>
  <c r="O759" i="51"/>
  <c r="J759" i="51"/>
  <c r="R758" i="51"/>
  <c r="O758" i="51"/>
  <c r="J758" i="51"/>
  <c r="Q757" i="51"/>
  <c r="P757" i="51"/>
  <c r="N757" i="51"/>
  <c r="M757" i="51"/>
  <c r="L757" i="51"/>
  <c r="K757" i="51"/>
  <c r="H757" i="51"/>
  <c r="R756" i="51"/>
  <c r="O756" i="51"/>
  <c r="O755" i="51" s="1"/>
  <c r="Q755" i="51"/>
  <c r="P755" i="51"/>
  <c r="N755" i="51"/>
  <c r="M755" i="51"/>
  <c r="L755" i="51"/>
  <c r="R754" i="51"/>
  <c r="T754" i="51" s="1"/>
  <c r="O754" i="51"/>
  <c r="O753" i="51" s="1"/>
  <c r="J754" i="51"/>
  <c r="Q753" i="51"/>
  <c r="P753" i="51"/>
  <c r="N753" i="51"/>
  <c r="M753" i="51"/>
  <c r="L753" i="51"/>
  <c r="K753" i="51"/>
  <c r="I753" i="51"/>
  <c r="H753" i="51"/>
  <c r="G752" i="51"/>
  <c r="R748" i="51"/>
  <c r="J748" i="51"/>
  <c r="R747" i="51"/>
  <c r="X747" i="51" s="1"/>
  <c r="Z747" i="51" s="1"/>
  <c r="AB747" i="51" s="1"/>
  <c r="O747" i="51"/>
  <c r="O746" i="51" s="1"/>
  <c r="O745" i="51" s="1"/>
  <c r="Q746" i="51"/>
  <c r="Q745" i="51" s="1"/>
  <c r="P746" i="51"/>
  <c r="P745" i="51" s="1"/>
  <c r="N746" i="51"/>
  <c r="N745" i="51" s="1"/>
  <c r="M746" i="51"/>
  <c r="M745" i="51" s="1"/>
  <c r="L746" i="51"/>
  <c r="L745" i="51" s="1"/>
  <c r="K746" i="51"/>
  <c r="K745" i="51" s="1"/>
  <c r="I746" i="51"/>
  <c r="I745" i="51" s="1"/>
  <c r="H746" i="51"/>
  <c r="G745" i="51"/>
  <c r="I742" i="51"/>
  <c r="R743" i="51"/>
  <c r="S743" i="51" s="1"/>
  <c r="J743" i="51"/>
  <c r="G742" i="51"/>
  <c r="R741" i="51"/>
  <c r="O741" i="51"/>
  <c r="O740" i="51" s="1"/>
  <c r="J741" i="51"/>
  <c r="Q740" i="51"/>
  <c r="P740" i="51"/>
  <c r="N740" i="51"/>
  <c r="M740" i="51"/>
  <c r="L740" i="51"/>
  <c r="K740" i="51"/>
  <c r="I740" i="51"/>
  <c r="H740" i="51"/>
  <c r="R739" i="51"/>
  <c r="R738" i="51" s="1"/>
  <c r="N739" i="51"/>
  <c r="J739" i="51"/>
  <c r="Q738" i="51"/>
  <c r="P738" i="51"/>
  <c r="M738" i="51"/>
  <c r="L738" i="51"/>
  <c r="K738" i="51"/>
  <c r="I738" i="51"/>
  <c r="H738" i="51"/>
  <c r="R736" i="51"/>
  <c r="R735" i="51" s="1"/>
  <c r="O736" i="51"/>
  <c r="O735" i="51" s="1"/>
  <c r="J736" i="51"/>
  <c r="Q735" i="51"/>
  <c r="P735" i="51"/>
  <c r="N735" i="51"/>
  <c r="M735" i="51"/>
  <c r="L735" i="51"/>
  <c r="K735" i="51"/>
  <c r="I735" i="51"/>
  <c r="H735" i="51"/>
  <c r="R731" i="51"/>
  <c r="T731" i="51" s="1"/>
  <c r="O731" i="51"/>
  <c r="J731" i="51"/>
  <c r="R730" i="51"/>
  <c r="O730" i="51"/>
  <c r="J730" i="51"/>
  <c r="Q729" i="51"/>
  <c r="P729" i="51"/>
  <c r="N729" i="51"/>
  <c r="M729" i="51"/>
  <c r="L729" i="51"/>
  <c r="K729" i="51"/>
  <c r="I729" i="51"/>
  <c r="H729" i="51"/>
  <c r="M728" i="51"/>
  <c r="M727" i="51" s="1"/>
  <c r="M722" i="51" s="1"/>
  <c r="J728" i="51"/>
  <c r="L728" i="51" s="1"/>
  <c r="K727" i="51"/>
  <c r="K722" i="51" s="1"/>
  <c r="I727" i="51"/>
  <c r="I722" i="51" s="1"/>
  <c r="I726" i="51"/>
  <c r="J726" i="51" s="1"/>
  <c r="L726" i="51" s="1"/>
  <c r="N726" i="51" s="1"/>
  <c r="P726" i="51" s="1"/>
  <c r="R726" i="51" s="1"/>
  <c r="T726" i="51" s="1"/>
  <c r="V726" i="51" s="1"/>
  <c r="X726" i="51" s="1"/>
  <c r="Z726" i="51" s="1"/>
  <c r="AB726" i="51" s="1"/>
  <c r="AD726" i="51" s="1"/>
  <c r="I725" i="51"/>
  <c r="J725" i="51" s="1"/>
  <c r="I724" i="51"/>
  <c r="M719" i="51"/>
  <c r="M718" i="51" s="1"/>
  <c r="J719" i="51"/>
  <c r="K718" i="51"/>
  <c r="I718" i="51"/>
  <c r="M717" i="51"/>
  <c r="M716" i="51" s="1"/>
  <c r="M715" i="51" s="1"/>
  <c r="J717" i="51"/>
  <c r="K716" i="51"/>
  <c r="I716" i="51"/>
  <c r="I715" i="51" s="1"/>
  <c r="M714" i="51"/>
  <c r="J714" i="51"/>
  <c r="L714" i="51" s="1"/>
  <c r="L713" i="51" s="1"/>
  <c r="K713" i="51"/>
  <c r="I713" i="51"/>
  <c r="M712" i="51"/>
  <c r="J712" i="51"/>
  <c r="L712" i="51" s="1"/>
  <c r="K711" i="51"/>
  <c r="I711" i="51"/>
  <c r="I710" i="51" s="1"/>
  <c r="G710" i="51"/>
  <c r="G706" i="51" s="1"/>
  <c r="M709" i="51"/>
  <c r="J709" i="51"/>
  <c r="K708" i="51"/>
  <c r="K707" i="51" s="1"/>
  <c r="I708" i="51"/>
  <c r="I707" i="51" s="1"/>
  <c r="R704" i="51"/>
  <c r="O704" i="51"/>
  <c r="J704" i="51"/>
  <c r="R703" i="51"/>
  <c r="T703" i="51" s="1"/>
  <c r="V703" i="51" s="1"/>
  <c r="X703" i="51" s="1"/>
  <c r="Z703" i="51" s="1"/>
  <c r="AB703" i="51" s="1"/>
  <c r="O703" i="51"/>
  <c r="J703" i="51"/>
  <c r="Q702" i="51"/>
  <c r="Q701" i="51" s="1"/>
  <c r="P702" i="51"/>
  <c r="P701" i="51" s="1"/>
  <c r="N702" i="51"/>
  <c r="N701" i="51" s="1"/>
  <c r="M702" i="51"/>
  <c r="M701" i="51" s="1"/>
  <c r="L702" i="51"/>
  <c r="L701" i="51" s="1"/>
  <c r="K702" i="51"/>
  <c r="K701" i="51" s="1"/>
  <c r="I702" i="51"/>
  <c r="I701" i="51" s="1"/>
  <c r="H702" i="51"/>
  <c r="G702" i="51"/>
  <c r="R695" i="51"/>
  <c r="O695" i="51"/>
  <c r="J695" i="51"/>
  <c r="R694" i="51"/>
  <c r="S688" i="51" s="1"/>
  <c r="O694" i="51"/>
  <c r="J694" i="51"/>
  <c r="R693" i="51"/>
  <c r="T693" i="51" s="1"/>
  <c r="O693" i="51"/>
  <c r="J693" i="51"/>
  <c r="R690" i="51"/>
  <c r="T690" i="51" s="1"/>
  <c r="O690" i="51"/>
  <c r="I690" i="51"/>
  <c r="J690" i="51" s="1"/>
  <c r="R689" i="51"/>
  <c r="O689" i="51"/>
  <c r="I689" i="51"/>
  <c r="J689" i="51" s="1"/>
  <c r="Q688" i="51"/>
  <c r="P688" i="51"/>
  <c r="N688" i="51"/>
  <c r="M688" i="51"/>
  <c r="L688" i="51"/>
  <c r="K688" i="51"/>
  <c r="H688" i="51"/>
  <c r="G688" i="51"/>
  <c r="R687" i="51"/>
  <c r="S687" i="51" s="1"/>
  <c r="R686" i="51"/>
  <c r="S686" i="51" s="1"/>
  <c r="Q685" i="51"/>
  <c r="P685" i="51"/>
  <c r="O685" i="51"/>
  <c r="N685" i="51"/>
  <c r="M685" i="51"/>
  <c r="L685" i="51"/>
  <c r="K685" i="51"/>
  <c r="R684" i="51"/>
  <c r="R683" i="51" s="1"/>
  <c r="O684" i="51"/>
  <c r="O683" i="51" s="1"/>
  <c r="I684" i="51"/>
  <c r="J684" i="51" s="1"/>
  <c r="Q683" i="51"/>
  <c r="P683" i="51"/>
  <c r="N683" i="51"/>
  <c r="M683" i="51"/>
  <c r="L683" i="51"/>
  <c r="K683" i="51"/>
  <c r="H683" i="51"/>
  <c r="R682" i="51"/>
  <c r="S682" i="51" s="1"/>
  <c r="O682" i="51"/>
  <c r="J682" i="51"/>
  <c r="R681" i="51"/>
  <c r="T681" i="51" s="1"/>
  <c r="O681" i="51"/>
  <c r="J681" i="51"/>
  <c r="R680" i="51"/>
  <c r="T680" i="51" s="1"/>
  <c r="O680" i="51"/>
  <c r="J680" i="51"/>
  <c r="R679" i="51"/>
  <c r="O679" i="51"/>
  <c r="J679" i="51"/>
  <c r="Q678" i="51"/>
  <c r="P678" i="51"/>
  <c r="N678" i="51"/>
  <c r="M678" i="51"/>
  <c r="L678" i="51"/>
  <c r="K678" i="51"/>
  <c r="I678" i="51"/>
  <c r="H678" i="51"/>
  <c r="G678" i="51"/>
  <c r="M677" i="51"/>
  <c r="O677" i="51" s="1"/>
  <c r="J677" i="51"/>
  <c r="K676" i="51"/>
  <c r="I676" i="51"/>
  <c r="M675" i="51"/>
  <c r="O675" i="51" s="1"/>
  <c r="J675" i="51"/>
  <c r="K674" i="51"/>
  <c r="I674" i="51"/>
  <c r="M673" i="51"/>
  <c r="O673" i="51" s="1"/>
  <c r="J673" i="51"/>
  <c r="K672" i="51"/>
  <c r="I672" i="51"/>
  <c r="M671" i="51"/>
  <c r="O671" i="51" s="1"/>
  <c r="J671" i="51"/>
  <c r="K670" i="51"/>
  <c r="I670" i="51"/>
  <c r="M669" i="51"/>
  <c r="M668" i="51" s="1"/>
  <c r="J669" i="51"/>
  <c r="M667" i="51"/>
  <c r="J667" i="51"/>
  <c r="L667" i="51" s="1"/>
  <c r="M666" i="51"/>
  <c r="O666" i="51" s="1"/>
  <c r="J666" i="51"/>
  <c r="L666" i="51" s="1"/>
  <c r="M663" i="51"/>
  <c r="O663" i="51" s="1"/>
  <c r="Q663" i="51" s="1"/>
  <c r="S663" i="51" s="1"/>
  <c r="U663" i="51" s="1"/>
  <c r="W663" i="51" s="1"/>
  <c r="Y663" i="51" s="1"/>
  <c r="AA663" i="51" s="1"/>
  <c r="AC663" i="51" s="1"/>
  <c r="AE663" i="51" s="1"/>
  <c r="J663" i="51"/>
  <c r="M662" i="51"/>
  <c r="O662" i="51" s="1"/>
  <c r="Q662" i="51" s="1"/>
  <c r="S662" i="51" s="1"/>
  <c r="U662" i="51" s="1"/>
  <c r="W662" i="51" s="1"/>
  <c r="Y662" i="51" s="1"/>
  <c r="AA662" i="51" s="1"/>
  <c r="AC662" i="51" s="1"/>
  <c r="AE662" i="51" s="1"/>
  <c r="J662" i="51"/>
  <c r="L662" i="51" s="1"/>
  <c r="M661" i="51"/>
  <c r="J661" i="51"/>
  <c r="L661" i="51" s="1"/>
  <c r="N661" i="51" s="1"/>
  <c r="K660" i="51"/>
  <c r="I660" i="51"/>
  <c r="I658" i="51"/>
  <c r="J658" i="51" s="1"/>
  <c r="I656" i="51"/>
  <c r="R649" i="51"/>
  <c r="T649" i="51" s="1"/>
  <c r="V649" i="51" s="1"/>
  <c r="X649" i="51" s="1"/>
  <c r="Z649" i="51" s="1"/>
  <c r="AB649" i="51" s="1"/>
  <c r="O649" i="51"/>
  <c r="R648" i="51"/>
  <c r="V648" i="51" s="1"/>
  <c r="X648" i="51" s="1"/>
  <c r="Z648" i="51" s="1"/>
  <c r="AB648" i="51" s="1"/>
  <c r="O648" i="51"/>
  <c r="J648" i="51"/>
  <c r="R647" i="51"/>
  <c r="S647" i="51" s="1"/>
  <c r="O647" i="51"/>
  <c r="R646" i="51"/>
  <c r="T646" i="51" s="1"/>
  <c r="V646" i="51" s="1"/>
  <c r="X646" i="51" s="1"/>
  <c r="Z646" i="51" s="1"/>
  <c r="AB646" i="51" s="1"/>
  <c r="O646" i="51"/>
  <c r="J646" i="51"/>
  <c r="R645" i="51"/>
  <c r="V645" i="51" s="1"/>
  <c r="X645" i="51" s="1"/>
  <c r="Z645" i="51" s="1"/>
  <c r="AB645" i="51" s="1"/>
  <c r="O645" i="51"/>
  <c r="J645" i="51"/>
  <c r="J644" i="51"/>
  <c r="M644" i="51" s="1"/>
  <c r="P644" i="51" s="1"/>
  <c r="R643" i="51"/>
  <c r="O643" i="51"/>
  <c r="J643" i="51"/>
  <c r="N642" i="51"/>
  <c r="L642" i="51"/>
  <c r="K642" i="51"/>
  <c r="I642" i="51"/>
  <c r="H642" i="51"/>
  <c r="R641" i="51"/>
  <c r="S641" i="51" s="1"/>
  <c r="R640" i="51"/>
  <c r="T640" i="51" s="1"/>
  <c r="V640" i="51" s="1"/>
  <c r="X640" i="51" s="1"/>
  <c r="Z640" i="51" s="1"/>
  <c r="AB640" i="51" s="1"/>
  <c r="O640" i="51"/>
  <c r="J640" i="51"/>
  <c r="R639" i="51"/>
  <c r="T639" i="51" s="1"/>
  <c r="V639" i="51" s="1"/>
  <c r="X639" i="51" s="1"/>
  <c r="Z639" i="51" s="1"/>
  <c r="AB639" i="51" s="1"/>
  <c r="O639" i="51"/>
  <c r="J639" i="51"/>
  <c r="R638" i="51"/>
  <c r="T638" i="51" s="1"/>
  <c r="V638" i="51" s="1"/>
  <c r="X638" i="51" s="1"/>
  <c r="Z638" i="51" s="1"/>
  <c r="AB638" i="51" s="1"/>
  <c r="O638" i="51"/>
  <c r="J638" i="51"/>
  <c r="J635" i="51"/>
  <c r="R633" i="51"/>
  <c r="V633" i="51" s="1"/>
  <c r="X633" i="51" s="1"/>
  <c r="Z633" i="51" s="1"/>
  <c r="AB633" i="51" s="1"/>
  <c r="O633" i="51"/>
  <c r="J633" i="51"/>
  <c r="R632" i="51"/>
  <c r="O632" i="51"/>
  <c r="J632" i="51"/>
  <c r="N631" i="51"/>
  <c r="L631" i="51"/>
  <c r="K631" i="51"/>
  <c r="I631" i="51"/>
  <c r="H631" i="51"/>
  <c r="G631" i="51"/>
  <c r="R621" i="51"/>
  <c r="O621" i="51"/>
  <c r="O620" i="51" s="1"/>
  <c r="J621" i="51"/>
  <c r="Q620" i="51"/>
  <c r="P620" i="51"/>
  <c r="N620" i="51"/>
  <c r="M620" i="51"/>
  <c r="L620" i="51"/>
  <c r="K620" i="51"/>
  <c r="I620" i="51"/>
  <c r="H620" i="51"/>
  <c r="M619" i="51"/>
  <c r="J619" i="51"/>
  <c r="L619" i="51" s="1"/>
  <c r="M618" i="51"/>
  <c r="J618" i="51"/>
  <c r="L618" i="51" s="1"/>
  <c r="M617" i="51"/>
  <c r="J617" i="51"/>
  <c r="L617" i="51" s="1"/>
  <c r="M616" i="51"/>
  <c r="O616" i="51" s="1"/>
  <c r="Q616" i="51" s="1"/>
  <c r="J616" i="51"/>
  <c r="M615" i="51"/>
  <c r="J615" i="51"/>
  <c r="M611" i="51"/>
  <c r="O611" i="51" s="1"/>
  <c r="J611" i="51"/>
  <c r="L611" i="51" s="1"/>
  <c r="M610" i="51"/>
  <c r="O610" i="51" s="1"/>
  <c r="J610" i="51"/>
  <c r="L610" i="51" s="1"/>
  <c r="M609" i="51"/>
  <c r="J609" i="51"/>
  <c r="K608" i="51"/>
  <c r="K607" i="51" s="1"/>
  <c r="I608" i="51"/>
  <c r="I607" i="51" s="1"/>
  <c r="M606" i="51"/>
  <c r="O606" i="51" s="1"/>
  <c r="O603" i="51" s="1"/>
  <c r="O601" i="51" s="1"/>
  <c r="J606" i="51"/>
  <c r="L606" i="51" s="1"/>
  <c r="K603" i="51"/>
  <c r="K601" i="51" s="1"/>
  <c r="I603" i="51"/>
  <c r="I601" i="51" s="1"/>
  <c r="M599" i="51"/>
  <c r="J599" i="51"/>
  <c r="J598" i="51" s="1"/>
  <c r="K598" i="51"/>
  <c r="I598" i="51"/>
  <c r="R593" i="51"/>
  <c r="R592" i="51" s="1"/>
  <c r="O593" i="51"/>
  <c r="O592" i="51" s="1"/>
  <c r="J593" i="51"/>
  <c r="Q592" i="51"/>
  <c r="P592" i="51"/>
  <c r="N592" i="51"/>
  <c r="M592" i="51"/>
  <c r="L592" i="51"/>
  <c r="L589" i="51" s="1"/>
  <c r="K592" i="51"/>
  <c r="K589" i="51" s="1"/>
  <c r="I592" i="51"/>
  <c r="I589" i="51" s="1"/>
  <c r="H592" i="51"/>
  <c r="H589" i="51" s="1"/>
  <c r="R591" i="51"/>
  <c r="R590" i="51" s="1"/>
  <c r="O591" i="51"/>
  <c r="O590" i="51" s="1"/>
  <c r="J591" i="51"/>
  <c r="L591" i="51" s="1"/>
  <c r="L590" i="51" s="1"/>
  <c r="Q590" i="51"/>
  <c r="P590" i="51"/>
  <c r="N590" i="51"/>
  <c r="M590" i="51"/>
  <c r="K590" i="51"/>
  <c r="I590" i="51"/>
  <c r="G589" i="51"/>
  <c r="R588" i="51"/>
  <c r="S588" i="51" s="1"/>
  <c r="J588" i="51"/>
  <c r="Q587" i="51"/>
  <c r="P587" i="51"/>
  <c r="O587" i="51"/>
  <c r="O586" i="51" s="1"/>
  <c r="N587" i="51"/>
  <c r="N586" i="51" s="1"/>
  <c r="M587" i="51"/>
  <c r="M586" i="51" s="1"/>
  <c r="L587" i="51"/>
  <c r="L586" i="51" s="1"/>
  <c r="K587" i="51"/>
  <c r="K586" i="51" s="1"/>
  <c r="I587" i="51"/>
  <c r="I586" i="51" s="1"/>
  <c r="H587" i="51"/>
  <c r="R585" i="51"/>
  <c r="R584" i="51" s="1"/>
  <c r="R583" i="51" s="1"/>
  <c r="O585" i="51"/>
  <c r="O584" i="51" s="1"/>
  <c r="O583" i="51" s="1"/>
  <c r="Q584" i="51"/>
  <c r="Q583" i="51" s="1"/>
  <c r="P584" i="51"/>
  <c r="P583" i="51" s="1"/>
  <c r="N584" i="51"/>
  <c r="N583" i="51" s="1"/>
  <c r="M584" i="51"/>
  <c r="M583" i="51" s="1"/>
  <c r="L584" i="51"/>
  <c r="L583" i="51" s="1"/>
  <c r="K584" i="51"/>
  <c r="K583" i="51" s="1"/>
  <c r="J584" i="51"/>
  <c r="J583" i="51" s="1"/>
  <c r="I584" i="51"/>
  <c r="I583" i="51" s="1"/>
  <c r="H584" i="51"/>
  <c r="H583" i="51" s="1"/>
  <c r="R582" i="51"/>
  <c r="T582" i="51" s="1"/>
  <c r="O582" i="51"/>
  <c r="J582" i="51"/>
  <c r="R581" i="51"/>
  <c r="T581" i="51" s="1"/>
  <c r="J581" i="51"/>
  <c r="L581" i="51" s="1"/>
  <c r="R580" i="51"/>
  <c r="T580" i="51" s="1"/>
  <c r="O580" i="51"/>
  <c r="J580" i="51"/>
  <c r="R579" i="51"/>
  <c r="J579" i="51"/>
  <c r="L579" i="51" s="1"/>
  <c r="R578" i="51"/>
  <c r="T578" i="51" s="1"/>
  <c r="O578" i="51"/>
  <c r="J578" i="51"/>
  <c r="Q577" i="51"/>
  <c r="P577" i="51"/>
  <c r="N577" i="51"/>
  <c r="K577" i="51"/>
  <c r="I577" i="51"/>
  <c r="H577" i="51"/>
  <c r="G577" i="51"/>
  <c r="R576" i="51"/>
  <c r="R575" i="51" s="1"/>
  <c r="O576" i="51"/>
  <c r="O575" i="51" s="1"/>
  <c r="J576" i="51"/>
  <c r="J575" i="51" s="1"/>
  <c r="Q575" i="51"/>
  <c r="P575" i="51"/>
  <c r="N575" i="51"/>
  <c r="M575" i="51"/>
  <c r="L575" i="51"/>
  <c r="K575" i="51"/>
  <c r="I575" i="51"/>
  <c r="H575" i="51"/>
  <c r="R573" i="51"/>
  <c r="T573" i="51" s="1"/>
  <c r="X573" i="51" s="1"/>
  <c r="Z573" i="51" s="1"/>
  <c r="AB573" i="51" s="1"/>
  <c r="M573" i="51"/>
  <c r="O573" i="51" s="1"/>
  <c r="L573" i="51"/>
  <c r="J573" i="51"/>
  <c r="R572" i="51"/>
  <c r="T572" i="51" s="1"/>
  <c r="X572" i="51" s="1"/>
  <c r="Z572" i="51" s="1"/>
  <c r="M572" i="51"/>
  <c r="O572" i="51" s="1"/>
  <c r="L572" i="51"/>
  <c r="L571" i="51" s="1"/>
  <c r="J572" i="51"/>
  <c r="Q571" i="51"/>
  <c r="P571" i="51"/>
  <c r="N571" i="51"/>
  <c r="K571" i="51"/>
  <c r="I571" i="51"/>
  <c r="H571" i="51"/>
  <c r="R570" i="51"/>
  <c r="J570" i="51"/>
  <c r="R569" i="51"/>
  <c r="T569" i="51" s="1"/>
  <c r="V569" i="51" s="1"/>
  <c r="X569" i="51" s="1"/>
  <c r="O569" i="51"/>
  <c r="J569" i="51"/>
  <c r="R568" i="51"/>
  <c r="T568" i="51" s="1"/>
  <c r="O568" i="51"/>
  <c r="J568" i="51"/>
  <c r="R565" i="51"/>
  <c r="T565" i="51" s="1"/>
  <c r="O565" i="51"/>
  <c r="J565" i="51"/>
  <c r="R564" i="51"/>
  <c r="T564" i="51" s="1"/>
  <c r="O564" i="51"/>
  <c r="J564" i="51"/>
  <c r="R561" i="51"/>
  <c r="M561" i="51"/>
  <c r="O561" i="51" s="1"/>
  <c r="L561" i="51"/>
  <c r="J561" i="51"/>
  <c r="R560" i="51"/>
  <c r="T560" i="51" s="1"/>
  <c r="O560" i="51"/>
  <c r="J560" i="51"/>
  <c r="R559" i="51"/>
  <c r="M559" i="51"/>
  <c r="L559" i="51"/>
  <c r="J559" i="51"/>
  <c r="Q558" i="51"/>
  <c r="P558" i="51"/>
  <c r="N558" i="51"/>
  <c r="K558" i="51"/>
  <c r="I558" i="51"/>
  <c r="H558" i="51"/>
  <c r="G558" i="51"/>
  <c r="M557" i="51"/>
  <c r="O557" i="51" s="1"/>
  <c r="Q557" i="51" s="1"/>
  <c r="S557" i="51" s="1"/>
  <c r="U557" i="51" s="1"/>
  <c r="W557" i="51" s="1"/>
  <c r="Y557" i="51" s="1"/>
  <c r="AA557" i="51" s="1"/>
  <c r="AC557" i="51" s="1"/>
  <c r="AE557" i="51" s="1"/>
  <c r="J557" i="51"/>
  <c r="L557" i="51" s="1"/>
  <c r="N557" i="51" s="1"/>
  <c r="P557" i="51" s="1"/>
  <c r="M556" i="51"/>
  <c r="O556" i="51" s="1"/>
  <c r="Q556" i="51" s="1"/>
  <c r="S556" i="51" s="1"/>
  <c r="U556" i="51" s="1"/>
  <c r="W556" i="51" s="1"/>
  <c r="Y556" i="51" s="1"/>
  <c r="AA556" i="51" s="1"/>
  <c r="AC556" i="51" s="1"/>
  <c r="AE556" i="51" s="1"/>
  <c r="J556" i="51"/>
  <c r="L556" i="51" s="1"/>
  <c r="N556" i="51" s="1"/>
  <c r="P556" i="51" s="1"/>
  <c r="M555" i="51"/>
  <c r="O555" i="51" s="1"/>
  <c r="Q555" i="51" s="1"/>
  <c r="S555" i="51" s="1"/>
  <c r="U555" i="51" s="1"/>
  <c r="W555" i="51" s="1"/>
  <c r="Y555" i="51" s="1"/>
  <c r="AA555" i="51" s="1"/>
  <c r="AC555" i="51" s="1"/>
  <c r="AE555" i="51" s="1"/>
  <c r="J555" i="51"/>
  <c r="L555" i="51" s="1"/>
  <c r="N555" i="51" s="1"/>
  <c r="P555" i="51" s="1"/>
  <c r="R555" i="51" s="1"/>
  <c r="T555" i="51" s="1"/>
  <c r="V555" i="51" s="1"/>
  <c r="X555" i="51" s="1"/>
  <c r="Z555" i="51" s="1"/>
  <c r="AB555" i="51" s="1"/>
  <c r="AD555" i="51" s="1"/>
  <c r="M554" i="51"/>
  <c r="O554" i="51" s="1"/>
  <c r="Q554" i="51" s="1"/>
  <c r="S554" i="51" s="1"/>
  <c r="U554" i="51" s="1"/>
  <c r="W554" i="51" s="1"/>
  <c r="Y554" i="51" s="1"/>
  <c r="AA554" i="51" s="1"/>
  <c r="AC554" i="51" s="1"/>
  <c r="AE554" i="51" s="1"/>
  <c r="J554" i="51"/>
  <c r="M553" i="51"/>
  <c r="O553" i="51" s="1"/>
  <c r="Q553" i="51" s="1"/>
  <c r="S553" i="51" s="1"/>
  <c r="U553" i="51" s="1"/>
  <c r="W553" i="51" s="1"/>
  <c r="Y553" i="51" s="1"/>
  <c r="AA553" i="51" s="1"/>
  <c r="AC553" i="51" s="1"/>
  <c r="AE553" i="51" s="1"/>
  <c r="J553" i="51"/>
  <c r="L553" i="51" s="1"/>
  <c r="N553" i="51" s="1"/>
  <c r="P553" i="51" s="1"/>
  <c r="M552" i="51"/>
  <c r="J552" i="51"/>
  <c r="L552" i="51" s="1"/>
  <c r="N552" i="51" s="1"/>
  <c r="P552" i="51" s="1"/>
  <c r="K551" i="51"/>
  <c r="K550" i="51" s="1"/>
  <c r="I551" i="51"/>
  <c r="I550" i="51" s="1"/>
  <c r="M549" i="51"/>
  <c r="J549" i="51"/>
  <c r="L549" i="51" s="1"/>
  <c r="M548" i="51"/>
  <c r="O548" i="51" s="1"/>
  <c r="J548" i="51"/>
  <c r="M547" i="51"/>
  <c r="J547" i="51"/>
  <c r="K546" i="51"/>
  <c r="I546" i="51"/>
  <c r="M545" i="51"/>
  <c r="O545" i="51" s="1"/>
  <c r="Q545" i="51" s="1"/>
  <c r="S545" i="51" s="1"/>
  <c r="U545" i="51" s="1"/>
  <c r="W545" i="51" s="1"/>
  <c r="Y545" i="51" s="1"/>
  <c r="AA545" i="51" s="1"/>
  <c r="AC545" i="51" s="1"/>
  <c r="AE545" i="51" s="1"/>
  <c r="J545" i="51"/>
  <c r="L545" i="51" s="1"/>
  <c r="N545" i="51" s="1"/>
  <c r="P545" i="51" s="1"/>
  <c r="M544" i="51"/>
  <c r="O544" i="51" s="1"/>
  <c r="Q544" i="51" s="1"/>
  <c r="S544" i="51" s="1"/>
  <c r="U544" i="51" s="1"/>
  <c r="W544" i="51" s="1"/>
  <c r="Y544" i="51" s="1"/>
  <c r="AA544" i="51" s="1"/>
  <c r="AC544" i="51" s="1"/>
  <c r="AE544" i="51" s="1"/>
  <c r="J544" i="51"/>
  <c r="L544" i="51" s="1"/>
  <c r="N544" i="51" s="1"/>
  <c r="P544" i="51" s="1"/>
  <c r="M543" i="51"/>
  <c r="O543" i="51" s="1"/>
  <c r="Q543" i="51" s="1"/>
  <c r="J543" i="51"/>
  <c r="L543" i="51" s="1"/>
  <c r="K542" i="51"/>
  <c r="K541" i="51" s="1"/>
  <c r="I542" i="51"/>
  <c r="I541" i="51" s="1"/>
  <c r="M540" i="51"/>
  <c r="J540" i="51"/>
  <c r="L540" i="51" s="1"/>
  <c r="M539" i="51"/>
  <c r="O539" i="51" s="1"/>
  <c r="J539" i="51"/>
  <c r="L539" i="51" s="1"/>
  <c r="M538" i="51"/>
  <c r="O538" i="51" s="1"/>
  <c r="J538" i="51"/>
  <c r="L538" i="51" s="1"/>
  <c r="M537" i="51"/>
  <c r="J537" i="51"/>
  <c r="M536" i="51"/>
  <c r="O536" i="51" s="1"/>
  <c r="J536" i="51"/>
  <c r="K535" i="51"/>
  <c r="I535" i="51"/>
  <c r="M534" i="51"/>
  <c r="O534" i="51" s="1"/>
  <c r="J534" i="51"/>
  <c r="L534" i="51" s="1"/>
  <c r="M533" i="51"/>
  <c r="O533" i="51" s="1"/>
  <c r="J533" i="51"/>
  <c r="L533" i="51" s="1"/>
  <c r="M532" i="51"/>
  <c r="O532" i="51" s="1"/>
  <c r="J532" i="51"/>
  <c r="L532" i="51" s="1"/>
  <c r="M531" i="51"/>
  <c r="O531" i="51" s="1"/>
  <c r="J531" i="51"/>
  <c r="L531" i="51" s="1"/>
  <c r="M530" i="51"/>
  <c r="O530" i="51" s="1"/>
  <c r="J530" i="51"/>
  <c r="L530" i="51" s="1"/>
  <c r="M529" i="51"/>
  <c r="O529" i="51" s="1"/>
  <c r="J529" i="51"/>
  <c r="L529" i="51" s="1"/>
  <c r="M528" i="51"/>
  <c r="O528" i="51" s="1"/>
  <c r="J528" i="51"/>
  <c r="L528" i="51" s="1"/>
  <c r="N528" i="51" s="1"/>
  <c r="M527" i="51"/>
  <c r="O527" i="51" s="1"/>
  <c r="J527" i="51"/>
  <c r="M526" i="51"/>
  <c r="O526" i="51" s="1"/>
  <c r="J526" i="51"/>
  <c r="K525" i="51"/>
  <c r="K524" i="51" s="1"/>
  <c r="I525" i="51"/>
  <c r="I524" i="51" s="1"/>
  <c r="R520" i="51"/>
  <c r="T520" i="51" s="1"/>
  <c r="O520" i="51"/>
  <c r="J520" i="51"/>
  <c r="R519" i="51"/>
  <c r="O519" i="51"/>
  <c r="J519" i="51"/>
  <c r="Q518" i="51"/>
  <c r="P518" i="51"/>
  <c r="P512" i="51" s="1"/>
  <c r="N518" i="51"/>
  <c r="N512" i="51" s="1"/>
  <c r="M518" i="51"/>
  <c r="M512" i="51" s="1"/>
  <c r="L518" i="51"/>
  <c r="L512" i="51" s="1"/>
  <c r="K518" i="51"/>
  <c r="K512" i="51" s="1"/>
  <c r="I518" i="51"/>
  <c r="I512" i="51" s="1"/>
  <c r="H518" i="51"/>
  <c r="H512" i="51" s="1"/>
  <c r="M517" i="51"/>
  <c r="J517" i="51"/>
  <c r="L517" i="51" s="1"/>
  <c r="K516" i="51"/>
  <c r="I516" i="51"/>
  <c r="M515" i="51"/>
  <c r="J515" i="51"/>
  <c r="K514" i="51"/>
  <c r="K513" i="51" s="1"/>
  <c r="I514" i="51"/>
  <c r="I513" i="51" s="1"/>
  <c r="Q512" i="51"/>
  <c r="G512" i="51"/>
  <c r="R508" i="51"/>
  <c r="O508" i="51"/>
  <c r="J508" i="51"/>
  <c r="R507" i="51"/>
  <c r="T507" i="51" s="1"/>
  <c r="O507" i="51"/>
  <c r="R506" i="51"/>
  <c r="T506" i="51" s="1"/>
  <c r="O506" i="51"/>
  <c r="J506" i="51"/>
  <c r="R505" i="51"/>
  <c r="O505" i="51"/>
  <c r="J505" i="51"/>
  <c r="R504" i="51"/>
  <c r="O504" i="51"/>
  <c r="J504" i="51"/>
  <c r="Q503" i="51"/>
  <c r="Q496" i="51" s="1"/>
  <c r="P503" i="51"/>
  <c r="P496" i="51" s="1"/>
  <c r="N503" i="51"/>
  <c r="N496" i="51" s="1"/>
  <c r="M503" i="51"/>
  <c r="M496" i="51" s="1"/>
  <c r="L503" i="51"/>
  <c r="L496" i="51" s="1"/>
  <c r="K503" i="51"/>
  <c r="K496" i="51" s="1"/>
  <c r="I503" i="51"/>
  <c r="I496" i="51" s="1"/>
  <c r="H503" i="51"/>
  <c r="H496" i="51" s="1"/>
  <c r="G503" i="51"/>
  <c r="G496" i="51" s="1"/>
  <c r="M502" i="51"/>
  <c r="O502" i="51" s="1"/>
  <c r="J502" i="51"/>
  <c r="L502" i="51" s="1"/>
  <c r="M501" i="51"/>
  <c r="O501" i="51" s="1"/>
  <c r="Q501" i="51" s="1"/>
  <c r="S501" i="51" s="1"/>
  <c r="U501" i="51" s="1"/>
  <c r="W501" i="51" s="1"/>
  <c r="Y501" i="51" s="1"/>
  <c r="AA501" i="51" s="1"/>
  <c r="AC501" i="51" s="1"/>
  <c r="AE501" i="51" s="1"/>
  <c r="J501" i="51"/>
  <c r="L501" i="51" s="1"/>
  <c r="N501" i="51" s="1"/>
  <c r="P501" i="51" s="1"/>
  <c r="M500" i="51"/>
  <c r="O500" i="51" s="1"/>
  <c r="Q500" i="51" s="1"/>
  <c r="S500" i="51" s="1"/>
  <c r="U500" i="51" s="1"/>
  <c r="W500" i="51" s="1"/>
  <c r="Y500" i="51" s="1"/>
  <c r="AA500" i="51" s="1"/>
  <c r="AC500" i="51" s="1"/>
  <c r="AE500" i="51" s="1"/>
  <c r="J500" i="51"/>
  <c r="L500" i="51" s="1"/>
  <c r="N500" i="51" s="1"/>
  <c r="P500" i="51" s="1"/>
  <c r="M499" i="51"/>
  <c r="O499" i="51" s="1"/>
  <c r="Q499" i="51" s="1"/>
  <c r="S499" i="51" s="1"/>
  <c r="U499" i="51" s="1"/>
  <c r="W499" i="51" s="1"/>
  <c r="Y499" i="51" s="1"/>
  <c r="AA499" i="51" s="1"/>
  <c r="AC499" i="51" s="1"/>
  <c r="AE499" i="51" s="1"/>
  <c r="AF499" i="51" s="1"/>
  <c r="J499" i="51"/>
  <c r="L499" i="51" s="1"/>
  <c r="N499" i="51" s="1"/>
  <c r="P499" i="51" s="1"/>
  <c r="R499" i="51" s="1"/>
  <c r="T499" i="51" s="1"/>
  <c r="V499" i="51" s="1"/>
  <c r="X499" i="51" s="1"/>
  <c r="Z499" i="51" s="1"/>
  <c r="AB499" i="51" s="1"/>
  <c r="AD499" i="51" s="1"/>
  <c r="M498" i="51"/>
  <c r="O498" i="51" s="1"/>
  <c r="Q498" i="51" s="1"/>
  <c r="S498" i="51" s="1"/>
  <c r="U498" i="51" s="1"/>
  <c r="W498" i="51" s="1"/>
  <c r="Y498" i="51" s="1"/>
  <c r="AA498" i="51" s="1"/>
  <c r="AC498" i="51" s="1"/>
  <c r="AE498" i="51" s="1"/>
  <c r="J498" i="51"/>
  <c r="K497" i="51"/>
  <c r="I497" i="51"/>
  <c r="R495" i="51"/>
  <c r="S495" i="51" s="1"/>
  <c r="R494" i="51"/>
  <c r="S494" i="51" s="1"/>
  <c r="J494" i="51"/>
  <c r="R493" i="51"/>
  <c r="T493" i="51" s="1"/>
  <c r="V493" i="51" s="1"/>
  <c r="X493" i="51" s="1"/>
  <c r="Z493" i="51" s="1"/>
  <c r="AB493" i="51" s="1"/>
  <c r="O493" i="51"/>
  <c r="J493" i="51"/>
  <c r="R492" i="51"/>
  <c r="T492" i="51" s="1"/>
  <c r="O492" i="51"/>
  <c r="J492" i="51"/>
  <c r="R490" i="51"/>
  <c r="T490" i="51" s="1"/>
  <c r="O490" i="51"/>
  <c r="J490" i="51"/>
  <c r="R489" i="51"/>
  <c r="T489" i="51" s="1"/>
  <c r="O489" i="51"/>
  <c r="J489" i="51"/>
  <c r="R488" i="51"/>
  <c r="O488" i="51"/>
  <c r="J488" i="51"/>
  <c r="R487" i="51"/>
  <c r="O487" i="51"/>
  <c r="J487" i="51"/>
  <c r="R485" i="51"/>
  <c r="O485" i="51"/>
  <c r="J485" i="51"/>
  <c r="Q484" i="51"/>
  <c r="P484" i="51"/>
  <c r="N484" i="51"/>
  <c r="M484" i="51"/>
  <c r="L484" i="51"/>
  <c r="K484" i="51"/>
  <c r="I484" i="51"/>
  <c r="H484" i="51"/>
  <c r="G484" i="51"/>
  <c r="G480" i="51" s="1"/>
  <c r="R483" i="51"/>
  <c r="O483" i="51"/>
  <c r="J483" i="51"/>
  <c r="R482" i="51"/>
  <c r="O482" i="51"/>
  <c r="J482" i="51"/>
  <c r="Q481" i="51"/>
  <c r="Q480" i="51" s="1"/>
  <c r="P481" i="51"/>
  <c r="P480" i="51" s="1"/>
  <c r="N481" i="51"/>
  <c r="N480" i="51" s="1"/>
  <c r="M481" i="51"/>
  <c r="M480" i="51" s="1"/>
  <c r="L481" i="51"/>
  <c r="L480" i="51" s="1"/>
  <c r="K481" i="51"/>
  <c r="K480" i="51" s="1"/>
  <c r="I481" i="51"/>
  <c r="I480" i="51" s="1"/>
  <c r="H481" i="51"/>
  <c r="M479" i="51"/>
  <c r="O479" i="51" s="1"/>
  <c r="Q479" i="51" s="1"/>
  <c r="S479" i="51" s="1"/>
  <c r="U479" i="51" s="1"/>
  <c r="W479" i="51" s="1"/>
  <c r="Y479" i="51" s="1"/>
  <c r="AA479" i="51" s="1"/>
  <c r="AC479" i="51" s="1"/>
  <c r="AE479" i="51" s="1"/>
  <c r="J479" i="51"/>
  <c r="L479" i="51" s="1"/>
  <c r="N479" i="51" s="1"/>
  <c r="P479" i="51" s="1"/>
  <c r="M478" i="51"/>
  <c r="O478" i="51" s="1"/>
  <c r="Q478" i="51" s="1"/>
  <c r="S478" i="51" s="1"/>
  <c r="U478" i="51" s="1"/>
  <c r="W478" i="51" s="1"/>
  <c r="Y478" i="51" s="1"/>
  <c r="AA478" i="51" s="1"/>
  <c r="AC478" i="51" s="1"/>
  <c r="AE478" i="51" s="1"/>
  <c r="J478" i="51"/>
  <c r="L478" i="51" s="1"/>
  <c r="N478" i="51" s="1"/>
  <c r="P478" i="51" s="1"/>
  <c r="M477" i="51"/>
  <c r="O477" i="51" s="1"/>
  <c r="Q477" i="51" s="1"/>
  <c r="S477" i="51" s="1"/>
  <c r="U477" i="51" s="1"/>
  <c r="W477" i="51" s="1"/>
  <c r="Y477" i="51" s="1"/>
  <c r="AA477" i="51" s="1"/>
  <c r="AC477" i="51" s="1"/>
  <c r="AE477" i="51" s="1"/>
  <c r="J477" i="51"/>
  <c r="L477" i="51" s="1"/>
  <c r="N477" i="51" s="1"/>
  <c r="P477" i="51" s="1"/>
  <c r="M476" i="51"/>
  <c r="O476" i="51" s="1"/>
  <c r="Q476" i="51" s="1"/>
  <c r="S476" i="51" s="1"/>
  <c r="U476" i="51" s="1"/>
  <c r="W476" i="51" s="1"/>
  <c r="Y476" i="51" s="1"/>
  <c r="AA476" i="51" s="1"/>
  <c r="AC476" i="51" s="1"/>
  <c r="AE476" i="51" s="1"/>
  <c r="J476" i="51"/>
  <c r="L476" i="51" s="1"/>
  <c r="N476" i="51" s="1"/>
  <c r="P476" i="51" s="1"/>
  <c r="R476" i="51" s="1"/>
  <c r="T476" i="51" s="1"/>
  <c r="V476" i="51" s="1"/>
  <c r="X476" i="51" s="1"/>
  <c r="Z476" i="51" s="1"/>
  <c r="AB476" i="51" s="1"/>
  <c r="AD476" i="51" s="1"/>
  <c r="M475" i="51"/>
  <c r="O475" i="51" s="1"/>
  <c r="J475" i="51"/>
  <c r="K474" i="51"/>
  <c r="I474" i="51"/>
  <c r="M473" i="51"/>
  <c r="O473" i="51" s="1"/>
  <c r="J473" i="51"/>
  <c r="J472" i="51" s="1"/>
  <c r="K472" i="51"/>
  <c r="I472" i="51"/>
  <c r="G471" i="51"/>
  <c r="M470" i="51"/>
  <c r="O470" i="51" s="1"/>
  <c r="O469" i="51" s="1"/>
  <c r="J470" i="51"/>
  <c r="L470" i="51" s="1"/>
  <c r="K469" i="51"/>
  <c r="I469" i="51"/>
  <c r="I468" i="51"/>
  <c r="J468" i="51" s="1"/>
  <c r="L468" i="51" s="1"/>
  <c r="M467" i="51"/>
  <c r="O467" i="51" s="1"/>
  <c r="J467" i="51"/>
  <c r="L467" i="51" s="1"/>
  <c r="I466" i="51"/>
  <c r="J466" i="51" s="1"/>
  <c r="L466" i="51" s="1"/>
  <c r="I465" i="51"/>
  <c r="K465" i="51" s="1"/>
  <c r="M464" i="51"/>
  <c r="O464" i="51" s="1"/>
  <c r="J464" i="51"/>
  <c r="L464" i="51" s="1"/>
  <c r="I463" i="51"/>
  <c r="K463" i="51" s="1"/>
  <c r="M462" i="51"/>
  <c r="O462" i="51" s="1"/>
  <c r="J462" i="51"/>
  <c r="L462" i="51" s="1"/>
  <c r="M461" i="51"/>
  <c r="O461" i="51" s="1"/>
  <c r="J461" i="51"/>
  <c r="L461" i="51" s="1"/>
  <c r="M460" i="51"/>
  <c r="O460" i="51" s="1"/>
  <c r="J460" i="51"/>
  <c r="L460" i="51" s="1"/>
  <c r="K459" i="51"/>
  <c r="K458" i="51" s="1"/>
  <c r="I459" i="51"/>
  <c r="I458" i="51" s="1"/>
  <c r="R450" i="51"/>
  <c r="O450" i="51"/>
  <c r="O449" i="51" s="1"/>
  <c r="I450" i="51"/>
  <c r="J450" i="51" s="1"/>
  <c r="Q449" i="51"/>
  <c r="P449" i="51"/>
  <c r="N449" i="51"/>
  <c r="M449" i="51"/>
  <c r="L449" i="51"/>
  <c r="K449" i="51"/>
  <c r="H449" i="51"/>
  <c r="R448" i="51"/>
  <c r="R447" i="51" s="1"/>
  <c r="O448" i="51"/>
  <c r="O447" i="51" s="1"/>
  <c r="J448" i="51"/>
  <c r="Q447" i="51"/>
  <c r="P447" i="51"/>
  <c r="N447" i="51"/>
  <c r="M447" i="51"/>
  <c r="L447" i="51"/>
  <c r="K447" i="51"/>
  <c r="I447" i="51"/>
  <c r="H447" i="51"/>
  <c r="R446" i="51"/>
  <c r="T446" i="51" s="1"/>
  <c r="O446" i="51"/>
  <c r="J446" i="51"/>
  <c r="R445" i="51"/>
  <c r="O445" i="51"/>
  <c r="O444" i="51" s="1"/>
  <c r="J445" i="51"/>
  <c r="J444" i="51" s="1"/>
  <c r="Q444" i="51"/>
  <c r="P444" i="51"/>
  <c r="N444" i="51"/>
  <c r="M444" i="51"/>
  <c r="L444" i="51"/>
  <c r="K444" i="51"/>
  <c r="I444" i="51"/>
  <c r="H444" i="51"/>
  <c r="M443" i="51"/>
  <c r="M442" i="51" s="1"/>
  <c r="M441" i="51" s="1"/>
  <c r="J443" i="51"/>
  <c r="K442" i="51"/>
  <c r="K441" i="51" s="1"/>
  <c r="I442" i="51"/>
  <c r="I441" i="51" s="1"/>
  <c r="M440" i="51"/>
  <c r="J440" i="51"/>
  <c r="L440" i="51" s="1"/>
  <c r="L439" i="51" s="1"/>
  <c r="K439" i="51"/>
  <c r="I439" i="51"/>
  <c r="G438" i="51"/>
  <c r="G431" i="51" s="1"/>
  <c r="R437" i="51"/>
  <c r="S437" i="51" s="1"/>
  <c r="O437" i="51"/>
  <c r="O436" i="51" s="1"/>
  <c r="O435" i="51" s="1"/>
  <c r="J437" i="51"/>
  <c r="Q436" i="51"/>
  <c r="Q435" i="51" s="1"/>
  <c r="P436" i="51"/>
  <c r="P435" i="51" s="1"/>
  <c r="N436" i="51"/>
  <c r="N435" i="51" s="1"/>
  <c r="M436" i="51"/>
  <c r="M435" i="51" s="1"/>
  <c r="L436" i="51"/>
  <c r="L435" i="51" s="1"/>
  <c r="K436" i="51"/>
  <c r="K435" i="51" s="1"/>
  <c r="I436" i="51"/>
  <c r="I435" i="51" s="1"/>
  <c r="H436" i="51"/>
  <c r="H435" i="51" s="1"/>
  <c r="R434" i="51"/>
  <c r="O434" i="51"/>
  <c r="J434" i="51"/>
  <c r="R433" i="51"/>
  <c r="O433" i="51"/>
  <c r="J433" i="51"/>
  <c r="Q432" i="51"/>
  <c r="P432" i="51"/>
  <c r="N432" i="51"/>
  <c r="M432" i="51"/>
  <c r="L432" i="51"/>
  <c r="K432" i="51"/>
  <c r="I432" i="51"/>
  <c r="H432" i="51"/>
  <c r="I423" i="51"/>
  <c r="Q422" i="51"/>
  <c r="Q421" i="51" s="1"/>
  <c r="P422" i="51"/>
  <c r="O422" i="51"/>
  <c r="O421" i="51" s="1"/>
  <c r="N422" i="51"/>
  <c r="N421" i="51" s="1"/>
  <c r="M422" i="51"/>
  <c r="M421" i="51" s="1"/>
  <c r="L422" i="51"/>
  <c r="L421" i="51" s="1"/>
  <c r="K422" i="51"/>
  <c r="K421" i="51" s="1"/>
  <c r="H422" i="51"/>
  <c r="H421" i="51" s="1"/>
  <c r="R420" i="51"/>
  <c r="J420" i="51"/>
  <c r="J419" i="51" s="1"/>
  <c r="J418" i="51" s="1"/>
  <c r="J417" i="51" s="1"/>
  <c r="Q419" i="51"/>
  <c r="P419" i="51"/>
  <c r="O419" i="51"/>
  <c r="O418" i="51" s="1"/>
  <c r="O417" i="51" s="1"/>
  <c r="N419" i="51"/>
  <c r="N418" i="51" s="1"/>
  <c r="N417" i="51" s="1"/>
  <c r="M419" i="51"/>
  <c r="M418" i="51" s="1"/>
  <c r="M417" i="51" s="1"/>
  <c r="L419" i="51"/>
  <c r="L418" i="51" s="1"/>
  <c r="L417" i="51" s="1"/>
  <c r="K419" i="51"/>
  <c r="K418" i="51" s="1"/>
  <c r="K417" i="51" s="1"/>
  <c r="I419" i="51"/>
  <c r="I418" i="51" s="1"/>
  <c r="I417" i="51" s="1"/>
  <c r="H419" i="51"/>
  <c r="H418" i="51" s="1"/>
  <c r="H417" i="51" s="1"/>
  <c r="R416" i="51"/>
  <c r="O416" i="51"/>
  <c r="O415" i="51" s="1"/>
  <c r="O414" i="51" s="1"/>
  <c r="O413" i="51" s="1"/>
  <c r="J416" i="51"/>
  <c r="Q415" i="51"/>
  <c r="P415" i="51"/>
  <c r="P414" i="51" s="1"/>
  <c r="P413" i="51" s="1"/>
  <c r="N415" i="51"/>
  <c r="N414" i="51" s="1"/>
  <c r="N413" i="51" s="1"/>
  <c r="M415" i="51"/>
  <c r="M414" i="51" s="1"/>
  <c r="M413" i="51" s="1"/>
  <c r="L415" i="51"/>
  <c r="L414" i="51" s="1"/>
  <c r="L413" i="51" s="1"/>
  <c r="K415" i="51"/>
  <c r="K414" i="51" s="1"/>
  <c r="K413" i="51" s="1"/>
  <c r="I415" i="51"/>
  <c r="I414" i="51" s="1"/>
  <c r="I413" i="51" s="1"/>
  <c r="H415" i="51"/>
  <c r="H414" i="51" s="1"/>
  <c r="H413" i="51" s="1"/>
  <c r="Q414" i="51"/>
  <c r="Q413" i="51" s="1"/>
  <c r="G414" i="51"/>
  <c r="J412" i="51"/>
  <c r="J411" i="51" s="1"/>
  <c r="R411" i="51"/>
  <c r="R410" i="51" s="1"/>
  <c r="Q411" i="51"/>
  <c r="P411" i="51"/>
  <c r="O411" i="51"/>
  <c r="N411" i="51"/>
  <c r="M411" i="51"/>
  <c r="L411" i="51"/>
  <c r="K411" i="51"/>
  <c r="K410" i="51" s="1"/>
  <c r="I411" i="51"/>
  <c r="I410" i="51" s="1"/>
  <c r="H411" i="51"/>
  <c r="H410" i="51" s="1"/>
  <c r="R400" i="51"/>
  <c r="O400" i="51"/>
  <c r="J400" i="51"/>
  <c r="R399" i="51"/>
  <c r="O399" i="51"/>
  <c r="J399" i="51"/>
  <c r="P398" i="51"/>
  <c r="N398" i="51"/>
  <c r="M398" i="51"/>
  <c r="L398" i="51"/>
  <c r="K398" i="51"/>
  <c r="I398" i="51"/>
  <c r="H398" i="51"/>
  <c r="R397" i="51"/>
  <c r="O397" i="51"/>
  <c r="J397" i="51"/>
  <c r="R396" i="51"/>
  <c r="O396" i="51"/>
  <c r="J396" i="51"/>
  <c r="J395" i="51" s="1"/>
  <c r="Q395" i="51"/>
  <c r="Q394" i="51" s="1"/>
  <c r="P395" i="51"/>
  <c r="N395" i="51"/>
  <c r="M395" i="51"/>
  <c r="L395" i="51"/>
  <c r="K395" i="51"/>
  <c r="I395" i="51"/>
  <c r="H395" i="51"/>
  <c r="G394" i="51"/>
  <c r="R391" i="51"/>
  <c r="O391" i="51"/>
  <c r="J391" i="51"/>
  <c r="R386" i="51"/>
  <c r="O386" i="51"/>
  <c r="J386" i="51"/>
  <c r="R385" i="51"/>
  <c r="O385" i="51"/>
  <c r="J385" i="51"/>
  <c r="Q384" i="51"/>
  <c r="Q383" i="51" s="1"/>
  <c r="P384" i="51"/>
  <c r="P383" i="51" s="1"/>
  <c r="N384" i="51"/>
  <c r="N383" i="51" s="1"/>
  <c r="M384" i="51"/>
  <c r="M383" i="51" s="1"/>
  <c r="L384" i="51"/>
  <c r="L383" i="51" s="1"/>
  <c r="K384" i="51"/>
  <c r="K383" i="51" s="1"/>
  <c r="I384" i="51"/>
  <c r="I383" i="51" s="1"/>
  <c r="H384" i="51"/>
  <c r="H383" i="51" s="1"/>
  <c r="G384" i="51"/>
  <c r="R381" i="51"/>
  <c r="T381" i="51" s="1"/>
  <c r="V381" i="51" s="1"/>
  <c r="X381" i="51" s="1"/>
  <c r="O381" i="51"/>
  <c r="R380" i="51"/>
  <c r="T380" i="51" s="1"/>
  <c r="O380" i="51"/>
  <c r="J380" i="51"/>
  <c r="R379" i="51"/>
  <c r="T379" i="51" s="1"/>
  <c r="O379" i="51"/>
  <c r="J379" i="51"/>
  <c r="R377" i="51"/>
  <c r="T377" i="51" s="1"/>
  <c r="O377" i="51"/>
  <c r="J377" i="51"/>
  <c r="R376" i="51"/>
  <c r="T376" i="51" s="1"/>
  <c r="O376" i="51"/>
  <c r="J376" i="51"/>
  <c r="R375" i="51"/>
  <c r="O375" i="51"/>
  <c r="J375" i="51"/>
  <c r="R372" i="51"/>
  <c r="O372" i="51"/>
  <c r="J372" i="51"/>
  <c r="R371" i="51"/>
  <c r="O371" i="51"/>
  <c r="J371" i="51"/>
  <c r="Q370" i="51"/>
  <c r="P370" i="51"/>
  <c r="N370" i="51"/>
  <c r="M370" i="51"/>
  <c r="L370" i="51"/>
  <c r="K370" i="51"/>
  <c r="K341" i="51" s="1"/>
  <c r="I370" i="51"/>
  <c r="I341" i="51" s="1"/>
  <c r="H370" i="51"/>
  <c r="H341" i="51" s="1"/>
  <c r="G370" i="51"/>
  <c r="G341" i="51" s="1"/>
  <c r="M369" i="51"/>
  <c r="O369" i="51" s="1"/>
  <c r="Q369" i="51" s="1"/>
  <c r="S369" i="51" s="1"/>
  <c r="U369" i="51" s="1"/>
  <c r="W369" i="51" s="1"/>
  <c r="Y369" i="51" s="1"/>
  <c r="AA369" i="51" s="1"/>
  <c r="AC369" i="51" s="1"/>
  <c r="AE369" i="51" s="1"/>
  <c r="J369" i="51"/>
  <c r="L369" i="51" s="1"/>
  <c r="N369" i="51" s="1"/>
  <c r="P369" i="51" s="1"/>
  <c r="M368" i="51"/>
  <c r="O368" i="51" s="1"/>
  <c r="Q368" i="51" s="1"/>
  <c r="S368" i="51" s="1"/>
  <c r="U368" i="51" s="1"/>
  <c r="W368" i="51" s="1"/>
  <c r="Y368" i="51" s="1"/>
  <c r="AA368" i="51" s="1"/>
  <c r="AC368" i="51" s="1"/>
  <c r="AE368" i="51" s="1"/>
  <c r="J368" i="51"/>
  <c r="L368" i="51" s="1"/>
  <c r="N368" i="51" s="1"/>
  <c r="P368" i="51" s="1"/>
  <c r="M367" i="51"/>
  <c r="O367" i="51" s="1"/>
  <c r="Q367" i="51" s="1"/>
  <c r="S367" i="51" s="1"/>
  <c r="U367" i="51" s="1"/>
  <c r="W367" i="51" s="1"/>
  <c r="Y367" i="51" s="1"/>
  <c r="AA367" i="51" s="1"/>
  <c r="AC367" i="51" s="1"/>
  <c r="AE367" i="51" s="1"/>
  <c r="J367" i="51"/>
  <c r="L367" i="51" s="1"/>
  <c r="N367" i="51" s="1"/>
  <c r="P367" i="51" s="1"/>
  <c r="M366" i="51"/>
  <c r="O366" i="51" s="1"/>
  <c r="Q366" i="51" s="1"/>
  <c r="S366" i="51" s="1"/>
  <c r="U366" i="51" s="1"/>
  <c r="W366" i="51" s="1"/>
  <c r="Y366" i="51" s="1"/>
  <c r="AA366" i="51" s="1"/>
  <c r="AC366" i="51" s="1"/>
  <c r="AE366" i="51" s="1"/>
  <c r="J366" i="51"/>
  <c r="M365" i="51"/>
  <c r="O365" i="51" s="1"/>
  <c r="Q365" i="51" s="1"/>
  <c r="S365" i="51" s="1"/>
  <c r="U365" i="51" s="1"/>
  <c r="W365" i="51" s="1"/>
  <c r="Y365" i="51" s="1"/>
  <c r="AA365" i="51" s="1"/>
  <c r="AC365" i="51" s="1"/>
  <c r="AE365" i="51" s="1"/>
  <c r="J365" i="51"/>
  <c r="L365" i="51" s="1"/>
  <c r="N365" i="51" s="1"/>
  <c r="P365" i="51" s="1"/>
  <c r="M364" i="51"/>
  <c r="O364" i="51" s="1"/>
  <c r="J364" i="51"/>
  <c r="L364" i="51" s="1"/>
  <c r="N364" i="51" s="1"/>
  <c r="P364" i="51" s="1"/>
  <c r="R364" i="51" s="1"/>
  <c r="T364" i="51" s="1"/>
  <c r="V364" i="51" s="1"/>
  <c r="X364" i="51" s="1"/>
  <c r="Z364" i="51" s="1"/>
  <c r="AB364" i="51" s="1"/>
  <c r="AD364" i="51" s="1"/>
  <c r="K363" i="51"/>
  <c r="K362" i="51" s="1"/>
  <c r="K361" i="51" s="1"/>
  <c r="I363" i="51"/>
  <c r="I362" i="51" s="1"/>
  <c r="I361" i="51" s="1"/>
  <c r="M360" i="51"/>
  <c r="O360" i="51" s="1"/>
  <c r="J360" i="51"/>
  <c r="L360" i="51" s="1"/>
  <c r="I359" i="51"/>
  <c r="K359" i="51" s="1"/>
  <c r="I358" i="51"/>
  <c r="J358" i="51" s="1"/>
  <c r="L358" i="51" s="1"/>
  <c r="I357" i="51"/>
  <c r="K357" i="51" s="1"/>
  <c r="I356" i="51"/>
  <c r="J356" i="51" s="1"/>
  <c r="L356" i="51" s="1"/>
  <c r="I355" i="51"/>
  <c r="K355" i="51" s="1"/>
  <c r="I354" i="51"/>
  <c r="I353" i="51"/>
  <c r="J353" i="51" s="1"/>
  <c r="I352" i="51"/>
  <c r="J352" i="51" s="1"/>
  <c r="L352" i="51" s="1"/>
  <c r="I351" i="51"/>
  <c r="J351" i="51" s="1"/>
  <c r="L351" i="51" s="1"/>
  <c r="I350" i="51"/>
  <c r="K350" i="51" s="1"/>
  <c r="M349" i="51"/>
  <c r="J349" i="51"/>
  <c r="L349" i="51" s="1"/>
  <c r="M348" i="51"/>
  <c r="O348" i="51" s="1"/>
  <c r="J348" i="51"/>
  <c r="L348" i="51" s="1"/>
  <c r="I347" i="51"/>
  <c r="K347" i="51" s="1"/>
  <c r="I346" i="51"/>
  <c r="K346" i="51" s="1"/>
  <c r="M345" i="51"/>
  <c r="O345" i="51" s="1"/>
  <c r="J345" i="51"/>
  <c r="M344" i="51"/>
  <c r="O344" i="51" s="1"/>
  <c r="J344" i="51"/>
  <c r="L344" i="51" s="1"/>
  <c r="K343" i="51"/>
  <c r="K342" i="51" s="1"/>
  <c r="I343" i="51"/>
  <c r="I342" i="51" s="1"/>
  <c r="Q341" i="51"/>
  <c r="P341" i="51"/>
  <c r="N341" i="51"/>
  <c r="M341" i="51"/>
  <c r="L341" i="51"/>
  <c r="R338" i="51"/>
  <c r="T338" i="51" s="1"/>
  <c r="O338" i="51"/>
  <c r="J338" i="51"/>
  <c r="R337" i="51"/>
  <c r="T337" i="51" s="1"/>
  <c r="O337" i="51"/>
  <c r="J337" i="51"/>
  <c r="Q336" i="51"/>
  <c r="P336" i="51"/>
  <c r="N336" i="51"/>
  <c r="M336" i="51"/>
  <c r="L336" i="51"/>
  <c r="K336" i="51"/>
  <c r="I336" i="51"/>
  <c r="H336" i="51"/>
  <c r="R335" i="51"/>
  <c r="T335" i="51" s="1"/>
  <c r="O335" i="51"/>
  <c r="J335" i="51"/>
  <c r="R334" i="51"/>
  <c r="T334" i="51" s="1"/>
  <c r="O334" i="51"/>
  <c r="J334" i="51"/>
  <c r="R333" i="51"/>
  <c r="T333" i="51" s="1"/>
  <c r="O333" i="51"/>
  <c r="J333" i="51"/>
  <c r="R330" i="51"/>
  <c r="O330" i="51"/>
  <c r="J330" i="51"/>
  <c r="R329" i="51"/>
  <c r="O329" i="51"/>
  <c r="J329" i="51"/>
  <c r="Q328" i="51"/>
  <c r="P328" i="51"/>
  <c r="P314" i="51" s="1"/>
  <c r="N328" i="51"/>
  <c r="N314" i="51" s="1"/>
  <c r="M328" i="51"/>
  <c r="M314" i="51" s="1"/>
  <c r="L328" i="51"/>
  <c r="L314" i="51" s="1"/>
  <c r="K328" i="51"/>
  <c r="K314" i="51" s="1"/>
  <c r="I328" i="51"/>
  <c r="I314" i="51" s="1"/>
  <c r="H328" i="51"/>
  <c r="H314" i="51" s="1"/>
  <c r="G328" i="51"/>
  <c r="G314" i="51" s="1"/>
  <c r="M327" i="51"/>
  <c r="O327" i="51" s="1"/>
  <c r="Q327" i="51" s="1"/>
  <c r="S327" i="51" s="1"/>
  <c r="U327" i="51" s="1"/>
  <c r="W327" i="51" s="1"/>
  <c r="Y327" i="51" s="1"/>
  <c r="AA327" i="51" s="1"/>
  <c r="AC327" i="51" s="1"/>
  <c r="AE327" i="51" s="1"/>
  <c r="J327" i="51"/>
  <c r="M326" i="51"/>
  <c r="O326" i="51" s="1"/>
  <c r="Q326" i="51" s="1"/>
  <c r="S326" i="51" s="1"/>
  <c r="U326" i="51" s="1"/>
  <c r="W326" i="51" s="1"/>
  <c r="Y326" i="51" s="1"/>
  <c r="AA326" i="51" s="1"/>
  <c r="AC326" i="51" s="1"/>
  <c r="AE326" i="51" s="1"/>
  <c r="J326" i="51"/>
  <c r="L326" i="51" s="1"/>
  <c r="N326" i="51" s="1"/>
  <c r="P326" i="51" s="1"/>
  <c r="M325" i="51"/>
  <c r="O325" i="51" s="1"/>
  <c r="Q325" i="51" s="1"/>
  <c r="S325" i="51" s="1"/>
  <c r="U325" i="51" s="1"/>
  <c r="W325" i="51" s="1"/>
  <c r="Y325" i="51" s="1"/>
  <c r="AA325" i="51" s="1"/>
  <c r="AC325" i="51" s="1"/>
  <c r="AE325" i="51" s="1"/>
  <c r="J325" i="51"/>
  <c r="L325" i="51" s="1"/>
  <c r="N325" i="51" s="1"/>
  <c r="P325" i="51" s="1"/>
  <c r="M324" i="51"/>
  <c r="J324" i="51"/>
  <c r="L324" i="51" s="1"/>
  <c r="N324" i="51" s="1"/>
  <c r="P324" i="51" s="1"/>
  <c r="K323" i="51"/>
  <c r="K322" i="51" s="1"/>
  <c r="K321" i="51" s="1"/>
  <c r="I323" i="51"/>
  <c r="I322" i="51" s="1"/>
  <c r="I321" i="51" s="1"/>
  <c r="M320" i="51"/>
  <c r="O320" i="51" s="1"/>
  <c r="J320" i="51"/>
  <c r="L320" i="51" s="1"/>
  <c r="M319" i="51"/>
  <c r="O319" i="51" s="1"/>
  <c r="J319" i="51"/>
  <c r="M318" i="51"/>
  <c r="J318" i="51"/>
  <c r="L318" i="51" s="1"/>
  <c r="M317" i="51"/>
  <c r="J317" i="51"/>
  <c r="K316" i="51"/>
  <c r="K315" i="51" s="1"/>
  <c r="I316" i="51"/>
  <c r="I315" i="51" s="1"/>
  <c r="R311" i="51"/>
  <c r="Q311" i="51"/>
  <c r="P311" i="51"/>
  <c r="O311" i="51"/>
  <c r="N311" i="51"/>
  <c r="M311" i="51"/>
  <c r="L311" i="51"/>
  <c r="K311" i="51"/>
  <c r="J311" i="51"/>
  <c r="I311" i="51"/>
  <c r="M310" i="51"/>
  <c r="O310" i="51" s="1"/>
  <c r="Q310" i="51" s="1"/>
  <c r="S310" i="51" s="1"/>
  <c r="U310" i="51" s="1"/>
  <c r="W310" i="51" s="1"/>
  <c r="Y310" i="51" s="1"/>
  <c r="AA310" i="51" s="1"/>
  <c r="AC310" i="51" s="1"/>
  <c r="AE310" i="51" s="1"/>
  <c r="J310" i="51"/>
  <c r="L310" i="51" s="1"/>
  <c r="N310" i="51" s="1"/>
  <c r="P310" i="51" s="1"/>
  <c r="M309" i="51"/>
  <c r="O309" i="51" s="1"/>
  <c r="O308" i="51" s="1"/>
  <c r="J309" i="51"/>
  <c r="K308" i="51"/>
  <c r="K307" i="51" s="1"/>
  <c r="K306" i="51" s="1"/>
  <c r="K305" i="51" s="1"/>
  <c r="I308" i="51"/>
  <c r="I307" i="51" s="1"/>
  <c r="I306" i="51" s="1"/>
  <c r="I305" i="51" s="1"/>
  <c r="G306" i="51"/>
  <c r="R304" i="51"/>
  <c r="O304" i="51"/>
  <c r="O303" i="51" s="1"/>
  <c r="O302" i="51" s="1"/>
  <c r="O301" i="51" s="1"/>
  <c r="J304" i="51"/>
  <c r="Q303" i="51"/>
  <c r="Q302" i="51" s="1"/>
  <c r="Q301" i="51" s="1"/>
  <c r="P303" i="51"/>
  <c r="P302" i="51" s="1"/>
  <c r="P301" i="51" s="1"/>
  <c r="N303" i="51"/>
  <c r="N302" i="51" s="1"/>
  <c r="N301" i="51" s="1"/>
  <c r="M303" i="51"/>
  <c r="M302" i="51" s="1"/>
  <c r="M301" i="51" s="1"/>
  <c r="L303" i="51"/>
  <c r="L302" i="51" s="1"/>
  <c r="L301" i="51" s="1"/>
  <c r="K303" i="51"/>
  <c r="K302" i="51" s="1"/>
  <c r="K301" i="51" s="1"/>
  <c r="I303" i="51"/>
  <c r="I302" i="51" s="1"/>
  <c r="I301" i="51" s="1"/>
  <c r="H303" i="51"/>
  <c r="H302" i="51" s="1"/>
  <c r="H301" i="51" s="1"/>
  <c r="G302" i="51"/>
  <c r="G301" i="51" s="1"/>
  <c r="R297" i="51"/>
  <c r="T297" i="51" s="1"/>
  <c r="O297" i="51"/>
  <c r="J297" i="51"/>
  <c r="R295" i="51"/>
  <c r="O295" i="51"/>
  <c r="J295" i="51"/>
  <c r="J294" i="51"/>
  <c r="L294" i="51" s="1"/>
  <c r="Q293" i="51"/>
  <c r="P293" i="51"/>
  <c r="N293" i="51"/>
  <c r="M293" i="51"/>
  <c r="L293" i="51"/>
  <c r="K293" i="51"/>
  <c r="I293" i="51"/>
  <c r="H293" i="51"/>
  <c r="G293" i="51"/>
  <c r="R292" i="51"/>
  <c r="S292" i="51" s="1"/>
  <c r="R291" i="51"/>
  <c r="T291" i="51" s="1"/>
  <c r="O291" i="51"/>
  <c r="J291" i="51"/>
  <c r="J290" i="51"/>
  <c r="M290" i="51" s="1"/>
  <c r="R288" i="51"/>
  <c r="T288" i="51" s="1"/>
  <c r="O288" i="51"/>
  <c r="J288" i="51"/>
  <c r="R287" i="51"/>
  <c r="T287" i="51" s="1"/>
  <c r="O287" i="51"/>
  <c r="J287" i="51"/>
  <c r="R283" i="51"/>
  <c r="O283" i="51"/>
  <c r="J283" i="51"/>
  <c r="R282" i="51"/>
  <c r="O282" i="51"/>
  <c r="J282" i="51"/>
  <c r="R278" i="51"/>
  <c r="O278" i="51"/>
  <c r="J278" i="51"/>
  <c r="R276" i="51"/>
  <c r="O276" i="51"/>
  <c r="J276" i="51"/>
  <c r="Q275" i="51"/>
  <c r="P275" i="51"/>
  <c r="N275" i="51"/>
  <c r="N274" i="51" s="1"/>
  <c r="M275" i="51"/>
  <c r="L275" i="51"/>
  <c r="K275" i="51"/>
  <c r="K274" i="51" s="1"/>
  <c r="K249" i="51" s="1"/>
  <c r="I275" i="51"/>
  <c r="I274" i="51" s="1"/>
  <c r="H275" i="51"/>
  <c r="H274" i="51" s="1"/>
  <c r="H249" i="51" s="1"/>
  <c r="Q274" i="51"/>
  <c r="G274" i="51"/>
  <c r="M273" i="51"/>
  <c r="O273" i="51" s="1"/>
  <c r="J273" i="51"/>
  <c r="L273" i="51" s="1"/>
  <c r="M272" i="51"/>
  <c r="J272" i="51"/>
  <c r="L272" i="51" s="1"/>
  <c r="M271" i="51"/>
  <c r="O271" i="51" s="1"/>
  <c r="J271" i="51"/>
  <c r="M270" i="51"/>
  <c r="J270" i="51"/>
  <c r="L270" i="51" s="1"/>
  <c r="M269" i="51"/>
  <c r="O269" i="51" s="1"/>
  <c r="J269" i="51"/>
  <c r="L269" i="51" s="1"/>
  <c r="M268" i="51"/>
  <c r="O268" i="51" s="1"/>
  <c r="J268" i="51"/>
  <c r="K267" i="51"/>
  <c r="K266" i="51" s="1"/>
  <c r="I267" i="51"/>
  <c r="I266" i="51" s="1"/>
  <c r="M265" i="51"/>
  <c r="O265" i="51" s="1"/>
  <c r="Q265" i="51" s="1"/>
  <c r="S265" i="51" s="1"/>
  <c r="U265" i="51" s="1"/>
  <c r="W265" i="51" s="1"/>
  <c r="Y265" i="51" s="1"/>
  <c r="AA265" i="51" s="1"/>
  <c r="AC265" i="51" s="1"/>
  <c r="AE265" i="51" s="1"/>
  <c r="J265" i="51"/>
  <c r="L265" i="51" s="1"/>
  <c r="N265" i="51" s="1"/>
  <c r="P265" i="51" s="1"/>
  <c r="M264" i="51"/>
  <c r="O264" i="51" s="1"/>
  <c r="Q264" i="51" s="1"/>
  <c r="S264" i="51" s="1"/>
  <c r="U264" i="51" s="1"/>
  <c r="W264" i="51" s="1"/>
  <c r="Y264" i="51" s="1"/>
  <c r="AA264" i="51" s="1"/>
  <c r="AC264" i="51" s="1"/>
  <c r="AE264" i="51" s="1"/>
  <c r="J264" i="51"/>
  <c r="L264" i="51" s="1"/>
  <c r="N264" i="51" s="1"/>
  <c r="P264" i="51" s="1"/>
  <c r="M263" i="51"/>
  <c r="O263" i="51" s="1"/>
  <c r="Q263" i="51" s="1"/>
  <c r="S263" i="51" s="1"/>
  <c r="U263" i="51" s="1"/>
  <c r="W263" i="51" s="1"/>
  <c r="Y263" i="51" s="1"/>
  <c r="AA263" i="51" s="1"/>
  <c r="AC263" i="51" s="1"/>
  <c r="AE263" i="51" s="1"/>
  <c r="J263" i="51"/>
  <c r="L263" i="51" s="1"/>
  <c r="N263" i="51" s="1"/>
  <c r="P263" i="51" s="1"/>
  <c r="M262" i="51"/>
  <c r="O262" i="51" s="1"/>
  <c r="Q262" i="51" s="1"/>
  <c r="S262" i="51" s="1"/>
  <c r="U262" i="51" s="1"/>
  <c r="W262" i="51" s="1"/>
  <c r="Y262" i="51" s="1"/>
  <c r="AA262" i="51" s="1"/>
  <c r="AC262" i="51" s="1"/>
  <c r="AE262" i="51" s="1"/>
  <c r="J262" i="51"/>
  <c r="L262" i="51" s="1"/>
  <c r="N262" i="51" s="1"/>
  <c r="P262" i="51" s="1"/>
  <c r="M261" i="51"/>
  <c r="O261" i="51" s="1"/>
  <c r="Q261" i="51" s="1"/>
  <c r="S261" i="51" s="1"/>
  <c r="U261" i="51" s="1"/>
  <c r="W261" i="51" s="1"/>
  <c r="Y261" i="51" s="1"/>
  <c r="AA261" i="51" s="1"/>
  <c r="AC261" i="51" s="1"/>
  <c r="AE261" i="51" s="1"/>
  <c r="J261" i="51"/>
  <c r="L261" i="51" s="1"/>
  <c r="N261" i="51" s="1"/>
  <c r="P261" i="51" s="1"/>
  <c r="M260" i="51"/>
  <c r="O260" i="51" s="1"/>
  <c r="J260" i="51"/>
  <c r="L260" i="51" s="1"/>
  <c r="N260" i="51" s="1"/>
  <c r="K259" i="51"/>
  <c r="I259" i="51"/>
  <c r="M258" i="51"/>
  <c r="O258" i="51" s="1"/>
  <c r="O257" i="51" s="1"/>
  <c r="J258" i="51"/>
  <c r="K257" i="51"/>
  <c r="I257" i="51"/>
  <c r="M255" i="51"/>
  <c r="O255" i="51" s="1"/>
  <c r="O254" i="51" s="1"/>
  <c r="O253" i="51" s="1"/>
  <c r="J255" i="51"/>
  <c r="J254" i="51" s="1"/>
  <c r="J253" i="51" s="1"/>
  <c r="K254" i="51"/>
  <c r="K253" i="51" s="1"/>
  <c r="I254" i="51"/>
  <c r="I253" i="51" s="1"/>
  <c r="M252" i="51"/>
  <c r="J252" i="51"/>
  <c r="J251" i="51" s="1"/>
  <c r="J250" i="51" s="1"/>
  <c r="R248" i="51"/>
  <c r="O248" i="51"/>
  <c r="O246" i="51" s="1"/>
  <c r="J248" i="51"/>
  <c r="R247" i="51"/>
  <c r="S247" i="51" s="1"/>
  <c r="Q246" i="51"/>
  <c r="P246" i="51"/>
  <c r="N246" i="51"/>
  <c r="M246" i="51"/>
  <c r="L246" i="51"/>
  <c r="K246" i="51"/>
  <c r="I246" i="51"/>
  <c r="H246" i="51"/>
  <c r="G246" i="51"/>
  <c r="R244" i="51"/>
  <c r="R243" i="51" s="1"/>
  <c r="O244" i="51"/>
  <c r="O243" i="51" s="1"/>
  <c r="J244" i="51"/>
  <c r="Q243" i="51"/>
  <c r="P243" i="51"/>
  <c r="N243" i="51"/>
  <c r="M243" i="51"/>
  <c r="L243" i="51"/>
  <c r="K243" i="51"/>
  <c r="I243" i="51"/>
  <c r="H243" i="51"/>
  <c r="G243" i="51"/>
  <c r="G238" i="51" s="1"/>
  <c r="R242" i="51"/>
  <c r="O242" i="51"/>
  <c r="O239" i="51" s="1"/>
  <c r="J242" i="51"/>
  <c r="R241" i="51"/>
  <c r="R240" i="51"/>
  <c r="S240" i="51" s="1"/>
  <c r="Q239" i="51"/>
  <c r="P239" i="51"/>
  <c r="N239" i="51"/>
  <c r="M239" i="51"/>
  <c r="L239" i="51"/>
  <c r="K239" i="51"/>
  <c r="I239" i="51"/>
  <c r="H239" i="51"/>
  <c r="R236" i="51"/>
  <c r="R235" i="51"/>
  <c r="S235" i="51" s="1"/>
  <c r="J234" i="51"/>
  <c r="M234" i="51" s="1"/>
  <c r="J233" i="51"/>
  <c r="M233" i="51" s="1"/>
  <c r="J232" i="51"/>
  <c r="L232" i="51" s="1"/>
  <c r="K231" i="51"/>
  <c r="I231" i="51"/>
  <c r="H231" i="51"/>
  <c r="G231" i="51"/>
  <c r="J230" i="51"/>
  <c r="M230" i="51" s="1"/>
  <c r="J229" i="51"/>
  <c r="K228" i="51"/>
  <c r="I228" i="51"/>
  <c r="H228" i="51"/>
  <c r="G228" i="51"/>
  <c r="R226" i="51"/>
  <c r="O226" i="51"/>
  <c r="J226" i="51"/>
  <c r="R220" i="51"/>
  <c r="M220" i="51"/>
  <c r="M219" i="51" s="1"/>
  <c r="L220" i="51"/>
  <c r="L219" i="51" s="1"/>
  <c r="J220" i="51"/>
  <c r="Q219" i="51"/>
  <c r="P219" i="51"/>
  <c r="N219" i="51"/>
  <c r="K219" i="51"/>
  <c r="I219" i="51"/>
  <c r="H219" i="51"/>
  <c r="R216" i="51"/>
  <c r="O216" i="51"/>
  <c r="J216" i="51"/>
  <c r="R210" i="51"/>
  <c r="O210" i="51"/>
  <c r="J210" i="51"/>
  <c r="Q209" i="51"/>
  <c r="P209" i="51"/>
  <c r="P207" i="51" s="1"/>
  <c r="P206" i="51" s="1"/>
  <c r="N209" i="51"/>
  <c r="M209" i="51"/>
  <c r="L209" i="51"/>
  <c r="K209" i="51"/>
  <c r="I209" i="51"/>
  <c r="H209" i="51"/>
  <c r="O186" i="51"/>
  <c r="J186" i="51"/>
  <c r="O176" i="51"/>
  <c r="Q176" i="51"/>
  <c r="P176" i="51"/>
  <c r="N176" i="51"/>
  <c r="M176" i="51"/>
  <c r="L176" i="51"/>
  <c r="K176" i="51"/>
  <c r="I176" i="51"/>
  <c r="H176" i="51"/>
  <c r="R175" i="51"/>
  <c r="R174" i="51" s="1"/>
  <c r="O175" i="51"/>
  <c r="O174" i="51" s="1"/>
  <c r="J175" i="51"/>
  <c r="Q174" i="51"/>
  <c r="P174" i="51"/>
  <c r="N174" i="51"/>
  <c r="M174" i="51"/>
  <c r="L174" i="51"/>
  <c r="K174" i="51"/>
  <c r="I174" i="51"/>
  <c r="H174" i="51"/>
  <c r="P165" i="51"/>
  <c r="R165" i="51" s="1"/>
  <c r="N165" i="51"/>
  <c r="M165" i="51"/>
  <c r="L165" i="51"/>
  <c r="J165" i="51"/>
  <c r="R163" i="51"/>
  <c r="M163" i="51"/>
  <c r="L163" i="51"/>
  <c r="I163" i="51"/>
  <c r="J163" i="51" s="1"/>
  <c r="G162" i="51"/>
  <c r="R146" i="51"/>
  <c r="T146" i="51" s="1"/>
  <c r="O146" i="51"/>
  <c r="J146" i="51"/>
  <c r="Q144" i="51"/>
  <c r="R144" i="51" s="1"/>
  <c r="O144" i="51"/>
  <c r="J144" i="51"/>
  <c r="R143" i="51"/>
  <c r="O143" i="51"/>
  <c r="J143" i="51"/>
  <c r="P142" i="51"/>
  <c r="P141" i="51" s="1"/>
  <c r="P140" i="51" s="1"/>
  <c r="N142" i="51"/>
  <c r="N141" i="51" s="1"/>
  <c r="N140" i="51" s="1"/>
  <c r="M142" i="51"/>
  <c r="M141" i="51" s="1"/>
  <c r="M140" i="51" s="1"/>
  <c r="L142" i="51"/>
  <c r="L141" i="51" s="1"/>
  <c r="L140" i="51" s="1"/>
  <c r="K142" i="51"/>
  <c r="K141" i="51" s="1"/>
  <c r="K140" i="51" s="1"/>
  <c r="I142" i="51"/>
  <c r="I141" i="51" s="1"/>
  <c r="I140" i="51" s="1"/>
  <c r="H142" i="51"/>
  <c r="H141" i="51" s="1"/>
  <c r="H140" i="51" s="1"/>
  <c r="G142" i="51"/>
  <c r="G140" i="51"/>
  <c r="M138" i="51"/>
  <c r="J138" i="51"/>
  <c r="J137" i="51" s="1"/>
  <c r="J136" i="51" s="1"/>
  <c r="J135" i="51" s="1"/>
  <c r="J134" i="51" s="1"/>
  <c r="M133" i="51"/>
  <c r="J133" i="51"/>
  <c r="J132" i="51" s="1"/>
  <c r="J131" i="51" s="1"/>
  <c r="M130" i="51"/>
  <c r="O130" i="51" s="1"/>
  <c r="J130" i="51"/>
  <c r="J129" i="51" s="1"/>
  <c r="M128" i="51"/>
  <c r="J128" i="51"/>
  <c r="L128" i="51" s="1"/>
  <c r="N128" i="51" s="1"/>
  <c r="M127" i="51"/>
  <c r="O127" i="51" s="1"/>
  <c r="J127" i="51"/>
  <c r="R117" i="51"/>
  <c r="O117" i="51"/>
  <c r="O116" i="51" s="1"/>
  <c r="O115" i="51" s="1"/>
  <c r="O114" i="51" s="1"/>
  <c r="J117" i="51"/>
  <c r="Q116" i="51"/>
  <c r="Q115" i="51" s="1"/>
  <c r="Q114" i="51" s="1"/>
  <c r="P116" i="51"/>
  <c r="P115" i="51" s="1"/>
  <c r="P114" i="51" s="1"/>
  <c r="N116" i="51"/>
  <c r="N115" i="51" s="1"/>
  <c r="N114" i="51" s="1"/>
  <c r="M116" i="51"/>
  <c r="M115" i="51" s="1"/>
  <c r="M114" i="51" s="1"/>
  <c r="L116" i="51"/>
  <c r="L115" i="51" s="1"/>
  <c r="L114" i="51" s="1"/>
  <c r="K116" i="51"/>
  <c r="K115" i="51" s="1"/>
  <c r="K114" i="51" s="1"/>
  <c r="I116" i="51"/>
  <c r="I115" i="51" s="1"/>
  <c r="I114" i="51" s="1"/>
  <c r="H116" i="51"/>
  <c r="G116" i="51"/>
  <c r="G115" i="51" s="1"/>
  <c r="G114" i="51" s="1"/>
  <c r="R113" i="51"/>
  <c r="O113" i="51"/>
  <c r="R110" i="51"/>
  <c r="O112" i="51"/>
  <c r="J112" i="51"/>
  <c r="Q110" i="51"/>
  <c r="Q109" i="51" s="1"/>
  <c r="Q108" i="51" s="1"/>
  <c r="P110" i="51"/>
  <c r="P109" i="51" s="1"/>
  <c r="P108" i="51" s="1"/>
  <c r="N110" i="51"/>
  <c r="N109" i="51" s="1"/>
  <c r="N108" i="51" s="1"/>
  <c r="M110" i="51"/>
  <c r="M109" i="51" s="1"/>
  <c r="M108" i="51" s="1"/>
  <c r="L110" i="51"/>
  <c r="L109" i="51" s="1"/>
  <c r="L108" i="51" s="1"/>
  <c r="K110" i="51"/>
  <c r="K109" i="51" s="1"/>
  <c r="K108" i="51" s="1"/>
  <c r="I110" i="51"/>
  <c r="I109" i="51" s="1"/>
  <c r="I108" i="51" s="1"/>
  <c r="H110" i="51"/>
  <c r="G109" i="51"/>
  <c r="G108" i="51" s="1"/>
  <c r="R107" i="51"/>
  <c r="O107" i="51"/>
  <c r="O83" i="51" s="1"/>
  <c r="J107" i="51"/>
  <c r="Q83" i="51"/>
  <c r="P83" i="51"/>
  <c r="N83" i="51"/>
  <c r="M83" i="51"/>
  <c r="L83" i="51"/>
  <c r="K83" i="51"/>
  <c r="I83" i="51"/>
  <c r="H83" i="51"/>
  <c r="R105" i="51"/>
  <c r="V105" i="51" s="1"/>
  <c r="X105" i="51" s="1"/>
  <c r="Z105" i="51" s="1"/>
  <c r="AB105" i="51" s="1"/>
  <c r="O105" i="51"/>
  <c r="J105" i="51"/>
  <c r="J104" i="51"/>
  <c r="L104" i="51" s="1"/>
  <c r="L95" i="51" s="1"/>
  <c r="R103" i="51"/>
  <c r="O103" i="51"/>
  <c r="J103" i="51"/>
  <c r="R102" i="51"/>
  <c r="O102" i="51"/>
  <c r="J102" i="51"/>
  <c r="R101" i="51"/>
  <c r="O101" i="51"/>
  <c r="J101" i="51"/>
  <c r="R98" i="51"/>
  <c r="O98" i="51"/>
  <c r="I98" i="51"/>
  <c r="J98" i="51" s="1"/>
  <c r="R97" i="51"/>
  <c r="O97" i="51"/>
  <c r="I97" i="51"/>
  <c r="J97" i="51" s="1"/>
  <c r="J96" i="51"/>
  <c r="L96" i="51" s="1"/>
  <c r="Q95" i="51"/>
  <c r="N95" i="51"/>
  <c r="K95" i="51"/>
  <c r="H95" i="51"/>
  <c r="R87" i="51"/>
  <c r="O87" i="51"/>
  <c r="O84" i="51" s="1"/>
  <c r="O74" i="51" s="1"/>
  <c r="I87" i="51"/>
  <c r="P61" i="51"/>
  <c r="N61" i="51"/>
  <c r="K61" i="51"/>
  <c r="R68" i="51"/>
  <c r="O68" i="51"/>
  <c r="J68" i="51"/>
  <c r="R62" i="51"/>
  <c r="M62" i="51"/>
  <c r="O62" i="51" s="1"/>
  <c r="L62" i="51"/>
  <c r="J62" i="51"/>
  <c r="Q61" i="51"/>
  <c r="I61" i="51"/>
  <c r="H61" i="51"/>
  <c r="G61" i="51"/>
  <c r="R53" i="51"/>
  <c r="T53" i="51" s="1"/>
  <c r="O53" i="51"/>
  <c r="R47" i="51"/>
  <c r="M47" i="51"/>
  <c r="M46" i="51" s="1"/>
  <c r="L47" i="51"/>
  <c r="L46" i="51" s="1"/>
  <c r="J47" i="51"/>
  <c r="Q46" i="51"/>
  <c r="P46" i="51"/>
  <c r="N46" i="51"/>
  <c r="K46" i="51"/>
  <c r="I46" i="51"/>
  <c r="H46" i="51"/>
  <c r="G46" i="51"/>
  <c r="R40" i="51"/>
  <c r="O40" i="51"/>
  <c r="O39" i="51" s="1"/>
  <c r="O38" i="51" s="1"/>
  <c r="J40" i="51"/>
  <c r="Q39" i="51"/>
  <c r="Q38" i="51" s="1"/>
  <c r="P39" i="51"/>
  <c r="P38" i="51" s="1"/>
  <c r="N39" i="51"/>
  <c r="N38" i="51" s="1"/>
  <c r="M39" i="51"/>
  <c r="M38" i="51" s="1"/>
  <c r="L39" i="51"/>
  <c r="L38" i="51" s="1"/>
  <c r="K39" i="51"/>
  <c r="K38" i="51" s="1"/>
  <c r="I39" i="51"/>
  <c r="I38" i="51" s="1"/>
  <c r="H39" i="51"/>
  <c r="H38" i="51" s="1"/>
  <c r="G39" i="51"/>
  <c r="G38" i="51" s="1"/>
  <c r="R32" i="51"/>
  <c r="O32" i="51"/>
  <c r="R31" i="51"/>
  <c r="M31" i="51"/>
  <c r="O31" i="51" s="1"/>
  <c r="L31" i="51"/>
  <c r="J31" i="51"/>
  <c r="R20" i="51"/>
  <c r="R19" i="51" s="1"/>
  <c r="M20" i="51"/>
  <c r="M18" i="51" s="1"/>
  <c r="M17" i="51" s="1"/>
  <c r="L20" i="51"/>
  <c r="J20" i="51"/>
  <c r="Q18" i="51"/>
  <c r="Q17" i="51" s="1"/>
  <c r="P18" i="51"/>
  <c r="P17" i="51" s="1"/>
  <c r="N18" i="51"/>
  <c r="N17" i="51" s="1"/>
  <c r="K18" i="51"/>
  <c r="K17" i="51" s="1"/>
  <c r="I18" i="51"/>
  <c r="I17" i="51" s="1"/>
  <c r="H18" i="51"/>
  <c r="G17" i="51"/>
  <c r="O14" i="51"/>
  <c r="S14" i="51" s="1"/>
  <c r="M14" i="51"/>
  <c r="Q14" i="51" s="1"/>
  <c r="L14" i="51"/>
  <c r="L13" i="51" s="1"/>
  <c r="L12" i="51" s="1"/>
  <c r="L11" i="51" s="1"/>
  <c r="J14" i="51"/>
  <c r="J13" i="51" s="1"/>
  <c r="J12" i="51" s="1"/>
  <c r="J11" i="51" s="1"/>
  <c r="AF476" i="51" l="1"/>
  <c r="AF545" i="51"/>
  <c r="AF261" i="51"/>
  <c r="G10" i="15"/>
  <c r="AF544" i="51"/>
  <c r="AF555" i="51"/>
  <c r="AF699" i="51"/>
  <c r="AE698" i="51"/>
  <c r="AE688" i="51" s="1"/>
  <c r="AF688" i="51"/>
  <c r="AF698" i="51"/>
  <c r="D10" i="15"/>
  <c r="AF512" i="51"/>
  <c r="J219" i="51"/>
  <c r="AB383" i="51"/>
  <c r="Z571" i="51"/>
  <c r="AB572" i="51"/>
  <c r="AB155" i="51"/>
  <c r="Z142" i="51"/>
  <c r="Z141" i="51" s="1"/>
  <c r="Z140" i="51" s="1"/>
  <c r="Z381" i="51"/>
  <c r="X370" i="51"/>
  <c r="X341" i="51" s="1"/>
  <c r="X313" i="51" s="1"/>
  <c r="X558" i="51"/>
  <c r="Z569" i="51"/>
  <c r="Z558" i="51" s="1"/>
  <c r="X571" i="51"/>
  <c r="S13" i="51"/>
  <c r="S12" i="51" s="1"/>
  <c r="S11" i="51" s="1"/>
  <c r="W14" i="51"/>
  <c r="W13" i="51" s="1"/>
  <c r="W12" i="51" s="1"/>
  <c r="W11" i="51" s="1"/>
  <c r="T558" i="51"/>
  <c r="V422" i="51"/>
  <c r="V421" i="51" s="1"/>
  <c r="V411" i="51"/>
  <c r="V410" i="51" s="1"/>
  <c r="V842" i="51"/>
  <c r="V839" i="51" s="1"/>
  <c r="T46" i="51"/>
  <c r="J87" i="51"/>
  <c r="J84" i="51" s="1"/>
  <c r="I84" i="51"/>
  <c r="I74" i="51" s="1"/>
  <c r="J74" i="51" s="1"/>
  <c r="T87" i="51"/>
  <c r="R84" i="51"/>
  <c r="V571" i="51"/>
  <c r="T19" i="51"/>
  <c r="T61" i="51"/>
  <c r="T792" i="51"/>
  <c r="U792" i="51" s="1"/>
  <c r="T235" i="51"/>
  <c r="U235" i="51" s="1"/>
  <c r="S246" i="51"/>
  <c r="T687" i="51"/>
  <c r="U687" i="51" s="1"/>
  <c r="T743" i="51"/>
  <c r="T798" i="51"/>
  <c r="T800" i="51"/>
  <c r="U800" i="51" s="1"/>
  <c r="Q127" i="51"/>
  <c r="O129" i="51"/>
  <c r="Q539" i="51"/>
  <c r="T588" i="51"/>
  <c r="T682" i="51"/>
  <c r="T753" i="51"/>
  <c r="V754" i="51"/>
  <c r="X754" i="51" s="1"/>
  <c r="T793" i="51"/>
  <c r="U793" i="51" s="1"/>
  <c r="T801" i="51"/>
  <c r="U801" i="51" s="1"/>
  <c r="T802" i="51"/>
  <c r="U802" i="51" s="1"/>
  <c r="T804" i="51"/>
  <c r="U804" i="51" s="1"/>
  <c r="T806" i="51"/>
  <c r="U806" i="51" s="1"/>
  <c r="T811" i="51"/>
  <c r="U811" i="51" s="1"/>
  <c r="T152" i="51"/>
  <c r="T292" i="51"/>
  <c r="U292" i="51" s="1"/>
  <c r="Q13" i="51"/>
  <c r="Q12" i="51" s="1"/>
  <c r="Q11" i="51" s="1"/>
  <c r="U14" i="51"/>
  <c r="Q538" i="51"/>
  <c r="T620" i="51"/>
  <c r="X621" i="51"/>
  <c r="T647" i="51"/>
  <c r="U647" i="51" s="1"/>
  <c r="T803" i="51"/>
  <c r="U803" i="51" s="1"/>
  <c r="T853" i="51"/>
  <c r="U853" i="51" s="1"/>
  <c r="T857" i="51"/>
  <c r="U857" i="51" s="1"/>
  <c r="R162" i="51"/>
  <c r="R795" i="51"/>
  <c r="T30" i="51"/>
  <c r="S38" i="51"/>
  <c r="R398" i="51"/>
  <c r="S301" i="51"/>
  <c r="S114" i="51"/>
  <c r="T411" i="51"/>
  <c r="T410" i="51" s="1"/>
  <c r="T422" i="51"/>
  <c r="T421" i="51" s="1"/>
  <c r="S413" i="51"/>
  <c r="R852" i="51"/>
  <c r="T842" i="51"/>
  <c r="T839" i="51" s="1"/>
  <c r="R341" i="51"/>
  <c r="R328" i="51"/>
  <c r="R46" i="51"/>
  <c r="S817" i="51"/>
  <c r="R872" i="51"/>
  <c r="R871" i="51" s="1"/>
  <c r="S872" i="51"/>
  <c r="R757" i="51"/>
  <c r="R729" i="51"/>
  <c r="R688" i="51"/>
  <c r="R631" i="51"/>
  <c r="T641" i="51"/>
  <c r="U641" i="51" s="1"/>
  <c r="S631" i="51"/>
  <c r="R219" i="51"/>
  <c r="T616" i="51"/>
  <c r="S615" i="51"/>
  <c r="R275" i="51"/>
  <c r="T391" i="51"/>
  <c r="R384" i="51"/>
  <c r="R383" i="51" s="1"/>
  <c r="R209" i="51"/>
  <c r="R370" i="51"/>
  <c r="L252" i="51"/>
  <c r="N252" i="51" s="1"/>
  <c r="P252" i="51" s="1"/>
  <c r="J275" i="51"/>
  <c r="J274" i="51" s="1"/>
  <c r="O669" i="51"/>
  <c r="Q669" i="51" s="1"/>
  <c r="T485" i="51"/>
  <c r="R484" i="51"/>
  <c r="T494" i="51"/>
  <c r="U494" i="51" s="1"/>
  <c r="S484" i="51"/>
  <c r="S457" i="51" s="1"/>
  <c r="R293" i="51"/>
  <c r="R558" i="51"/>
  <c r="R444" i="51"/>
  <c r="I449" i="51"/>
  <c r="J449" i="51" s="1"/>
  <c r="R518" i="51"/>
  <c r="R512" i="51" s="1"/>
  <c r="S450" i="51"/>
  <c r="R449" i="51"/>
  <c r="T433" i="51"/>
  <c r="R432" i="51"/>
  <c r="G457" i="51"/>
  <c r="L558" i="51"/>
  <c r="J872" i="51"/>
  <c r="J871" i="51" s="1"/>
  <c r="J952" i="51"/>
  <c r="L952" i="51" s="1"/>
  <c r="N952" i="51" s="1"/>
  <c r="M257" i="51"/>
  <c r="J908" i="51"/>
  <c r="L908" i="51" s="1"/>
  <c r="N908" i="51" s="1"/>
  <c r="J1006" i="51"/>
  <c r="L1006" i="51" s="1"/>
  <c r="N1006" i="51" s="1"/>
  <c r="Q457" i="51"/>
  <c r="Q456" i="51" s="1"/>
  <c r="Q455" i="51" s="1"/>
  <c r="P839" i="51"/>
  <c r="T175" i="51"/>
  <c r="O47" i="51"/>
  <c r="O46" i="51" s="1"/>
  <c r="L238" i="51"/>
  <c r="P852" i="51"/>
  <c r="P851" i="51" s="1"/>
  <c r="L138" i="51"/>
  <c r="L137" i="51" s="1"/>
  <c r="L136" i="51" s="1"/>
  <c r="L135" i="51" s="1"/>
  <c r="L134" i="51" s="1"/>
  <c r="Q314" i="51"/>
  <c r="Q313" i="51" s="1"/>
  <c r="N462" i="51"/>
  <c r="P462" i="51" s="1"/>
  <c r="P523" i="51"/>
  <c r="M558" i="51"/>
  <c r="N839" i="51"/>
  <c r="J970" i="51"/>
  <c r="L970" i="51" s="1"/>
  <c r="J357" i="51"/>
  <c r="L357" i="51" s="1"/>
  <c r="I394" i="51"/>
  <c r="G523" i="51"/>
  <c r="K888" i="51"/>
  <c r="N888" i="51" s="1"/>
  <c r="J895" i="51"/>
  <c r="L895" i="51" s="1"/>
  <c r="J976" i="51"/>
  <c r="L976" i="51" s="1"/>
  <c r="N976" i="51" s="1"/>
  <c r="G249" i="51"/>
  <c r="J481" i="51"/>
  <c r="J480" i="51" s="1"/>
  <c r="K238" i="51"/>
  <c r="K457" i="51"/>
  <c r="K456" i="51" s="1"/>
  <c r="K455" i="51" s="1"/>
  <c r="I683" i="51"/>
  <c r="J683" i="51" s="1"/>
  <c r="M659" i="51"/>
  <c r="M652" i="51" s="1"/>
  <c r="K742" i="51"/>
  <c r="J876" i="51"/>
  <c r="M876" i="51" s="1"/>
  <c r="K911" i="51"/>
  <c r="M911" i="51" s="1"/>
  <c r="R142" i="51"/>
  <c r="R141" i="51" s="1"/>
  <c r="R140" i="51" s="1"/>
  <c r="L233" i="51"/>
  <c r="N233" i="51" s="1"/>
  <c r="P233" i="51" s="1"/>
  <c r="K352" i="51"/>
  <c r="M352" i="51" s="1"/>
  <c r="K358" i="51"/>
  <c r="M358" i="51" s="1"/>
  <c r="O358" i="51" s="1"/>
  <c r="Q358" i="51" s="1"/>
  <c r="Q528" i="51"/>
  <c r="H594" i="51"/>
  <c r="O729" i="51"/>
  <c r="J958" i="51"/>
  <c r="L958" i="51" s="1"/>
  <c r="J1002" i="51"/>
  <c r="M1002" i="51" s="1"/>
  <c r="K1008" i="51"/>
  <c r="M1008" i="51" s="1"/>
  <c r="R61" i="51"/>
  <c r="G424" i="51"/>
  <c r="G409" i="51" s="1"/>
  <c r="G312" i="51" s="1"/>
  <c r="O728" i="51"/>
  <c r="O727" i="51" s="1"/>
  <c r="O722" i="51" s="1"/>
  <c r="L852" i="51"/>
  <c r="L851" i="51" s="1"/>
  <c r="L847" i="51" s="1"/>
  <c r="J903" i="51"/>
  <c r="L903" i="51" s="1"/>
  <c r="J968" i="51"/>
  <c r="M968" i="51" s="1"/>
  <c r="J974" i="51"/>
  <c r="L974" i="51" s="1"/>
  <c r="J992" i="51"/>
  <c r="M992" i="51" s="1"/>
  <c r="J484" i="51"/>
  <c r="K594" i="51"/>
  <c r="O142" i="51"/>
  <c r="O141" i="51" s="1"/>
  <c r="O140" i="51" s="1"/>
  <c r="I207" i="51"/>
  <c r="I162" i="51" s="1"/>
  <c r="I161" i="51" s="1"/>
  <c r="N313" i="51"/>
  <c r="O384" i="51"/>
  <c r="O383" i="51" s="1"/>
  <c r="K394" i="51"/>
  <c r="R395" i="51"/>
  <c r="K466" i="51"/>
  <c r="M466" i="51" s="1"/>
  <c r="O466" i="51" s="1"/>
  <c r="K468" i="51"/>
  <c r="M468" i="51" s="1"/>
  <c r="N457" i="51"/>
  <c r="N456" i="51" s="1"/>
  <c r="N455" i="51" s="1"/>
  <c r="K725" i="51"/>
  <c r="M725" i="51" s="1"/>
  <c r="J920" i="51"/>
  <c r="M920" i="51" s="1"/>
  <c r="J938" i="51"/>
  <c r="M938" i="51" s="1"/>
  <c r="J960" i="51"/>
  <c r="M960" i="51" s="1"/>
  <c r="K424" i="51"/>
  <c r="O484" i="51"/>
  <c r="P162" i="51"/>
  <c r="P161" i="51" s="1"/>
  <c r="J209" i="51"/>
  <c r="J246" i="51"/>
  <c r="O336" i="51"/>
  <c r="J343" i="51"/>
  <c r="J342" i="51" s="1"/>
  <c r="O395" i="51"/>
  <c r="L394" i="51"/>
  <c r="M469" i="51"/>
  <c r="H480" i="51"/>
  <c r="H457" i="51" s="1"/>
  <c r="H456" i="51" s="1"/>
  <c r="H455" i="51" s="1"/>
  <c r="I457" i="51"/>
  <c r="I456" i="51" s="1"/>
  <c r="I455" i="51" s="1"/>
  <c r="J503" i="51"/>
  <c r="J496" i="51" s="1"/>
  <c r="J518" i="51"/>
  <c r="J512" i="51" s="1"/>
  <c r="Q589" i="51"/>
  <c r="L599" i="51"/>
  <c r="N599" i="51" s="1"/>
  <c r="L789" i="51"/>
  <c r="L788" i="51" s="1"/>
  <c r="R816" i="51"/>
  <c r="K940" i="51"/>
  <c r="J966" i="51"/>
  <c r="M966" i="51" s="1"/>
  <c r="H238" i="51"/>
  <c r="J432" i="51"/>
  <c r="N594" i="51"/>
  <c r="I664" i="51"/>
  <c r="J678" i="51"/>
  <c r="J753" i="51"/>
  <c r="O110" i="51"/>
  <c r="O109" i="51" s="1"/>
  <c r="O108" i="51" s="1"/>
  <c r="J116" i="51"/>
  <c r="Q207" i="51"/>
  <c r="Q206" i="51" s="1"/>
  <c r="Q238" i="51"/>
  <c r="K256" i="51"/>
  <c r="M323" i="51"/>
  <c r="M322" i="51" s="1"/>
  <c r="M321" i="51" s="1"/>
  <c r="M424" i="51"/>
  <c r="M472" i="51"/>
  <c r="P589" i="51"/>
  <c r="J603" i="51"/>
  <c r="J601" i="51" s="1"/>
  <c r="J642" i="51"/>
  <c r="L594" i="51"/>
  <c r="M676" i="51"/>
  <c r="L659" i="51"/>
  <c r="L652" i="51" s="1"/>
  <c r="K726" i="51"/>
  <c r="M726" i="51" s="1"/>
  <c r="O726" i="51" s="1"/>
  <c r="Q726" i="51" s="1"/>
  <c r="S726" i="51" s="1"/>
  <c r="U726" i="51" s="1"/>
  <c r="W726" i="51" s="1"/>
  <c r="Y726" i="51" s="1"/>
  <c r="AA726" i="51" s="1"/>
  <c r="AC726" i="51" s="1"/>
  <c r="AE726" i="51" s="1"/>
  <c r="AF726" i="51" s="1"/>
  <c r="J757" i="51"/>
  <c r="P777" i="51"/>
  <c r="P776" i="51" s="1"/>
  <c r="J777" i="51"/>
  <c r="K839" i="51"/>
  <c r="J875" i="51"/>
  <c r="L875" i="51" s="1"/>
  <c r="N875" i="51" s="1"/>
  <c r="K880" i="51"/>
  <c r="N880" i="51" s="1"/>
  <c r="K916" i="51"/>
  <c r="M916" i="51" s="1"/>
  <c r="J954" i="51"/>
  <c r="L954" i="51" s="1"/>
  <c r="J962" i="51"/>
  <c r="L962" i="51" s="1"/>
  <c r="J978" i="51"/>
  <c r="L978" i="51" s="1"/>
  <c r="J988" i="51"/>
  <c r="M988" i="51" s="1"/>
  <c r="J1014" i="51"/>
  <c r="L1014" i="51" s="1"/>
  <c r="N1014" i="51" s="1"/>
  <c r="K1028" i="51"/>
  <c r="M1028" i="51" s="1"/>
  <c r="T805" i="51"/>
  <c r="U805" i="51" s="1"/>
  <c r="T761" i="51"/>
  <c r="T247" i="51"/>
  <c r="O432" i="51"/>
  <c r="J620" i="51"/>
  <c r="L706" i="51"/>
  <c r="M706" i="51"/>
  <c r="O872" i="51"/>
  <c r="O871" i="51" s="1"/>
  <c r="M61" i="51"/>
  <c r="M45" i="51" s="1"/>
  <c r="L133" i="51"/>
  <c r="L132" i="51" s="1"/>
  <c r="L131" i="51" s="1"/>
  <c r="K353" i="51"/>
  <c r="M353" i="51" s="1"/>
  <c r="O353" i="51" s="1"/>
  <c r="Q424" i="51"/>
  <c r="J465" i="51"/>
  <c r="L465" i="51" s="1"/>
  <c r="N523" i="51"/>
  <c r="R678" i="51"/>
  <c r="I688" i="51"/>
  <c r="R746" i="51"/>
  <c r="R745" i="51" s="1"/>
  <c r="Q777" i="51"/>
  <c r="Q776" i="51" s="1"/>
  <c r="R840" i="51"/>
  <c r="H839" i="51"/>
  <c r="M839" i="51"/>
  <c r="R842" i="51"/>
  <c r="R839" i="51" s="1"/>
  <c r="K904" i="51"/>
  <c r="M904" i="51" s="1"/>
  <c r="J956" i="51"/>
  <c r="L956" i="51" s="1"/>
  <c r="J964" i="51"/>
  <c r="L964" i="51" s="1"/>
  <c r="J972" i="51"/>
  <c r="L972" i="51" s="1"/>
  <c r="N972" i="51" s="1"/>
  <c r="J1020" i="51"/>
  <c r="M1020" i="51" s="1"/>
  <c r="J1026" i="51"/>
  <c r="L1026" i="51" s="1"/>
  <c r="N1026" i="51" s="1"/>
  <c r="J1030" i="51"/>
  <c r="M1030" i="51" s="1"/>
  <c r="R30" i="51"/>
  <c r="R18" i="51" s="1"/>
  <c r="R17" i="51" s="1"/>
  <c r="L18" i="51"/>
  <c r="L17" i="51" s="1"/>
  <c r="L16" i="51" s="1"/>
  <c r="J176" i="51"/>
  <c r="L438" i="51"/>
  <c r="L431" i="51" s="1"/>
  <c r="J587" i="51"/>
  <c r="J586" i="51" s="1"/>
  <c r="I657" i="51"/>
  <c r="O757" i="51"/>
  <c r="O752" i="51" s="1"/>
  <c r="G16" i="51"/>
  <c r="H45" i="51"/>
  <c r="J95" i="51"/>
  <c r="H207" i="51"/>
  <c r="H162" i="51" s="1"/>
  <c r="H161" i="51" s="1"/>
  <c r="J243" i="51"/>
  <c r="O238" i="51"/>
  <c r="M267" i="51"/>
  <c r="M266" i="51" s="1"/>
  <c r="N249" i="51"/>
  <c r="Q249" i="51"/>
  <c r="O307" i="51"/>
  <c r="O306" i="51" s="1"/>
  <c r="O305" i="51" s="1"/>
  <c r="J323" i="51"/>
  <c r="J322" i="51" s="1"/>
  <c r="J321" i="51" s="1"/>
  <c r="J328" i="51"/>
  <c r="R336" i="51"/>
  <c r="J336" i="51"/>
  <c r="J347" i="51"/>
  <c r="L347" i="51" s="1"/>
  <c r="M394" i="51"/>
  <c r="J439" i="51"/>
  <c r="N438" i="51"/>
  <c r="N431" i="51" s="1"/>
  <c r="P438" i="51"/>
  <c r="P431" i="51" s="1"/>
  <c r="K471" i="51"/>
  <c r="Q532" i="51"/>
  <c r="J592" i="51"/>
  <c r="J589" i="51" s="1"/>
  <c r="J665" i="51"/>
  <c r="R702" i="51"/>
  <c r="R701" i="51" s="1"/>
  <c r="J711" i="51"/>
  <c r="N714" i="51"/>
  <c r="N713" i="51" s="1"/>
  <c r="I706" i="51"/>
  <c r="J738" i="51"/>
  <c r="O795" i="51"/>
  <c r="I874" i="51"/>
  <c r="I873" i="51" s="1"/>
  <c r="J873" i="51" s="1"/>
  <c r="K879" i="51"/>
  <c r="M879" i="51" s="1"/>
  <c r="K896" i="51"/>
  <c r="L912" i="51"/>
  <c r="K919" i="51"/>
  <c r="M919" i="51" s="1"/>
  <c r="J923" i="51"/>
  <c r="M923" i="51" s="1"/>
  <c r="K1000" i="51"/>
  <c r="M1000" i="51" s="1"/>
  <c r="M1034" i="51"/>
  <c r="S30" i="51"/>
  <c r="S18" i="51" s="1"/>
  <c r="S17" i="51" s="1"/>
  <c r="H313" i="51"/>
  <c r="J174" i="51"/>
  <c r="K207" i="51"/>
  <c r="K162" i="51" s="1"/>
  <c r="K161" i="51" s="1"/>
  <c r="P238" i="51"/>
  <c r="L424" i="51"/>
  <c r="H659" i="51"/>
  <c r="J735" i="51"/>
  <c r="L777" i="51"/>
  <c r="O20" i="51"/>
  <c r="O18" i="51" s="1"/>
  <c r="O17" i="51" s="1"/>
  <c r="O16" i="51" s="1"/>
  <c r="N45" i="51"/>
  <c r="I95" i="51"/>
  <c r="L130" i="51"/>
  <c r="L129" i="51" s="1"/>
  <c r="M207" i="51"/>
  <c r="M206" i="51" s="1"/>
  <c r="J231" i="51"/>
  <c r="M231" i="51" s="1"/>
  <c r="R246" i="51"/>
  <c r="J293" i="51"/>
  <c r="M359" i="51"/>
  <c r="O359" i="51" s="1"/>
  <c r="P424" i="51"/>
  <c r="M457" i="51"/>
  <c r="M456" i="51" s="1"/>
  <c r="M455" i="51" s="1"/>
  <c r="O481" i="51"/>
  <c r="O480" i="51" s="1"/>
  <c r="O503" i="51"/>
  <c r="O496" i="51" s="1"/>
  <c r="M542" i="51"/>
  <c r="M541" i="51" s="1"/>
  <c r="H523" i="51"/>
  <c r="K658" i="51"/>
  <c r="K657" i="51" s="1"/>
  <c r="N666" i="51"/>
  <c r="P666" i="51" s="1"/>
  <c r="K664" i="51"/>
  <c r="O678" i="51"/>
  <c r="J740" i="51"/>
  <c r="H742" i="51"/>
  <c r="J742" i="51" s="1"/>
  <c r="J763" i="51"/>
  <c r="H777" i="51"/>
  <c r="J986" i="51"/>
  <c r="L986" i="51" s="1"/>
  <c r="K996" i="51"/>
  <c r="M996" i="51" s="1"/>
  <c r="J998" i="51"/>
  <c r="M998" i="51" s="1"/>
  <c r="T785" i="51"/>
  <c r="S684" i="51"/>
  <c r="I16" i="51"/>
  <c r="P128" i="51"/>
  <c r="L516" i="51"/>
  <c r="N517" i="51"/>
  <c r="R116" i="51"/>
  <c r="R115" i="51" s="1"/>
  <c r="R114" i="51" s="1"/>
  <c r="O349" i="51"/>
  <c r="Q349" i="51" s="1"/>
  <c r="S447" i="51"/>
  <c r="T519" i="51"/>
  <c r="N538" i="51"/>
  <c r="O615" i="51"/>
  <c r="Q615" i="51" s="1"/>
  <c r="N619" i="51"/>
  <c r="J801" i="51"/>
  <c r="I795" i="51"/>
  <c r="I789" i="51" s="1"/>
  <c r="I788" i="51" s="1"/>
  <c r="J849" i="51"/>
  <c r="H848" i="51"/>
  <c r="J848" i="51" s="1"/>
  <c r="K1018" i="51"/>
  <c r="J1018" i="51"/>
  <c r="R39" i="51"/>
  <c r="R38" i="51" s="1"/>
  <c r="T39" i="51"/>
  <c r="S236" i="51"/>
  <c r="J354" i="51"/>
  <c r="L354" i="51" s="1"/>
  <c r="K354" i="51"/>
  <c r="M354" i="51" s="1"/>
  <c r="T375" i="51"/>
  <c r="T370" i="51" s="1"/>
  <c r="T341" i="51" s="1"/>
  <c r="R419" i="51"/>
  <c r="S419" i="51" s="1"/>
  <c r="P418" i="51"/>
  <c r="R481" i="51"/>
  <c r="R480" i="51" s="1"/>
  <c r="J535" i="51"/>
  <c r="L536" i="51"/>
  <c r="N536" i="51" s="1"/>
  <c r="N535" i="51" s="1"/>
  <c r="O618" i="51"/>
  <c r="Q618" i="51" s="1"/>
  <c r="L635" i="51"/>
  <c r="M635" i="51"/>
  <c r="P635" i="51" s="1"/>
  <c r="O674" i="51"/>
  <c r="O672" i="51" s="1"/>
  <c r="L709" i="51"/>
  <c r="L708" i="51" s="1"/>
  <c r="L707" i="51" s="1"/>
  <c r="J708" i="51"/>
  <c r="J707" i="51" s="1"/>
  <c r="T736" i="51"/>
  <c r="M807" i="51"/>
  <c r="L807" i="51"/>
  <c r="N807" i="51" s="1"/>
  <c r="S861" i="51"/>
  <c r="L896" i="51"/>
  <c r="J907" i="51"/>
  <c r="L907" i="51" s="1"/>
  <c r="K907" i="51"/>
  <c r="J915" i="51"/>
  <c r="L915" i="51" s="1"/>
  <c r="K915" i="51"/>
  <c r="K936" i="51"/>
  <c r="J936" i="51"/>
  <c r="J982" i="51"/>
  <c r="L982" i="51" s="1"/>
  <c r="K982" i="51"/>
  <c r="Q16" i="51"/>
  <c r="N742" i="51"/>
  <c r="O13" i="51"/>
  <c r="O12" i="51" s="1"/>
  <c r="O11" i="51" s="1"/>
  <c r="N14" i="51"/>
  <c r="R14" i="51" s="1"/>
  <c r="J18" i="51"/>
  <c r="J17" i="51" s="1"/>
  <c r="J38" i="51"/>
  <c r="I45" i="51"/>
  <c r="M96" i="51"/>
  <c r="P96" i="51" s="1"/>
  <c r="R96" i="51" s="1"/>
  <c r="M104" i="51"/>
  <c r="P104" i="51" s="1"/>
  <c r="R104" i="51" s="1"/>
  <c r="J83" i="51"/>
  <c r="M129" i="51"/>
  <c r="M126" i="51" s="1"/>
  <c r="M125" i="51" s="1"/>
  <c r="M124" i="51" s="1"/>
  <c r="M137" i="51"/>
  <c r="M136" i="51" s="1"/>
  <c r="M135" i="51" s="1"/>
  <c r="M134" i="51" s="1"/>
  <c r="O138" i="51"/>
  <c r="Q142" i="51"/>
  <c r="Q141" i="51" s="1"/>
  <c r="Q140" i="51" s="1"/>
  <c r="L162" i="51"/>
  <c r="L161" i="51" s="1"/>
  <c r="N207" i="51"/>
  <c r="N206" i="51" s="1"/>
  <c r="Q255" i="51"/>
  <c r="J259" i="51"/>
  <c r="Q268" i="51"/>
  <c r="N270" i="51"/>
  <c r="P270" i="51" s="1"/>
  <c r="N272" i="51"/>
  <c r="P272" i="51" s="1"/>
  <c r="Q273" i="51"/>
  <c r="I249" i="51"/>
  <c r="M294" i="51"/>
  <c r="O294" i="51" s="1"/>
  <c r="M308" i="51"/>
  <c r="M307" i="51" s="1"/>
  <c r="M306" i="51" s="1"/>
  <c r="M305" i="51" s="1"/>
  <c r="M313" i="51"/>
  <c r="J316" i="51"/>
  <c r="J315" i="51" s="1"/>
  <c r="N348" i="51"/>
  <c r="P348" i="51" s="1"/>
  <c r="M357" i="51"/>
  <c r="O357" i="51" s="1"/>
  <c r="Q357" i="51" s="1"/>
  <c r="J359" i="51"/>
  <c r="J370" i="51"/>
  <c r="J341" i="51" s="1"/>
  <c r="O341" i="51"/>
  <c r="J410" i="51"/>
  <c r="M410" i="51" s="1"/>
  <c r="Q418" i="51"/>
  <c r="I424" i="51"/>
  <c r="N424" i="51"/>
  <c r="J436" i="51"/>
  <c r="J435" i="51" s="1"/>
  <c r="R436" i="51"/>
  <c r="R435" i="51" s="1"/>
  <c r="N440" i="51"/>
  <c r="Q464" i="51"/>
  <c r="L457" i="51"/>
  <c r="L456" i="51" s="1"/>
  <c r="L455" i="51" s="1"/>
  <c r="P457" i="51"/>
  <c r="P456" i="51" s="1"/>
  <c r="P455" i="51" s="1"/>
  <c r="Q502" i="51"/>
  <c r="O518" i="51"/>
  <c r="O512" i="51" s="1"/>
  <c r="N777" i="51"/>
  <c r="N776" i="51" s="1"/>
  <c r="J110" i="51"/>
  <c r="H109" i="51"/>
  <c r="J109" i="51" s="1"/>
  <c r="J308" i="51"/>
  <c r="J307" i="51" s="1"/>
  <c r="J306" i="51" s="1"/>
  <c r="J305" i="51" s="1"/>
  <c r="L309" i="51"/>
  <c r="N309" i="51" s="1"/>
  <c r="P309" i="51" s="1"/>
  <c r="O133" i="51"/>
  <c r="M229" i="51"/>
  <c r="L229" i="51"/>
  <c r="N229" i="51" s="1"/>
  <c r="S241" i="51"/>
  <c r="L268" i="51"/>
  <c r="N268" i="51" s="1"/>
  <c r="P268" i="51" s="1"/>
  <c r="T276" i="51"/>
  <c r="T416" i="51"/>
  <c r="R415" i="51"/>
  <c r="R414" i="51" s="1"/>
  <c r="R413" i="51" s="1"/>
  <c r="T437" i="51"/>
  <c r="S436" i="51"/>
  <c r="S435" i="51" s="1"/>
  <c r="O547" i="51"/>
  <c r="Q547" i="51" s="1"/>
  <c r="O549" i="51"/>
  <c r="Q549" i="51" s="1"/>
  <c r="O670" i="51"/>
  <c r="R685" i="51"/>
  <c r="L711" i="51"/>
  <c r="L710" i="51" s="1"/>
  <c r="N712" i="51"/>
  <c r="P712" i="51" s="1"/>
  <c r="P711" i="51" s="1"/>
  <c r="R740" i="51"/>
  <c r="T741" i="51"/>
  <c r="R849" i="51"/>
  <c r="R848" i="51" s="1"/>
  <c r="J884" i="51"/>
  <c r="L884" i="51" s="1"/>
  <c r="K884" i="51"/>
  <c r="J887" i="51"/>
  <c r="K887" i="51"/>
  <c r="K928" i="51"/>
  <c r="J928" i="51"/>
  <c r="J932" i="51"/>
  <c r="L932" i="51" s="1"/>
  <c r="K932" i="51"/>
  <c r="J1016" i="51"/>
  <c r="K1016" i="51"/>
  <c r="K45" i="51"/>
  <c r="K16" i="51"/>
  <c r="O209" i="51"/>
  <c r="G227" i="51"/>
  <c r="M232" i="51"/>
  <c r="O232" i="51" s="1"/>
  <c r="M259" i="51"/>
  <c r="O259" i="51"/>
  <c r="O256" i="51" s="1"/>
  <c r="L290" i="51"/>
  <c r="L274" i="51" s="1"/>
  <c r="L249" i="51" s="1"/>
  <c r="O328" i="51"/>
  <c r="O314" i="51" s="1"/>
  <c r="Q345" i="51"/>
  <c r="N349" i="51"/>
  <c r="P349" i="51" s="1"/>
  <c r="J363" i="51"/>
  <c r="J362" i="51" s="1"/>
  <c r="J361" i="51" s="1"/>
  <c r="O370" i="51"/>
  <c r="O398" i="51"/>
  <c r="N464" i="51"/>
  <c r="P464" i="51" s="1"/>
  <c r="N532" i="51"/>
  <c r="P532" i="51" s="1"/>
  <c r="O571" i="51"/>
  <c r="I594" i="51"/>
  <c r="Q706" i="51"/>
  <c r="K752" i="51"/>
  <c r="O317" i="51"/>
  <c r="R109" i="51"/>
  <c r="R108" i="51" s="1"/>
  <c r="S113" i="51"/>
  <c r="O128" i="51"/>
  <c r="R239" i="51"/>
  <c r="M251" i="51"/>
  <c r="M250" i="51" s="1"/>
  <c r="J257" i="51"/>
  <c r="L258" i="51"/>
  <c r="N258" i="51" s="1"/>
  <c r="N257" i="51" s="1"/>
  <c r="O272" i="51"/>
  <c r="Q272" i="51" s="1"/>
  <c r="T304" i="51"/>
  <c r="R303" i="51"/>
  <c r="R302" i="51" s="1"/>
  <c r="R301" i="51" s="1"/>
  <c r="L345" i="51"/>
  <c r="N345" i="51" s="1"/>
  <c r="M463" i="51"/>
  <c r="O463" i="51" s="1"/>
  <c r="J463" i="51"/>
  <c r="T488" i="51"/>
  <c r="L527" i="51"/>
  <c r="N527" i="51" s="1"/>
  <c r="P527" i="51" s="1"/>
  <c r="Q542" i="51"/>
  <c r="Q541" i="51" s="1"/>
  <c r="S543" i="51"/>
  <c r="Q586" i="51"/>
  <c r="O617" i="51"/>
  <c r="Q617" i="51" s="1"/>
  <c r="O619" i="51"/>
  <c r="O739" i="51"/>
  <c r="O738" i="51" s="1"/>
  <c r="N738" i="51"/>
  <c r="N706" i="51" s="1"/>
  <c r="R787" i="51"/>
  <c r="J892" i="51"/>
  <c r="L892" i="51" s="1"/>
  <c r="K892" i="51"/>
  <c r="J900" i="51"/>
  <c r="K900" i="51"/>
  <c r="M16" i="51"/>
  <c r="P16" i="51"/>
  <c r="J39" i="51"/>
  <c r="N16" i="51"/>
  <c r="O61" i="51"/>
  <c r="N162" i="51"/>
  <c r="N161" i="51" s="1"/>
  <c r="O220" i="51"/>
  <c r="O219" i="51" s="1"/>
  <c r="T240" i="51"/>
  <c r="N238" i="51"/>
  <c r="L271" i="51"/>
  <c r="O275" i="51"/>
  <c r="O293" i="51"/>
  <c r="I313" i="51"/>
  <c r="P313" i="51"/>
  <c r="N318" i="51"/>
  <c r="P318" i="51" s="1"/>
  <c r="L319" i="51"/>
  <c r="N319" i="51" s="1"/>
  <c r="Q320" i="51"/>
  <c r="J355" i="51"/>
  <c r="L355" i="51" s="1"/>
  <c r="O443" i="51"/>
  <c r="K438" i="51"/>
  <c r="K431" i="51" s="1"/>
  <c r="O438" i="51"/>
  <c r="Q460" i="51"/>
  <c r="Q467" i="51"/>
  <c r="R503" i="51"/>
  <c r="R496" i="51" s="1"/>
  <c r="J514" i="51"/>
  <c r="J513" i="51" s="1"/>
  <c r="L515" i="51"/>
  <c r="L514" i="51" s="1"/>
  <c r="L513" i="51" s="1"/>
  <c r="J516" i="51"/>
  <c r="Q852" i="51"/>
  <c r="Q851" i="51" s="1"/>
  <c r="S748" i="51"/>
  <c r="T445" i="51"/>
  <c r="T841" i="51"/>
  <c r="S840" i="51"/>
  <c r="K984" i="51"/>
  <c r="J984" i="51"/>
  <c r="K990" i="51"/>
  <c r="J990" i="51"/>
  <c r="L990" i="51" s="1"/>
  <c r="K1010" i="51"/>
  <c r="J1010" i="51"/>
  <c r="L1010" i="51" s="1"/>
  <c r="K1022" i="51"/>
  <c r="J1022" i="51"/>
  <c r="J142" i="51"/>
  <c r="J141" i="51" s="1"/>
  <c r="J140" i="51" s="1"/>
  <c r="O165" i="51"/>
  <c r="O162" i="51" s="1"/>
  <c r="O161" i="51" s="1"/>
  <c r="Q162" i="51"/>
  <c r="Q161" i="51" s="1"/>
  <c r="L207" i="51"/>
  <c r="L206" i="51" s="1"/>
  <c r="H227" i="51"/>
  <c r="J239" i="51"/>
  <c r="I238" i="51"/>
  <c r="M238" i="51"/>
  <c r="I256" i="51"/>
  <c r="Q269" i="51"/>
  <c r="J303" i="51"/>
  <c r="J302" i="51" s="1"/>
  <c r="J301" i="51" s="1"/>
  <c r="N320" i="51"/>
  <c r="P320" i="51" s="1"/>
  <c r="N344" i="51"/>
  <c r="P344" i="51" s="1"/>
  <c r="Q360" i="51"/>
  <c r="K313" i="51"/>
  <c r="J384" i="51"/>
  <c r="J383" i="51" s="1"/>
  <c r="N394" i="51"/>
  <c r="P394" i="51"/>
  <c r="O424" i="51"/>
  <c r="M438" i="51"/>
  <c r="M431" i="51" s="1"/>
  <c r="Q438" i="51"/>
  <c r="Q431" i="51" s="1"/>
  <c r="Q470" i="51"/>
  <c r="I471" i="51"/>
  <c r="J474" i="51"/>
  <c r="J471" i="51" s="1"/>
  <c r="N531" i="51"/>
  <c r="P531" i="51" s="1"/>
  <c r="Q534" i="51"/>
  <c r="M535" i="51"/>
  <c r="O540" i="51"/>
  <c r="L548" i="51"/>
  <c r="N548" i="51" s="1"/>
  <c r="P548" i="51" s="1"/>
  <c r="O559" i="51"/>
  <c r="O558" i="51" s="1"/>
  <c r="M571" i="51"/>
  <c r="M581" i="51"/>
  <c r="O581" i="51" s="1"/>
  <c r="R587" i="51"/>
  <c r="S587" i="51" s="1"/>
  <c r="N589" i="51"/>
  <c r="Q610" i="51"/>
  <c r="R620" i="51"/>
  <c r="M670" i="51"/>
  <c r="M674" i="51"/>
  <c r="M672" i="51" s="1"/>
  <c r="Q659" i="51"/>
  <c r="Q652" i="51" s="1"/>
  <c r="O688" i="51"/>
  <c r="J713" i="51"/>
  <c r="K715" i="51"/>
  <c r="O719" i="51"/>
  <c r="O718" i="51" s="1"/>
  <c r="K706" i="51"/>
  <c r="P706" i="51"/>
  <c r="O742" i="51"/>
  <c r="R753" i="51"/>
  <c r="N752" i="51"/>
  <c r="L752" i="51"/>
  <c r="I777" i="51"/>
  <c r="M777" i="51"/>
  <c r="M776" i="51" s="1"/>
  <c r="J840" i="51"/>
  <c r="L839" i="51"/>
  <c r="Q839" i="51"/>
  <c r="O856" i="51"/>
  <c r="K883" i="51"/>
  <c r="M883" i="51" s="1"/>
  <c r="K891" i="51"/>
  <c r="K899" i="51"/>
  <c r="M899" i="51" s="1"/>
  <c r="K912" i="51"/>
  <c r="L916" i="51"/>
  <c r="K924" i="51"/>
  <c r="M924" i="51" s="1"/>
  <c r="K927" i="51"/>
  <c r="M927" i="51" s="1"/>
  <c r="K931" i="51"/>
  <c r="J942" i="51"/>
  <c r="M942" i="51" s="1"/>
  <c r="K944" i="51"/>
  <c r="M944" i="51" s="1"/>
  <c r="J946" i="51"/>
  <c r="M946" i="51" s="1"/>
  <c r="J948" i="51"/>
  <c r="L948" i="51" s="1"/>
  <c r="N948" i="51" s="1"/>
  <c r="J950" i="51"/>
  <c r="L950" i="51" s="1"/>
  <c r="L1000" i="51"/>
  <c r="K1024" i="51"/>
  <c r="M1024" i="51" s="1"/>
  <c r="T762" i="51"/>
  <c r="U762" i="51" s="1"/>
  <c r="Q527" i="51"/>
  <c r="O537" i="51"/>
  <c r="Q523" i="51"/>
  <c r="J590" i="51"/>
  <c r="M589" i="51"/>
  <c r="J631" i="51"/>
  <c r="L644" i="51"/>
  <c r="P659" i="51"/>
  <c r="P652" i="51" s="1"/>
  <c r="J688" i="51"/>
  <c r="O717" i="51"/>
  <c r="O716" i="51" s="1"/>
  <c r="H752" i="51"/>
  <c r="R856" i="51"/>
  <c r="S856" i="51" s="1"/>
  <c r="L911" i="51"/>
  <c r="L940" i="51"/>
  <c r="K1012" i="51"/>
  <c r="M1012" i="51" s="1"/>
  <c r="T686" i="51"/>
  <c r="U686" i="51" s="1"/>
  <c r="T495" i="51"/>
  <c r="U495" i="51" s="1"/>
  <c r="R755" i="51"/>
  <c r="S756" i="51"/>
  <c r="K980" i="51"/>
  <c r="J980" i="51"/>
  <c r="L980" i="51" s="1"/>
  <c r="K994" i="51"/>
  <c r="J994" i="51"/>
  <c r="L994" i="51" s="1"/>
  <c r="J1004" i="51"/>
  <c r="M1004" i="51" s="1"/>
  <c r="J551" i="51"/>
  <c r="J550" i="51" s="1"/>
  <c r="K523" i="51"/>
  <c r="G594" i="51"/>
  <c r="N659" i="51"/>
  <c r="N652" i="51" s="1"/>
  <c r="T694" i="51"/>
  <c r="K710" i="51"/>
  <c r="N809" i="51"/>
  <c r="I839" i="51"/>
  <c r="M852" i="51"/>
  <c r="M851" i="51" s="1"/>
  <c r="L883" i="51"/>
  <c r="L899" i="51"/>
  <c r="L924" i="51"/>
  <c r="L931" i="51"/>
  <c r="T739" i="51"/>
  <c r="S420" i="51"/>
  <c r="L919" i="51"/>
  <c r="K852" i="51"/>
  <c r="K851" i="51" s="1"/>
  <c r="K847" i="51" s="1"/>
  <c r="I852" i="51"/>
  <c r="I851" i="51" s="1"/>
  <c r="I847" i="51" s="1"/>
  <c r="Q45" i="51"/>
  <c r="G45" i="51"/>
  <c r="G44" i="51" s="1"/>
  <c r="J61" i="51"/>
  <c r="P45" i="51"/>
  <c r="L61" i="51"/>
  <c r="L45" i="51" s="1"/>
  <c r="L577" i="51"/>
  <c r="R577" i="51"/>
  <c r="I523" i="51"/>
  <c r="M579" i="51"/>
  <c r="T579" i="51"/>
  <c r="T704" i="51"/>
  <c r="G659" i="51"/>
  <c r="G652" i="51" s="1"/>
  <c r="K659" i="51"/>
  <c r="K652" i="51" s="1"/>
  <c r="S706" i="51"/>
  <c r="S589" i="51"/>
  <c r="T571" i="51"/>
  <c r="T336" i="51"/>
  <c r="S577" i="51"/>
  <c r="S571" i="51"/>
  <c r="S161" i="51"/>
  <c r="V858" i="51"/>
  <c r="V852" i="51" s="1"/>
  <c r="V851" i="51" s="1"/>
  <c r="S678" i="51"/>
  <c r="S432" i="51"/>
  <c r="T278" i="51"/>
  <c r="T112" i="51"/>
  <c r="T782" i="51"/>
  <c r="T775" i="51"/>
  <c r="T679" i="51"/>
  <c r="V632" i="51"/>
  <c r="X632" i="51" s="1"/>
  <c r="Z632" i="51" s="1"/>
  <c r="AB632" i="51" s="1"/>
  <c r="S336" i="51"/>
  <c r="S314" i="51" s="1"/>
  <c r="T730" i="51"/>
  <c r="T689" i="51"/>
  <c r="V643" i="51"/>
  <c r="X643" i="51" s="1"/>
  <c r="Z643" i="51" s="1"/>
  <c r="AB643" i="51" s="1"/>
  <c r="T591" i="51"/>
  <c r="T576" i="51"/>
  <c r="V575" i="51" s="1"/>
  <c r="T487" i="51"/>
  <c r="R264" i="51"/>
  <c r="T264" i="51" s="1"/>
  <c r="V264" i="51" s="1"/>
  <c r="X264" i="51" s="1"/>
  <c r="Z264" i="51" s="1"/>
  <c r="AB264" i="51" s="1"/>
  <c r="AD264" i="51" s="1"/>
  <c r="AF264" i="51" s="1"/>
  <c r="R324" i="51"/>
  <c r="T324" i="51" s="1"/>
  <c r="V324" i="51" s="1"/>
  <c r="X324" i="51" s="1"/>
  <c r="Z324" i="51" s="1"/>
  <c r="AB324" i="51" s="1"/>
  <c r="AD324" i="51" s="1"/>
  <c r="R365" i="51"/>
  <c r="T365" i="51" s="1"/>
  <c r="V365" i="51" s="1"/>
  <c r="X365" i="51" s="1"/>
  <c r="Z365" i="51" s="1"/>
  <c r="AB365" i="51" s="1"/>
  <c r="AD365" i="51" s="1"/>
  <c r="AF365" i="51" s="1"/>
  <c r="R479" i="51"/>
  <c r="T479" i="51" s="1"/>
  <c r="V479" i="51" s="1"/>
  <c r="X479" i="51" s="1"/>
  <c r="Z479" i="51" s="1"/>
  <c r="AB479" i="51" s="1"/>
  <c r="AD479" i="51" s="1"/>
  <c r="AF479" i="51" s="1"/>
  <c r="R544" i="51"/>
  <c r="T544" i="51" s="1"/>
  <c r="V544" i="51" s="1"/>
  <c r="X544" i="51" s="1"/>
  <c r="Z544" i="51" s="1"/>
  <c r="AB544" i="51" s="1"/>
  <c r="AD544" i="51" s="1"/>
  <c r="R553" i="51"/>
  <c r="T553" i="51" s="1"/>
  <c r="V553" i="51" s="1"/>
  <c r="X553" i="51" s="1"/>
  <c r="Z553" i="51" s="1"/>
  <c r="AB553" i="51" s="1"/>
  <c r="AD553" i="51" s="1"/>
  <c r="AF553" i="51" s="1"/>
  <c r="R369" i="51"/>
  <c r="T369" i="51" s="1"/>
  <c r="V369" i="51" s="1"/>
  <c r="X369" i="51" s="1"/>
  <c r="Z369" i="51" s="1"/>
  <c r="AB369" i="51" s="1"/>
  <c r="AD369" i="51" s="1"/>
  <c r="AF369" i="51" s="1"/>
  <c r="R545" i="51"/>
  <c r="T545" i="51" s="1"/>
  <c r="V545" i="51" s="1"/>
  <c r="X545" i="51" s="1"/>
  <c r="Z545" i="51" s="1"/>
  <c r="AB545" i="51" s="1"/>
  <c r="AD545" i="51" s="1"/>
  <c r="P260" i="51"/>
  <c r="N259" i="51"/>
  <c r="R325" i="51"/>
  <c r="T325" i="51" s="1"/>
  <c r="V325" i="51" s="1"/>
  <c r="X325" i="51" s="1"/>
  <c r="Z325" i="51" s="1"/>
  <c r="AB325" i="51" s="1"/>
  <c r="AD325" i="51" s="1"/>
  <c r="AF325" i="51" s="1"/>
  <c r="R261" i="51"/>
  <c r="T261" i="51" s="1"/>
  <c r="V261" i="51" s="1"/>
  <c r="X261" i="51" s="1"/>
  <c r="Z261" i="51" s="1"/>
  <c r="AB261" i="51" s="1"/>
  <c r="AD261" i="51" s="1"/>
  <c r="R263" i="51"/>
  <c r="T263" i="51" s="1"/>
  <c r="V263" i="51" s="1"/>
  <c r="X263" i="51" s="1"/>
  <c r="Z263" i="51" s="1"/>
  <c r="AB263" i="51" s="1"/>
  <c r="AD263" i="51" s="1"/>
  <c r="AF263" i="51" s="1"/>
  <c r="R326" i="51"/>
  <c r="T326" i="51" s="1"/>
  <c r="V326" i="51" s="1"/>
  <c r="X326" i="51" s="1"/>
  <c r="Z326" i="51" s="1"/>
  <c r="AB326" i="51" s="1"/>
  <c r="AD326" i="51" s="1"/>
  <c r="AF326" i="51" s="1"/>
  <c r="R367" i="51"/>
  <c r="T367" i="51" s="1"/>
  <c r="V367" i="51" s="1"/>
  <c r="X367" i="51" s="1"/>
  <c r="Z367" i="51" s="1"/>
  <c r="AB367" i="51" s="1"/>
  <c r="AD367" i="51" s="1"/>
  <c r="AF367" i="51" s="1"/>
  <c r="R478" i="51"/>
  <c r="T478" i="51" s="1"/>
  <c r="V478" i="51" s="1"/>
  <c r="X478" i="51" s="1"/>
  <c r="Z478" i="51" s="1"/>
  <c r="AB478" i="51" s="1"/>
  <c r="AD478" i="51" s="1"/>
  <c r="AF478" i="51" s="1"/>
  <c r="R501" i="51"/>
  <c r="T501" i="51" s="1"/>
  <c r="V501" i="51" s="1"/>
  <c r="X501" i="51" s="1"/>
  <c r="Z501" i="51" s="1"/>
  <c r="AB501" i="51" s="1"/>
  <c r="AD501" i="51" s="1"/>
  <c r="AF501" i="51" s="1"/>
  <c r="L313" i="51"/>
  <c r="R368" i="51"/>
  <c r="T368" i="51" s="1"/>
  <c r="V368" i="51" s="1"/>
  <c r="X368" i="51" s="1"/>
  <c r="Z368" i="51" s="1"/>
  <c r="AB368" i="51" s="1"/>
  <c r="AD368" i="51" s="1"/>
  <c r="AF368" i="51" s="1"/>
  <c r="R557" i="51"/>
  <c r="T557" i="51" s="1"/>
  <c r="V557" i="51" s="1"/>
  <c r="X557" i="51" s="1"/>
  <c r="Z557" i="51" s="1"/>
  <c r="AB557" i="51" s="1"/>
  <c r="AD557" i="51" s="1"/>
  <c r="AF557" i="51" s="1"/>
  <c r="R262" i="51"/>
  <c r="T262" i="51" s="1"/>
  <c r="V262" i="51" s="1"/>
  <c r="X262" i="51" s="1"/>
  <c r="Z262" i="51" s="1"/>
  <c r="AB262" i="51" s="1"/>
  <c r="AD262" i="51" s="1"/>
  <c r="AF262" i="51" s="1"/>
  <c r="R265" i="51"/>
  <c r="T265" i="51" s="1"/>
  <c r="V265" i="51" s="1"/>
  <c r="X265" i="51" s="1"/>
  <c r="Z265" i="51" s="1"/>
  <c r="AB265" i="51" s="1"/>
  <c r="AD265" i="51" s="1"/>
  <c r="AF265" i="51" s="1"/>
  <c r="O290" i="51"/>
  <c r="P290" i="51"/>
  <c r="M274" i="51"/>
  <c r="M249" i="51" s="1"/>
  <c r="R310" i="51"/>
  <c r="T310" i="51" s="1"/>
  <c r="V310" i="51" s="1"/>
  <c r="X310" i="51" s="1"/>
  <c r="Z310" i="51" s="1"/>
  <c r="AB310" i="51" s="1"/>
  <c r="AD310" i="51" s="1"/>
  <c r="AF310" i="51" s="1"/>
  <c r="Q364" i="51"/>
  <c r="O363" i="51"/>
  <c r="O362" i="51" s="1"/>
  <c r="O361" i="51" s="1"/>
  <c r="M162" i="51"/>
  <c r="M161" i="51" s="1"/>
  <c r="J398" i="51"/>
  <c r="H394" i="51"/>
  <c r="N468" i="51"/>
  <c r="J497" i="51"/>
  <c r="L498" i="51"/>
  <c r="M514" i="51"/>
  <c r="M513" i="51" s="1"/>
  <c r="O515" i="51"/>
  <c r="Q515" i="51" s="1"/>
  <c r="J525" i="51"/>
  <c r="J524" i="51" s="1"/>
  <c r="L616" i="51"/>
  <c r="L658" i="51"/>
  <c r="N658" i="51" s="1"/>
  <c r="J657" i="51"/>
  <c r="J889" i="51"/>
  <c r="K889" i="51"/>
  <c r="J989" i="51"/>
  <c r="K989" i="51"/>
  <c r="J442" i="51"/>
  <c r="J441" i="51" s="1"/>
  <c r="L443" i="51"/>
  <c r="O474" i="51"/>
  <c r="Q475" i="51"/>
  <c r="R500" i="51"/>
  <c r="T500" i="51" s="1"/>
  <c r="V500" i="51" s="1"/>
  <c r="X500" i="51" s="1"/>
  <c r="Z500" i="51" s="1"/>
  <c r="AB500" i="51" s="1"/>
  <c r="AD500" i="51" s="1"/>
  <c r="AF500" i="51" s="1"/>
  <c r="J546" i="51"/>
  <c r="L547" i="51"/>
  <c r="N547" i="51" s="1"/>
  <c r="M551" i="51"/>
  <c r="M550" i="51" s="1"/>
  <c r="O552" i="51"/>
  <c r="L615" i="51"/>
  <c r="N662" i="51"/>
  <c r="P662" i="51" s="1"/>
  <c r="O714" i="51"/>
  <c r="M713" i="51"/>
  <c r="J746" i="51"/>
  <c r="J745" i="51" s="1"/>
  <c r="H745" i="51"/>
  <c r="M516" i="51"/>
  <c r="O517" i="51"/>
  <c r="O535" i="51"/>
  <c r="Q536" i="51"/>
  <c r="N539" i="51"/>
  <c r="L542" i="51"/>
  <c r="L541" i="51" s="1"/>
  <c r="N543" i="51"/>
  <c r="L609" i="51"/>
  <c r="N617" i="51"/>
  <c r="P642" i="51"/>
  <c r="J674" i="51"/>
  <c r="J672" i="51" s="1"/>
  <c r="L675" i="51"/>
  <c r="N675" i="51" s="1"/>
  <c r="J858" i="51"/>
  <c r="H852" i="51"/>
  <c r="H851" i="51" s="1"/>
  <c r="K922" i="51"/>
  <c r="J922" i="51"/>
  <c r="L922" i="51" s="1"/>
  <c r="K934" i="51"/>
  <c r="L934" i="51"/>
  <c r="Q271" i="51"/>
  <c r="Q344" i="51"/>
  <c r="Q348" i="51"/>
  <c r="H16" i="51"/>
  <c r="J126" i="51"/>
  <c r="J125" i="51" s="1"/>
  <c r="J124" i="51" s="1"/>
  <c r="J123" i="51" s="1"/>
  <c r="M132" i="51"/>
  <c r="M131" i="51" s="1"/>
  <c r="N269" i="51"/>
  <c r="P269" i="51" s="1"/>
  <c r="N273" i="51"/>
  <c r="M347" i="51"/>
  <c r="O347" i="51" s="1"/>
  <c r="H424" i="51"/>
  <c r="N549" i="51"/>
  <c r="P549" i="51" s="1"/>
  <c r="M603" i="51"/>
  <c r="M601" i="51" s="1"/>
  <c r="M13" i="51"/>
  <c r="M12" i="51" s="1"/>
  <c r="M11" i="51" s="1"/>
  <c r="P14" i="51"/>
  <c r="J46" i="51"/>
  <c r="L127" i="51"/>
  <c r="Q130" i="51"/>
  <c r="K227" i="51"/>
  <c r="J228" i="51"/>
  <c r="L230" i="51"/>
  <c r="N232" i="51"/>
  <c r="L234" i="51"/>
  <c r="O252" i="51"/>
  <c r="M254" i="51"/>
  <c r="M253" i="51" s="1"/>
  <c r="L255" i="51"/>
  <c r="N255" i="51" s="1"/>
  <c r="Q258" i="51"/>
  <c r="Q260" i="51"/>
  <c r="J267" i="51"/>
  <c r="J266" i="51" s="1"/>
  <c r="O270" i="51"/>
  <c r="N294" i="51"/>
  <c r="Q309" i="51"/>
  <c r="M316" i="51"/>
  <c r="M315" i="51" s="1"/>
  <c r="L317" i="51"/>
  <c r="N317" i="51" s="1"/>
  <c r="O318" i="51"/>
  <c r="O324" i="51"/>
  <c r="L327" i="51"/>
  <c r="N327" i="51" s="1"/>
  <c r="P327" i="51" s="1"/>
  <c r="P323" i="51" s="1"/>
  <c r="P322" i="51" s="1"/>
  <c r="P321" i="51" s="1"/>
  <c r="J346" i="51"/>
  <c r="J350" i="51"/>
  <c r="K351" i="51"/>
  <c r="M351" i="51" s="1"/>
  <c r="N352" i="51"/>
  <c r="P352" i="51" s="1"/>
  <c r="L353" i="51"/>
  <c r="N353" i="51" s="1"/>
  <c r="K356" i="51"/>
  <c r="M356" i="51" s="1"/>
  <c r="N358" i="51"/>
  <c r="P358" i="51" s="1"/>
  <c r="N360" i="51"/>
  <c r="P360" i="51" s="1"/>
  <c r="L366" i="51"/>
  <c r="P421" i="51"/>
  <c r="O459" i="51"/>
  <c r="O458" i="51" s="1"/>
  <c r="Q461" i="51"/>
  <c r="M465" i="51"/>
  <c r="N466" i="51"/>
  <c r="P466" i="51" s="1"/>
  <c r="N467" i="51"/>
  <c r="P467" i="51" s="1"/>
  <c r="L473" i="51"/>
  <c r="M474" i="51"/>
  <c r="L475" i="51"/>
  <c r="R477" i="51"/>
  <c r="T477" i="51" s="1"/>
  <c r="V477" i="51" s="1"/>
  <c r="X477" i="51" s="1"/>
  <c r="Z477" i="51" s="1"/>
  <c r="AB477" i="51" s="1"/>
  <c r="AD477" i="51" s="1"/>
  <c r="AF477" i="51" s="1"/>
  <c r="O497" i="51"/>
  <c r="M497" i="51"/>
  <c r="N502" i="51"/>
  <c r="P502" i="51" s="1"/>
  <c r="M525" i="51"/>
  <c r="M524" i="51" s="1"/>
  <c r="L526" i="51"/>
  <c r="N526" i="51" s="1"/>
  <c r="P528" i="51"/>
  <c r="R528" i="51" s="1"/>
  <c r="Q530" i="51"/>
  <c r="O525" i="51"/>
  <c r="O524" i="51" s="1"/>
  <c r="N533" i="51"/>
  <c r="Q533" i="51"/>
  <c r="Q548" i="51"/>
  <c r="L554" i="51"/>
  <c r="N554" i="51" s="1"/>
  <c r="P554" i="51" s="1"/>
  <c r="P551" i="51" s="1"/>
  <c r="P550" i="51" s="1"/>
  <c r="R556" i="51"/>
  <c r="T556" i="51" s="1"/>
  <c r="V556" i="51" s="1"/>
  <c r="X556" i="51" s="1"/>
  <c r="Z556" i="51" s="1"/>
  <c r="AB556" i="51" s="1"/>
  <c r="AD556" i="51" s="1"/>
  <c r="AF556" i="51" s="1"/>
  <c r="J558" i="51"/>
  <c r="J571" i="51"/>
  <c r="R571" i="51"/>
  <c r="J577" i="51"/>
  <c r="P586" i="51"/>
  <c r="Q606" i="51"/>
  <c r="J608" i="51"/>
  <c r="J607" i="51" s="1"/>
  <c r="K789" i="51"/>
  <c r="K788" i="51" s="1"/>
  <c r="J423" i="51"/>
  <c r="I422" i="51"/>
  <c r="L537" i="51"/>
  <c r="O661" i="51"/>
  <c r="M660" i="51"/>
  <c r="J676" i="51"/>
  <c r="L677" i="51"/>
  <c r="H438" i="51"/>
  <c r="H431" i="51" s="1"/>
  <c r="J447" i="51"/>
  <c r="O472" i="51"/>
  <c r="Q473" i="51"/>
  <c r="O599" i="51"/>
  <c r="M598" i="51"/>
  <c r="L603" i="51"/>
  <c r="L601" i="51" s="1"/>
  <c r="N606" i="51"/>
  <c r="J656" i="51"/>
  <c r="I655" i="51"/>
  <c r="K656" i="51"/>
  <c r="M656" i="51" s="1"/>
  <c r="J702" i="51"/>
  <c r="J701" i="51" s="1"/>
  <c r="H701" i="51"/>
  <c r="K724" i="51"/>
  <c r="M724" i="51" s="1"/>
  <c r="J724" i="51"/>
  <c r="J723" i="51" s="1"/>
  <c r="K906" i="51"/>
  <c r="J906" i="51"/>
  <c r="L1012" i="51"/>
  <c r="M439" i="51"/>
  <c r="O440" i="51"/>
  <c r="N460" i="51"/>
  <c r="P460" i="51" s="1"/>
  <c r="J459" i="51"/>
  <c r="J458" i="51" s="1"/>
  <c r="N470" i="51"/>
  <c r="P470" i="51" s="1"/>
  <c r="J469" i="51"/>
  <c r="N540" i="51"/>
  <c r="M608" i="51"/>
  <c r="M607" i="51" s="1"/>
  <c r="O609" i="51"/>
  <c r="N610" i="51"/>
  <c r="N618" i="51"/>
  <c r="P618" i="51" s="1"/>
  <c r="L663" i="51"/>
  <c r="N663" i="51" s="1"/>
  <c r="P663" i="51" s="1"/>
  <c r="J660" i="51"/>
  <c r="O667" i="51"/>
  <c r="Q667" i="51" s="1"/>
  <c r="M665" i="51"/>
  <c r="J668" i="51"/>
  <c r="L669" i="51"/>
  <c r="L725" i="51"/>
  <c r="N725" i="51" s="1"/>
  <c r="J937" i="51"/>
  <c r="L937" i="51" s="1"/>
  <c r="K937" i="51"/>
  <c r="Q319" i="51"/>
  <c r="M346" i="51"/>
  <c r="M350" i="51"/>
  <c r="N351" i="51"/>
  <c r="P351" i="51" s="1"/>
  <c r="Q611" i="51"/>
  <c r="H115" i="51"/>
  <c r="I227" i="51"/>
  <c r="L259" i="51"/>
  <c r="M343" i="51"/>
  <c r="M342" i="51" s="1"/>
  <c r="N356" i="51"/>
  <c r="P356" i="51" s="1"/>
  <c r="M363" i="51"/>
  <c r="M362" i="51" s="1"/>
  <c r="M361" i="51" s="1"/>
  <c r="J414" i="51"/>
  <c r="J413" i="51" s="1"/>
  <c r="M459" i="51"/>
  <c r="M458" i="51" s="1"/>
  <c r="N530" i="51"/>
  <c r="P530" i="51" s="1"/>
  <c r="R589" i="51"/>
  <c r="M355" i="51"/>
  <c r="O355" i="51" s="1"/>
  <c r="J415" i="51"/>
  <c r="L459" i="51"/>
  <c r="L458" i="51" s="1"/>
  <c r="N461" i="51"/>
  <c r="Q462" i="51"/>
  <c r="L469" i="51"/>
  <c r="Q526" i="51"/>
  <c r="N529" i="51"/>
  <c r="P529" i="51" s="1"/>
  <c r="Q529" i="51"/>
  <c r="Q531" i="51"/>
  <c r="N534" i="51"/>
  <c r="P534" i="51" s="1"/>
  <c r="J542" i="51"/>
  <c r="J541" i="51" s="1"/>
  <c r="O542" i="51"/>
  <c r="O541" i="51" s="1"/>
  <c r="R552" i="51"/>
  <c r="T552" i="51" s="1"/>
  <c r="V552" i="51" s="1"/>
  <c r="X552" i="51" s="1"/>
  <c r="Z552" i="51" s="1"/>
  <c r="AB552" i="51" s="1"/>
  <c r="AD552" i="51" s="1"/>
  <c r="H586" i="51"/>
  <c r="O589" i="51"/>
  <c r="I723" i="51"/>
  <c r="P752" i="51"/>
  <c r="K777" i="51"/>
  <c r="O789" i="51"/>
  <c r="O788" i="51" s="1"/>
  <c r="P661" i="51"/>
  <c r="J670" i="51"/>
  <c r="L671" i="51"/>
  <c r="N671" i="51" s="1"/>
  <c r="L717" i="51"/>
  <c r="J716" i="51"/>
  <c r="L719" i="51"/>
  <c r="J718" i="51"/>
  <c r="L727" i="51"/>
  <c r="L722" i="51" s="1"/>
  <c r="J729" i="51"/>
  <c r="H706" i="51"/>
  <c r="J893" i="51"/>
  <c r="K893" i="51"/>
  <c r="J909" i="51"/>
  <c r="L909" i="51" s="1"/>
  <c r="K909" i="51"/>
  <c r="L944" i="51"/>
  <c r="J985" i="51"/>
  <c r="M985" i="51" s="1"/>
  <c r="M546" i="51"/>
  <c r="N611" i="51"/>
  <c r="O839" i="51"/>
  <c r="L927" i="51"/>
  <c r="M642" i="51"/>
  <c r="O644" i="51"/>
  <c r="N667" i="51"/>
  <c r="P667" i="51" s="1"/>
  <c r="L665" i="51"/>
  <c r="L673" i="51"/>
  <c r="N673" i="51" s="1"/>
  <c r="Q677" i="51"/>
  <c r="O676" i="51"/>
  <c r="L808" i="51"/>
  <c r="N808" i="51" s="1"/>
  <c r="M808" i="51"/>
  <c r="L810" i="51"/>
  <c r="N810" i="51" s="1"/>
  <c r="M810" i="51"/>
  <c r="J905" i="51"/>
  <c r="L905" i="51" s="1"/>
  <c r="K905" i="51"/>
  <c r="K918" i="51"/>
  <c r="L918" i="51"/>
  <c r="J987" i="51"/>
  <c r="L987" i="51" s="1"/>
  <c r="K987" i="51"/>
  <c r="Q666" i="51"/>
  <c r="G705" i="51"/>
  <c r="J790" i="51"/>
  <c r="H789" i="51"/>
  <c r="H788" i="51" s="1"/>
  <c r="J877" i="51"/>
  <c r="M877" i="51" s="1"/>
  <c r="K878" i="51"/>
  <c r="L878" i="51"/>
  <c r="K886" i="51"/>
  <c r="M886" i="51" s="1"/>
  <c r="L886" i="51"/>
  <c r="J921" i="51"/>
  <c r="K921" i="51"/>
  <c r="J925" i="51"/>
  <c r="L925" i="51" s="1"/>
  <c r="K925" i="51"/>
  <c r="O702" i="51"/>
  <c r="O701" i="51" s="1"/>
  <c r="M752" i="51"/>
  <c r="Q752" i="51"/>
  <c r="N852" i="51"/>
  <c r="N851" i="51" s="1"/>
  <c r="N847" i="51" s="1"/>
  <c r="R860" i="51"/>
  <c r="L879" i="51"/>
  <c r="O709" i="51"/>
  <c r="M708" i="51"/>
  <c r="M707" i="51" s="1"/>
  <c r="O712" i="51"/>
  <c r="M711" i="51"/>
  <c r="J727" i="51"/>
  <c r="J722" i="51" s="1"/>
  <c r="N728" i="51"/>
  <c r="P728" i="51" s="1"/>
  <c r="K890" i="51"/>
  <c r="J890" i="51"/>
  <c r="K902" i="51"/>
  <c r="L902" i="51"/>
  <c r="J939" i="51"/>
  <c r="K939" i="51"/>
  <c r="J943" i="51"/>
  <c r="L943" i="51" s="1"/>
  <c r="K943" i="51"/>
  <c r="J983" i="51"/>
  <c r="M983" i="51" s="1"/>
  <c r="J991" i="51"/>
  <c r="K991" i="51"/>
  <c r="L996" i="51"/>
  <c r="J1005" i="51"/>
  <c r="K1005" i="51"/>
  <c r="Q671" i="51"/>
  <c r="Q673" i="51"/>
  <c r="Q675" i="51"/>
  <c r="I752" i="51"/>
  <c r="J760" i="51"/>
  <c r="O777" i="51"/>
  <c r="M809" i="51"/>
  <c r="O852" i="51"/>
  <c r="O851" i="51" s="1"/>
  <c r="J860" i="51"/>
  <c r="K882" i="51"/>
  <c r="M882" i="51" s="1"/>
  <c r="L882" i="51"/>
  <c r="J885" i="51"/>
  <c r="K885" i="51"/>
  <c r="K898" i="51"/>
  <c r="L898" i="51"/>
  <c r="J901" i="51"/>
  <c r="K901" i="51"/>
  <c r="K914" i="51"/>
  <c r="L914" i="51"/>
  <c r="J917" i="51"/>
  <c r="K917" i="51"/>
  <c r="K930" i="51"/>
  <c r="L930" i="51"/>
  <c r="J933" i="51"/>
  <c r="K933" i="51"/>
  <c r="J1001" i="51"/>
  <c r="M1001" i="51" s="1"/>
  <c r="J1003" i="51"/>
  <c r="M1003" i="51" s="1"/>
  <c r="J1007" i="51"/>
  <c r="K1007" i="51"/>
  <c r="L1008" i="51"/>
  <c r="J1021" i="51"/>
  <c r="K1021" i="51"/>
  <c r="L1028" i="51"/>
  <c r="L891" i="51"/>
  <c r="J881" i="51"/>
  <c r="K881" i="51"/>
  <c r="K894" i="51"/>
  <c r="L894" i="51"/>
  <c r="J897" i="51"/>
  <c r="K897" i="51"/>
  <c r="K910" i="51"/>
  <c r="L910" i="51"/>
  <c r="J913" i="51"/>
  <c r="K913" i="51"/>
  <c r="K926" i="51"/>
  <c r="L926" i="51"/>
  <c r="J929" i="51"/>
  <c r="K929" i="51"/>
  <c r="J941" i="51"/>
  <c r="K941" i="51"/>
  <c r="J1017" i="51"/>
  <c r="M1017" i="51" s="1"/>
  <c r="J1019" i="51"/>
  <c r="M1019" i="51" s="1"/>
  <c r="J1023" i="51"/>
  <c r="K1023" i="51"/>
  <c r="L1024" i="51"/>
  <c r="L742" i="51"/>
  <c r="J935" i="51"/>
  <c r="M935" i="51" s="1"/>
  <c r="J979" i="51"/>
  <c r="M979" i="51" s="1"/>
  <c r="J981" i="51"/>
  <c r="M981" i="51" s="1"/>
  <c r="J997" i="51"/>
  <c r="M997" i="51" s="1"/>
  <c r="J999" i="51"/>
  <c r="M999" i="51" s="1"/>
  <c r="J1013" i="51"/>
  <c r="M1013" i="51" s="1"/>
  <c r="J1015" i="51"/>
  <c r="M1015" i="51" s="1"/>
  <c r="J1029" i="51"/>
  <c r="L1029" i="51" s="1"/>
  <c r="K1029" i="51"/>
  <c r="J1033" i="51"/>
  <c r="L1033" i="51" s="1"/>
  <c r="I1032" i="51"/>
  <c r="K1033" i="51"/>
  <c r="J945" i="51"/>
  <c r="M945" i="51" s="1"/>
  <c r="J947" i="51"/>
  <c r="M947" i="51" s="1"/>
  <c r="J949" i="51"/>
  <c r="M949" i="51" s="1"/>
  <c r="J951" i="51"/>
  <c r="M951" i="51" s="1"/>
  <c r="J953" i="51"/>
  <c r="M953" i="51" s="1"/>
  <c r="J955" i="51"/>
  <c r="M955" i="51" s="1"/>
  <c r="J957" i="51"/>
  <c r="M957" i="51" s="1"/>
  <c r="J959" i="51"/>
  <c r="M959" i="51" s="1"/>
  <c r="J961" i="51"/>
  <c r="M961" i="51" s="1"/>
  <c r="J963" i="51"/>
  <c r="M963" i="51" s="1"/>
  <c r="J965" i="51"/>
  <c r="M965" i="51" s="1"/>
  <c r="J967" i="51"/>
  <c r="M967" i="51" s="1"/>
  <c r="J969" i="51"/>
  <c r="M969" i="51" s="1"/>
  <c r="J971" i="51"/>
  <c r="M971" i="51" s="1"/>
  <c r="J973" i="51"/>
  <c r="M973" i="51" s="1"/>
  <c r="J975" i="51"/>
  <c r="M975" i="51" s="1"/>
  <c r="J977" i="51"/>
  <c r="M977" i="51" s="1"/>
  <c r="J993" i="51"/>
  <c r="M993" i="51" s="1"/>
  <c r="J995" i="51"/>
  <c r="M995" i="51" s="1"/>
  <c r="J1009" i="51"/>
  <c r="M1009" i="51" s="1"/>
  <c r="J1011" i="51"/>
  <c r="M1011" i="51" s="1"/>
  <c r="J1025" i="51"/>
  <c r="M1025" i="51" s="1"/>
  <c r="J1027" i="51"/>
  <c r="M1027" i="51" s="1"/>
  <c r="L1034" i="51"/>
  <c r="G1078" i="51"/>
  <c r="I1031" i="51"/>
  <c r="J207" i="51" l="1"/>
  <c r="AD384" i="51"/>
  <c r="AB571" i="51"/>
  <c r="AB142" i="51"/>
  <c r="AB141" i="51" s="1"/>
  <c r="AB140" i="51" s="1"/>
  <c r="Z370" i="51"/>
  <c r="Z341" i="51" s="1"/>
  <c r="Z313" i="51" s="1"/>
  <c r="AB381" i="51"/>
  <c r="AB370" i="51" s="1"/>
  <c r="Z523" i="51"/>
  <c r="AB569" i="51"/>
  <c r="AB558" i="51" s="1"/>
  <c r="X753" i="51"/>
  <c r="Z754" i="51"/>
  <c r="X523" i="51"/>
  <c r="X620" i="51"/>
  <c r="Z621" i="51"/>
  <c r="U13" i="51"/>
  <c r="U12" i="51" s="1"/>
  <c r="U11" i="51" s="1"/>
  <c r="Y12" i="51"/>
  <c r="Y11" i="51" s="1"/>
  <c r="V292" i="51"/>
  <c r="W292" i="51" s="1"/>
  <c r="V235" i="51"/>
  <c r="W235" i="51" s="1"/>
  <c r="U631" i="51"/>
  <c r="V803" i="51"/>
  <c r="W803" i="51" s="1"/>
  <c r="S538" i="51"/>
  <c r="V804" i="51"/>
  <c r="W804" i="51" s="1"/>
  <c r="S127" i="51"/>
  <c r="V792" i="51"/>
  <c r="V806" i="51"/>
  <c r="W806" i="51" s="1"/>
  <c r="V793" i="51"/>
  <c r="W793" i="51" s="1"/>
  <c r="V495" i="51"/>
  <c r="W495" i="51" s="1"/>
  <c r="V805" i="51"/>
  <c r="W805" i="51" s="1"/>
  <c r="U484" i="51"/>
  <c r="U457" i="51" s="1"/>
  <c r="U456" i="51" s="1"/>
  <c r="U455" i="51" s="1"/>
  <c r="V647" i="51"/>
  <c r="W647" i="51" s="1"/>
  <c r="V802" i="51"/>
  <c r="W802" i="51" s="1"/>
  <c r="V800" i="51"/>
  <c r="V762" i="51"/>
  <c r="W762" i="51" s="1"/>
  <c r="V811" i="51"/>
  <c r="W811" i="51" s="1"/>
  <c r="V801" i="51"/>
  <c r="W801" i="51" s="1"/>
  <c r="S539" i="51"/>
  <c r="V209" i="51"/>
  <c r="V432" i="51"/>
  <c r="V152" i="51"/>
  <c r="V503" i="51"/>
  <c r="V496" i="51" s="1"/>
  <c r="V481" i="51"/>
  <c r="V480" i="51" s="1"/>
  <c r="V395" i="51"/>
  <c r="V678" i="51"/>
  <c r="V303" i="51"/>
  <c r="V302" i="51" s="1"/>
  <c r="V301" i="51" s="1"/>
  <c r="V729" i="51"/>
  <c r="V584" i="51"/>
  <c r="V583" i="51" s="1"/>
  <c r="V849" i="51"/>
  <c r="V848" i="51" s="1"/>
  <c r="V590" i="51"/>
  <c r="V790" i="51"/>
  <c r="V518" i="51"/>
  <c r="V512" i="51" s="1"/>
  <c r="V753" i="51"/>
  <c r="V46" i="51"/>
  <c r="V293" i="51"/>
  <c r="V110" i="51"/>
  <c r="V109" i="51" s="1"/>
  <c r="V61" i="51"/>
  <c r="V620" i="51"/>
  <c r="X87" i="51"/>
  <c r="Z87" i="51" s="1"/>
  <c r="T84" i="51"/>
  <c r="T45" i="51"/>
  <c r="T778" i="51"/>
  <c r="V19" i="51"/>
  <c r="V18" i="51" s="1"/>
  <c r="V17" i="51" s="1"/>
  <c r="V16" i="51" s="1"/>
  <c r="V370" i="51"/>
  <c r="V872" i="51"/>
  <c r="V328" i="51"/>
  <c r="V275" i="51"/>
  <c r="V219" i="51"/>
  <c r="T856" i="51"/>
  <c r="U856" i="51" s="1"/>
  <c r="Q254" i="51"/>
  <c r="Q253" i="51" s="1"/>
  <c r="T760" i="51"/>
  <c r="V761" i="51"/>
  <c r="S449" i="51"/>
  <c r="S438" i="51" s="1"/>
  <c r="Q668" i="51"/>
  <c r="Q670" i="51"/>
  <c r="S271" i="51"/>
  <c r="T592" i="51"/>
  <c r="V592" i="51"/>
  <c r="V775" i="51"/>
  <c r="X775" i="51" s="1"/>
  <c r="Z775" i="51" s="1"/>
  <c r="AB775" i="51" s="1"/>
  <c r="Q537" i="51"/>
  <c r="T840" i="51"/>
  <c r="S467" i="51"/>
  <c r="S109" i="51"/>
  <c r="S108" i="51" s="1"/>
  <c r="S345" i="51"/>
  <c r="S239" i="51"/>
  <c r="S238" i="51" s="1"/>
  <c r="Q133" i="51"/>
  <c r="S464" i="51"/>
  <c r="S268" i="51"/>
  <c r="T861" i="51"/>
  <c r="U861" i="51" s="1"/>
  <c r="T116" i="51"/>
  <c r="T115" i="51" s="1"/>
  <c r="T114" i="51" s="1"/>
  <c r="V117" i="51"/>
  <c r="T174" i="51"/>
  <c r="T162" i="51" s="1"/>
  <c r="T161" i="51" s="1"/>
  <c r="V175" i="51"/>
  <c r="R252" i="51"/>
  <c r="T615" i="51"/>
  <c r="V615" i="51"/>
  <c r="V757" i="51"/>
  <c r="S816" i="51"/>
  <c r="S815" i="51" s="1"/>
  <c r="U841" i="51"/>
  <c r="U240" i="51"/>
  <c r="S666" i="51"/>
  <c r="S319" i="51"/>
  <c r="S530" i="51"/>
  <c r="T420" i="51"/>
  <c r="U420" i="51" s="1"/>
  <c r="T587" i="51"/>
  <c r="U587" i="51" s="1"/>
  <c r="Q619" i="51"/>
  <c r="T740" i="51"/>
  <c r="V740" i="51"/>
  <c r="S683" i="51"/>
  <c r="S532" i="51"/>
  <c r="T424" i="51"/>
  <c r="T398" i="51"/>
  <c r="V398" i="51"/>
  <c r="S526" i="51"/>
  <c r="S531" i="51"/>
  <c r="S461" i="51"/>
  <c r="Q674" i="51"/>
  <c r="Q672" i="51" s="1"/>
  <c r="S529" i="51"/>
  <c r="S462" i="51"/>
  <c r="T702" i="51"/>
  <c r="T701" i="51" s="1"/>
  <c r="V704" i="51"/>
  <c r="T795" i="51"/>
  <c r="V795" i="51"/>
  <c r="S527" i="51"/>
  <c r="S534" i="51"/>
  <c r="Q469" i="51"/>
  <c r="S360" i="51"/>
  <c r="S269" i="51"/>
  <c r="T444" i="51"/>
  <c r="V445" i="51"/>
  <c r="X445" i="51" s="1"/>
  <c r="S460" i="51"/>
  <c r="S320" i="51"/>
  <c r="S542" i="51"/>
  <c r="S541" i="51" s="1"/>
  <c r="U543" i="51"/>
  <c r="T415" i="51"/>
  <c r="T414" i="51" s="1"/>
  <c r="T413" i="51" s="1"/>
  <c r="V416" i="51"/>
  <c r="S502" i="51"/>
  <c r="S273" i="51"/>
  <c r="T246" i="51"/>
  <c r="S528" i="51"/>
  <c r="T384" i="51"/>
  <c r="T383" i="51" s="1"/>
  <c r="V857" i="51"/>
  <c r="W857" i="51" s="1"/>
  <c r="U785" i="51"/>
  <c r="U588" i="51"/>
  <c r="U743" i="51"/>
  <c r="V687" i="51"/>
  <c r="S673" i="51"/>
  <c r="S348" i="51"/>
  <c r="T243" i="51"/>
  <c r="V243" i="51"/>
  <c r="T577" i="51"/>
  <c r="V577" i="51"/>
  <c r="S746" i="51"/>
  <c r="S745" i="51" s="1"/>
  <c r="O137" i="51"/>
  <c r="O136" i="51" s="1"/>
  <c r="O135" i="51" s="1"/>
  <c r="O134" i="51" s="1"/>
  <c r="T419" i="51"/>
  <c r="U419" i="51" s="1"/>
  <c r="S533" i="51"/>
  <c r="S344" i="51"/>
  <c r="Q514" i="51"/>
  <c r="Q513" i="51" s="1"/>
  <c r="V107" i="51"/>
  <c r="T738" i="51"/>
  <c r="V738" i="51"/>
  <c r="V686" i="51"/>
  <c r="Q540" i="51"/>
  <c r="S787" i="51"/>
  <c r="S777" i="51" s="1"/>
  <c r="Q128" i="51"/>
  <c r="T436" i="51"/>
  <c r="T435" i="51" s="1"/>
  <c r="R13" i="51"/>
  <c r="R12" i="51" s="1"/>
  <c r="R11" i="51" s="1"/>
  <c r="V14" i="51"/>
  <c r="T735" i="51"/>
  <c r="V735" i="51"/>
  <c r="T236" i="51"/>
  <c r="R128" i="51"/>
  <c r="V494" i="51"/>
  <c r="V641" i="51"/>
  <c r="W641" i="51" s="1"/>
  <c r="V853" i="51"/>
  <c r="W853" i="51" s="1"/>
  <c r="U682" i="51"/>
  <c r="U798" i="51"/>
  <c r="U437" i="51"/>
  <c r="U247" i="51"/>
  <c r="R394" i="51"/>
  <c r="T858" i="51"/>
  <c r="T852" i="51" s="1"/>
  <c r="R851" i="51"/>
  <c r="R95" i="51"/>
  <c r="R83" i="51" s="1"/>
  <c r="R74" i="51" s="1"/>
  <c r="T395" i="51"/>
  <c r="T584" i="51"/>
  <c r="T583" i="51" s="1"/>
  <c r="T38" i="51"/>
  <c r="T303" i="51"/>
  <c r="T302" i="51" s="1"/>
  <c r="R207" i="51"/>
  <c r="R206" i="51" s="1"/>
  <c r="T590" i="51"/>
  <c r="T849" i="51"/>
  <c r="T848" i="51" s="1"/>
  <c r="R438" i="51"/>
  <c r="R431" i="51" s="1"/>
  <c r="S871" i="51"/>
  <c r="T18" i="51"/>
  <c r="T17" i="51" s="1"/>
  <c r="T432" i="51"/>
  <c r="E27" i="50"/>
  <c r="T110" i="51"/>
  <c r="S789" i="51"/>
  <c r="S788" i="51" s="1"/>
  <c r="T729" i="51"/>
  <c r="T678" i="51"/>
  <c r="S456" i="51"/>
  <c r="S455" i="51" s="1"/>
  <c r="T790" i="51"/>
  <c r="S16" i="51"/>
  <c r="R789" i="51"/>
  <c r="R788" i="51" s="1"/>
  <c r="T481" i="51"/>
  <c r="T480" i="51" s="1"/>
  <c r="T293" i="51"/>
  <c r="T575" i="51"/>
  <c r="T503" i="51"/>
  <c r="T496" i="51" s="1"/>
  <c r="R45" i="51"/>
  <c r="S860" i="51"/>
  <c r="T688" i="51"/>
  <c r="T817" i="51"/>
  <c r="R815" i="51"/>
  <c r="T757" i="51"/>
  <c r="R706" i="51"/>
  <c r="T219" i="51"/>
  <c r="T450" i="51"/>
  <c r="U450" i="51" s="1"/>
  <c r="J710" i="51"/>
  <c r="M952" i="51"/>
  <c r="P952" i="51" s="1"/>
  <c r="T631" i="51"/>
  <c r="O668" i="51"/>
  <c r="T610" i="51"/>
  <c r="S609" i="51"/>
  <c r="L876" i="51"/>
  <c r="N876" i="51" s="1"/>
  <c r="P876" i="51" s="1"/>
  <c r="N138" i="51"/>
  <c r="N137" i="51" s="1"/>
  <c r="N136" i="51" s="1"/>
  <c r="N135" i="51" s="1"/>
  <c r="N134" i="51" s="1"/>
  <c r="R586" i="51"/>
  <c r="S586" i="51" s="1"/>
  <c r="I438" i="51"/>
  <c r="I431" i="51" s="1"/>
  <c r="T275" i="51"/>
  <c r="T328" i="51"/>
  <c r="T314" i="51" s="1"/>
  <c r="R523" i="51"/>
  <c r="V558" i="51"/>
  <c r="S558" i="51"/>
  <c r="T518" i="51"/>
  <c r="N251" i="51"/>
  <c r="N250" i="51" s="1"/>
  <c r="L251" i="51"/>
  <c r="L250" i="51" s="1"/>
  <c r="T209" i="51"/>
  <c r="T484" i="51"/>
  <c r="M976" i="51"/>
  <c r="P976" i="51" s="1"/>
  <c r="J594" i="51"/>
  <c r="L968" i="51"/>
  <c r="N968" i="51" s="1"/>
  <c r="M908" i="51"/>
  <c r="O908" i="51" s="1"/>
  <c r="Q908" i="51" s="1"/>
  <c r="L523" i="51"/>
  <c r="L511" i="51" s="1"/>
  <c r="G511" i="51"/>
  <c r="G510" i="51" s="1"/>
  <c r="O635" i="51"/>
  <c r="Q635" i="51" s="1"/>
  <c r="M1006" i="51"/>
  <c r="P1006" i="51" s="1"/>
  <c r="M658" i="51"/>
  <c r="M657" i="51" s="1"/>
  <c r="O471" i="51"/>
  <c r="M1007" i="51"/>
  <c r="M256" i="51"/>
  <c r="M903" i="51"/>
  <c r="O903" i="51" s="1"/>
  <c r="J839" i="51"/>
  <c r="O706" i="51"/>
  <c r="O705" i="51" s="1"/>
  <c r="L966" i="51"/>
  <c r="O966" i="51" s="1"/>
  <c r="M1026" i="51"/>
  <c r="O1026" i="51" s="1"/>
  <c r="Q1026" i="51" s="1"/>
  <c r="L231" i="51"/>
  <c r="N231" i="51" s="1"/>
  <c r="P231" i="51" s="1"/>
  <c r="M986" i="51"/>
  <c r="O986" i="51" s="1"/>
  <c r="L598" i="51"/>
  <c r="L776" i="51"/>
  <c r="M895" i="51"/>
  <c r="O895" i="51" s="1"/>
  <c r="I705" i="51"/>
  <c r="M939" i="51"/>
  <c r="Q497" i="51"/>
  <c r="O457" i="51"/>
  <c r="O456" i="51" s="1"/>
  <c r="O455" i="51" s="1"/>
  <c r="M958" i="51"/>
  <c r="O958" i="51" s="1"/>
  <c r="M970" i="51"/>
  <c r="O970" i="51" s="1"/>
  <c r="L992" i="51"/>
  <c r="N992" i="51" s="1"/>
  <c r="O343" i="51"/>
  <c r="O342" i="51" s="1"/>
  <c r="J256" i="51"/>
  <c r="I659" i="51"/>
  <c r="I652" i="51" s="1"/>
  <c r="O394" i="51"/>
  <c r="M980" i="51"/>
  <c r="O980" i="51" s="1"/>
  <c r="G139" i="51"/>
  <c r="G122" i="51" s="1"/>
  <c r="J314" i="51"/>
  <c r="J313" i="51" s="1"/>
  <c r="M880" i="51"/>
  <c r="P880" i="51" s="1"/>
  <c r="O233" i="51"/>
  <c r="Q233" i="51" s="1"/>
  <c r="M888" i="51"/>
  <c r="O888" i="51" s="1"/>
  <c r="L960" i="51"/>
  <c r="O960" i="51" s="1"/>
  <c r="L1002" i="51"/>
  <c r="O1002" i="51" s="1"/>
  <c r="O916" i="51"/>
  <c r="M409" i="51"/>
  <c r="M312" i="51" s="1"/>
  <c r="O352" i="51"/>
  <c r="Q352" i="51" s="1"/>
  <c r="O659" i="51"/>
  <c r="O652" i="51" s="1"/>
  <c r="J457" i="51"/>
  <c r="J456" i="51" s="1"/>
  <c r="K44" i="51"/>
  <c r="K10" i="51" s="1"/>
  <c r="I511" i="51"/>
  <c r="N912" i="51"/>
  <c r="L1030" i="51"/>
  <c r="N1030" i="51" s="1"/>
  <c r="L995" i="51"/>
  <c r="O995" i="51" s="1"/>
  <c r="L975" i="51"/>
  <c r="O975" i="51" s="1"/>
  <c r="M964" i="51"/>
  <c r="O964" i="51" s="1"/>
  <c r="J394" i="51"/>
  <c r="O911" i="51"/>
  <c r="M900" i="51"/>
  <c r="N357" i="51"/>
  <c r="P357" i="51" s="1"/>
  <c r="R357" i="51" s="1"/>
  <c r="N511" i="51"/>
  <c r="T142" i="51"/>
  <c r="T141" i="51" s="1"/>
  <c r="T140" i="51" s="1"/>
  <c r="J238" i="51"/>
  <c r="M907" i="51"/>
  <c r="O907" i="51" s="1"/>
  <c r="L920" i="51"/>
  <c r="N920" i="51" s="1"/>
  <c r="K409" i="51"/>
  <c r="K312" i="51" s="1"/>
  <c r="M978" i="51"/>
  <c r="O978" i="51" s="1"/>
  <c r="M974" i="51"/>
  <c r="O974" i="51" s="1"/>
  <c r="M956" i="51"/>
  <c r="O956" i="51" s="1"/>
  <c r="M705" i="51"/>
  <c r="N130" i="51"/>
  <c r="N129" i="51" s="1"/>
  <c r="N133" i="51"/>
  <c r="N132" i="51" s="1"/>
  <c r="N131" i="51" s="1"/>
  <c r="P714" i="51"/>
  <c r="P713" i="51" s="1"/>
  <c r="P710" i="51" s="1"/>
  <c r="P251" i="51"/>
  <c r="P250" i="51" s="1"/>
  <c r="Q728" i="51"/>
  <c r="H139" i="51"/>
  <c r="H122" i="51" s="1"/>
  <c r="H44" i="51"/>
  <c r="O807" i="51"/>
  <c r="Q807" i="51" s="1"/>
  <c r="J162" i="51"/>
  <c r="J161" i="51" s="1"/>
  <c r="N940" i="51"/>
  <c r="M962" i="51"/>
  <c r="O962" i="51" s="1"/>
  <c r="O96" i="51"/>
  <c r="M940" i="51"/>
  <c r="O940" i="51" s="1"/>
  <c r="O274" i="51"/>
  <c r="O249" i="51" s="1"/>
  <c r="M887" i="51"/>
  <c r="N465" i="51"/>
  <c r="P465" i="51" s="1"/>
  <c r="I44" i="51"/>
  <c r="I10" i="51" s="1"/>
  <c r="O1000" i="51"/>
  <c r="N598" i="51"/>
  <c r="P599" i="51"/>
  <c r="P598" i="51" s="1"/>
  <c r="O45" i="51"/>
  <c r="M972" i="51"/>
  <c r="P972" i="51" s="1"/>
  <c r="M954" i="51"/>
  <c r="O954" i="51" s="1"/>
  <c r="M912" i="51"/>
  <c r="O912" i="51" s="1"/>
  <c r="H511" i="51"/>
  <c r="P536" i="51"/>
  <c r="R536" i="51" s="1"/>
  <c r="M471" i="51"/>
  <c r="L998" i="51"/>
  <c r="N998" i="51" s="1"/>
  <c r="P998" i="51" s="1"/>
  <c r="K511" i="51"/>
  <c r="L938" i="51"/>
  <c r="N938" i="51" s="1"/>
  <c r="L946" i="51"/>
  <c r="N946" i="51" s="1"/>
  <c r="L923" i="51"/>
  <c r="O923" i="51" s="1"/>
  <c r="H776" i="51"/>
  <c r="R712" i="51"/>
  <c r="R711" i="51" s="1"/>
  <c r="P742" i="51"/>
  <c r="N347" i="51"/>
  <c r="P347" i="51" s="1"/>
  <c r="I654" i="51"/>
  <c r="I653" i="51" s="1"/>
  <c r="H108" i="51"/>
  <c r="J108" i="51" s="1"/>
  <c r="P258" i="51"/>
  <c r="R258" i="51" s="1"/>
  <c r="S206" i="51"/>
  <c r="L44" i="51"/>
  <c r="L10" i="51" s="1"/>
  <c r="Q409" i="51"/>
  <c r="Q312" i="51" s="1"/>
  <c r="N139" i="51"/>
  <c r="N122" i="51" s="1"/>
  <c r="S255" i="51"/>
  <c r="I139" i="51"/>
  <c r="I122" i="51" s="1"/>
  <c r="M892" i="51"/>
  <c r="O892" i="51" s="1"/>
  <c r="M1018" i="51"/>
  <c r="M1014" i="51"/>
  <c r="P1014" i="51" s="1"/>
  <c r="M915" i="51"/>
  <c r="O915" i="51" s="1"/>
  <c r="N904" i="51"/>
  <c r="P904" i="51" s="1"/>
  <c r="N918" i="51"/>
  <c r="L257" i="51"/>
  <c r="L256" i="51" s="1"/>
  <c r="J438" i="51"/>
  <c r="J431" i="51" s="1"/>
  <c r="N911" i="51"/>
  <c r="Q44" i="51"/>
  <c r="Q10" i="51" s="1"/>
  <c r="M994" i="51"/>
  <c r="O994" i="51" s="1"/>
  <c r="R659" i="51"/>
  <c r="R652" i="51" s="1"/>
  <c r="L1020" i="51"/>
  <c r="N1020" i="51" s="1"/>
  <c r="P1020" i="51" s="1"/>
  <c r="P807" i="51"/>
  <c r="J249" i="51"/>
  <c r="N916" i="51"/>
  <c r="P916" i="51" s="1"/>
  <c r="N896" i="51"/>
  <c r="L963" i="51"/>
  <c r="O963" i="51" s="1"/>
  <c r="M948" i="51"/>
  <c r="P948" i="51" s="1"/>
  <c r="M941" i="51"/>
  <c r="N926" i="51"/>
  <c r="O924" i="51"/>
  <c r="J752" i="51"/>
  <c r="M742" i="51"/>
  <c r="N660" i="51"/>
  <c r="L535" i="51"/>
  <c r="O267" i="51"/>
  <c r="O266" i="51" s="1"/>
  <c r="N934" i="51"/>
  <c r="P95" i="51"/>
  <c r="P44" i="51" s="1"/>
  <c r="P10" i="51" s="1"/>
  <c r="N919" i="51"/>
  <c r="P919" i="51" s="1"/>
  <c r="N899" i="51"/>
  <c r="J424" i="51"/>
  <c r="R424" i="51"/>
  <c r="L988" i="51"/>
  <c r="N988" i="51" s="1"/>
  <c r="P988" i="51" s="1"/>
  <c r="L409" i="51"/>
  <c r="L312" i="51" s="1"/>
  <c r="L1011" i="51"/>
  <c r="O1011" i="51" s="1"/>
  <c r="L887" i="51"/>
  <c r="N887" i="51" s="1"/>
  <c r="L1019" i="51"/>
  <c r="O1019" i="51" s="1"/>
  <c r="M929" i="51"/>
  <c r="M1005" i="51"/>
  <c r="N994" i="51"/>
  <c r="M875" i="51"/>
  <c r="P875" i="51" s="1"/>
  <c r="M893" i="51"/>
  <c r="N1000" i="51"/>
  <c r="P1000" i="51" s="1"/>
  <c r="M889" i="51"/>
  <c r="J874" i="51"/>
  <c r="L874" i="51" s="1"/>
  <c r="L705" i="51"/>
  <c r="M1010" i="51"/>
  <c r="O1010" i="51" s="1"/>
  <c r="O431" i="51"/>
  <c r="O409" i="51" s="1"/>
  <c r="Q705" i="51"/>
  <c r="S685" i="51"/>
  <c r="T241" i="51"/>
  <c r="U241" i="51" s="1"/>
  <c r="M896" i="51"/>
  <c r="O896" i="51" s="1"/>
  <c r="R314" i="51"/>
  <c r="R313" i="51" s="1"/>
  <c r="N44" i="51"/>
  <c r="N10" i="51" s="1"/>
  <c r="P409" i="51"/>
  <c r="P312" i="51" s="1"/>
  <c r="N986" i="51"/>
  <c r="P705" i="51"/>
  <c r="Q717" i="51"/>
  <c r="S717" i="51" s="1"/>
  <c r="M631" i="51"/>
  <c r="J795" i="51"/>
  <c r="J789" i="51" s="1"/>
  <c r="J788" i="51" s="1"/>
  <c r="J776" i="51" s="1"/>
  <c r="N13" i="51"/>
  <c r="N12" i="51" s="1"/>
  <c r="N11" i="51" s="1"/>
  <c r="K723" i="51"/>
  <c r="N308" i="51"/>
  <c r="N307" i="51" s="1"/>
  <c r="N306" i="51" s="1"/>
  <c r="N305" i="51" s="1"/>
  <c r="N924" i="51"/>
  <c r="P924" i="51" s="1"/>
  <c r="M928" i="51"/>
  <c r="L1018" i="51"/>
  <c r="N1018" i="51" s="1"/>
  <c r="L971" i="51"/>
  <c r="O971" i="51" s="1"/>
  <c r="L959" i="51"/>
  <c r="O959" i="51" s="1"/>
  <c r="L947" i="51"/>
  <c r="O947" i="51" s="1"/>
  <c r="L935" i="51"/>
  <c r="O935" i="51" s="1"/>
  <c r="J852" i="51"/>
  <c r="J851" i="51" s="1"/>
  <c r="J847" i="51" s="1"/>
  <c r="N409" i="51"/>
  <c r="N312" i="51" s="1"/>
  <c r="L410" i="51"/>
  <c r="O410" i="51" s="1"/>
  <c r="N323" i="51"/>
  <c r="N322" i="51" s="1"/>
  <c r="N321" i="51" s="1"/>
  <c r="M664" i="51"/>
  <c r="Q294" i="51"/>
  <c r="L308" i="51"/>
  <c r="L307" i="51" s="1"/>
  <c r="L306" i="51" s="1"/>
  <c r="L305" i="51" s="1"/>
  <c r="M123" i="51"/>
  <c r="M139" i="51"/>
  <c r="M122" i="51" s="1"/>
  <c r="G10" i="51"/>
  <c r="M990" i="51"/>
  <c r="O990" i="51" s="1"/>
  <c r="R161" i="51"/>
  <c r="R238" i="51"/>
  <c r="K705" i="51"/>
  <c r="S671" i="51"/>
  <c r="Q232" i="51"/>
  <c r="N932" i="51"/>
  <c r="L139" i="51"/>
  <c r="L122" i="51" s="1"/>
  <c r="Q665" i="51"/>
  <c r="L267" i="51"/>
  <c r="L266" i="51" s="1"/>
  <c r="O132" i="51"/>
  <c r="O131" i="51" s="1"/>
  <c r="R752" i="51"/>
  <c r="N891" i="51"/>
  <c r="L955" i="51"/>
  <c r="O955" i="51" s="1"/>
  <c r="M1023" i="51"/>
  <c r="M991" i="51"/>
  <c r="N902" i="51"/>
  <c r="J706" i="51"/>
  <c r="L551" i="51"/>
  <c r="L550" i="51" s="1"/>
  <c r="J455" i="51"/>
  <c r="Q719" i="51"/>
  <c r="Q718" i="51" s="1"/>
  <c r="M906" i="51"/>
  <c r="H652" i="51"/>
  <c r="N525" i="51"/>
  <c r="N524" i="51" s="1"/>
  <c r="M95" i="51"/>
  <c r="M44" i="51" s="1"/>
  <c r="M10" i="51" s="1"/>
  <c r="M989" i="51"/>
  <c r="N256" i="51"/>
  <c r="T748" i="51"/>
  <c r="U748" i="51" s="1"/>
  <c r="N883" i="51"/>
  <c r="P883" i="51" s="1"/>
  <c r="T684" i="51"/>
  <c r="U684" i="51" s="1"/>
  <c r="L1004" i="51"/>
  <c r="J659" i="51"/>
  <c r="J652" i="51" s="1"/>
  <c r="N931" i="51"/>
  <c r="R777" i="51"/>
  <c r="M931" i="51"/>
  <c r="O931" i="51" s="1"/>
  <c r="K139" i="51"/>
  <c r="K122" i="51" s="1"/>
  <c r="M1016" i="51"/>
  <c r="M884" i="51"/>
  <c r="O884" i="51" s="1"/>
  <c r="O229" i="51"/>
  <c r="Q229" i="51" s="1"/>
  <c r="R464" i="51"/>
  <c r="R318" i="51"/>
  <c r="R527" i="51"/>
  <c r="R532" i="51"/>
  <c r="R270" i="51"/>
  <c r="R320" i="51"/>
  <c r="P13" i="51"/>
  <c r="P12" i="51" s="1"/>
  <c r="P11" i="51" s="1"/>
  <c r="T14" i="51"/>
  <c r="Q676" i="51"/>
  <c r="S677" i="51"/>
  <c r="P727" i="51"/>
  <c r="P722" i="51" s="1"/>
  <c r="O468" i="51"/>
  <c r="Q129" i="51"/>
  <c r="S130" i="51"/>
  <c r="O514" i="51"/>
  <c r="O513" i="51" s="1"/>
  <c r="S515" i="51"/>
  <c r="P468" i="51"/>
  <c r="T756" i="51"/>
  <c r="S755" i="51"/>
  <c r="S752" i="51" s="1"/>
  <c r="M1022" i="51"/>
  <c r="L1022" i="51"/>
  <c r="N1022" i="51" s="1"/>
  <c r="Q443" i="51"/>
  <c r="O442" i="51"/>
  <c r="O441" i="51" s="1"/>
  <c r="P619" i="51"/>
  <c r="P538" i="51"/>
  <c r="Q546" i="51"/>
  <c r="R457" i="51"/>
  <c r="R456" i="51" s="1"/>
  <c r="R455" i="51" s="1"/>
  <c r="L942" i="51"/>
  <c r="N878" i="51"/>
  <c r="O927" i="51"/>
  <c r="O899" i="51"/>
  <c r="Q466" i="51"/>
  <c r="N551" i="51"/>
  <c r="N550" i="51" s="1"/>
  <c r="L323" i="51"/>
  <c r="L322" i="51" s="1"/>
  <c r="L321" i="51" s="1"/>
  <c r="Q270" i="51"/>
  <c r="P229" i="51"/>
  <c r="T787" i="51"/>
  <c r="N705" i="51"/>
  <c r="L928" i="51"/>
  <c r="N928" i="51" s="1"/>
  <c r="N515" i="51"/>
  <c r="P515" i="51" s="1"/>
  <c r="N271" i="51"/>
  <c r="P271" i="51" s="1"/>
  <c r="M936" i="51"/>
  <c r="R16" i="51"/>
  <c r="T448" i="51"/>
  <c r="V447" i="51" s="1"/>
  <c r="P617" i="51"/>
  <c r="R666" i="51"/>
  <c r="P540" i="51"/>
  <c r="Q359" i="51"/>
  <c r="Q318" i="51"/>
  <c r="Q257" i="51"/>
  <c r="S258" i="51"/>
  <c r="Q535" i="51"/>
  <c r="S536" i="51"/>
  <c r="R462" i="51"/>
  <c r="S547" i="51"/>
  <c r="O546" i="51"/>
  <c r="Q417" i="51"/>
  <c r="L359" i="51"/>
  <c r="N359" i="51" s="1"/>
  <c r="R418" i="51"/>
  <c r="S418" i="51" s="1"/>
  <c r="P417" i="51"/>
  <c r="O882" i="51"/>
  <c r="Q463" i="51"/>
  <c r="L997" i="51"/>
  <c r="O997" i="51" s="1"/>
  <c r="N982" i="51"/>
  <c r="N943" i="51"/>
  <c r="J715" i="51"/>
  <c r="K776" i="51"/>
  <c r="H847" i="51"/>
  <c r="Q459" i="51"/>
  <c r="Q458" i="51" s="1"/>
  <c r="R349" i="51"/>
  <c r="R348" i="51"/>
  <c r="S424" i="51"/>
  <c r="N980" i="51"/>
  <c r="S357" i="51"/>
  <c r="S669" i="51"/>
  <c r="S470" i="51"/>
  <c r="Q139" i="51"/>
  <c r="Q122" i="51" s="1"/>
  <c r="L936" i="51"/>
  <c r="N709" i="51"/>
  <c r="N708" i="51" s="1"/>
  <c r="N707" i="51" s="1"/>
  <c r="O665" i="51"/>
  <c r="S667" i="51"/>
  <c r="P539" i="51"/>
  <c r="Q363" i="51"/>
  <c r="Q362" i="51" s="1"/>
  <c r="Q361" i="51" s="1"/>
  <c r="S364" i="51"/>
  <c r="P440" i="51"/>
  <c r="N439" i="51"/>
  <c r="P469" i="51"/>
  <c r="Q472" i="51"/>
  <c r="S473" i="51"/>
  <c r="Q603" i="51"/>
  <c r="Q601" i="51" s="1"/>
  <c r="R531" i="51"/>
  <c r="Q308" i="51"/>
  <c r="Q307" i="51" s="1"/>
  <c r="Q306" i="51" s="1"/>
  <c r="Q305" i="51" s="1"/>
  <c r="S309" i="51"/>
  <c r="Q259" i="51"/>
  <c r="S260" i="51"/>
  <c r="Q474" i="51"/>
  <c r="S475" i="51"/>
  <c r="S96" i="51"/>
  <c r="M984" i="51"/>
  <c r="L984" i="51"/>
  <c r="L463" i="51"/>
  <c r="N463" i="51" s="1"/>
  <c r="P517" i="51"/>
  <c r="N516" i="51"/>
  <c r="T528" i="51"/>
  <c r="S358" i="51"/>
  <c r="N884" i="51"/>
  <c r="N1029" i="51"/>
  <c r="L1013" i="51"/>
  <c r="O1013" i="51" s="1"/>
  <c r="M950" i="51"/>
  <c r="O950" i="51" s="1"/>
  <c r="L929" i="51"/>
  <c r="L1027" i="51"/>
  <c r="O1027" i="51" s="1"/>
  <c r="L967" i="51"/>
  <c r="O967" i="51" s="1"/>
  <c r="L951" i="51"/>
  <c r="O951" i="51" s="1"/>
  <c r="L1015" i="51"/>
  <c r="O1015" i="51" s="1"/>
  <c r="L999" i="51"/>
  <c r="O999" i="51" s="1"/>
  <c r="L1017" i="51"/>
  <c r="O1017" i="51" s="1"/>
  <c r="L1007" i="51"/>
  <c r="M891" i="51"/>
  <c r="L983" i="51"/>
  <c r="O983" i="51" s="1"/>
  <c r="M890" i="51"/>
  <c r="M925" i="51"/>
  <c r="O925" i="51" s="1"/>
  <c r="N886" i="51"/>
  <c r="P886" i="51" s="1"/>
  <c r="M987" i="51"/>
  <c r="O987" i="51" s="1"/>
  <c r="M905" i="51"/>
  <c r="O905" i="51" s="1"/>
  <c r="N711" i="51"/>
  <c r="N710" i="51" s="1"/>
  <c r="N909" i="51"/>
  <c r="O715" i="51"/>
  <c r="Q138" i="51"/>
  <c r="O104" i="51"/>
  <c r="O126" i="51"/>
  <c r="O125" i="51" s="1"/>
  <c r="O124" i="51" s="1"/>
  <c r="N922" i="51"/>
  <c r="J664" i="51"/>
  <c r="L889" i="51"/>
  <c r="R344" i="51"/>
  <c r="P319" i="51"/>
  <c r="R319" i="51" s="1"/>
  <c r="L900" i="51"/>
  <c r="N892" i="51"/>
  <c r="P345" i="51"/>
  <c r="P343" i="51" s="1"/>
  <c r="P342" i="51" s="1"/>
  <c r="S272" i="51"/>
  <c r="T113" i="51"/>
  <c r="U113" i="51" s="1"/>
  <c r="Q317" i="51"/>
  <c r="O313" i="51"/>
  <c r="O207" i="51"/>
  <c r="O206" i="51" s="1"/>
  <c r="L1016" i="51"/>
  <c r="N1016" i="51" s="1"/>
  <c r="M932" i="51"/>
  <c r="S549" i="51"/>
  <c r="L343" i="51"/>
  <c r="L342" i="51" s="1"/>
  <c r="J16" i="51"/>
  <c r="S548" i="51"/>
  <c r="M982" i="51"/>
  <c r="N915" i="51"/>
  <c r="S675" i="51"/>
  <c r="I776" i="51"/>
  <c r="S349" i="51"/>
  <c r="J45" i="51"/>
  <c r="O579" i="51"/>
  <c r="O577" i="51" s="1"/>
  <c r="O523" i="51" s="1"/>
  <c r="M577" i="51"/>
  <c r="M523" i="51" s="1"/>
  <c r="J523" i="51"/>
  <c r="S702" i="51"/>
  <c r="S701" i="51" s="1"/>
  <c r="S45" i="51"/>
  <c r="S313" i="51"/>
  <c r="M655" i="51"/>
  <c r="N1033" i="51"/>
  <c r="K1032" i="51"/>
  <c r="N894" i="51"/>
  <c r="M894" i="51"/>
  <c r="O711" i="51"/>
  <c r="Q712" i="51"/>
  <c r="L668" i="51"/>
  <c r="L350" i="51"/>
  <c r="N350" i="51" s="1"/>
  <c r="N657" i="51"/>
  <c r="R260" i="51"/>
  <c r="P259" i="51"/>
  <c r="G1079" i="51"/>
  <c r="G1085" i="51"/>
  <c r="M933" i="51"/>
  <c r="L933" i="51"/>
  <c r="N933" i="51" s="1"/>
  <c r="M901" i="51"/>
  <c r="L901" i="51"/>
  <c r="N901" i="51" s="1"/>
  <c r="R663" i="51"/>
  <c r="T663" i="51" s="1"/>
  <c r="V663" i="51" s="1"/>
  <c r="X663" i="51" s="1"/>
  <c r="Z663" i="51" s="1"/>
  <c r="AB663" i="51" s="1"/>
  <c r="AD663" i="51" s="1"/>
  <c r="AF663" i="51" s="1"/>
  <c r="N475" i="51"/>
  <c r="L474" i="51"/>
  <c r="Q252" i="51"/>
  <c r="O251" i="51"/>
  <c r="O250" i="51" s="1"/>
  <c r="N674" i="51"/>
  <c r="N672" i="51" s="1"/>
  <c r="P543" i="51"/>
  <c r="N542" i="51"/>
  <c r="N541" i="51" s="1"/>
  <c r="O551" i="51"/>
  <c r="O550" i="51" s="1"/>
  <c r="Q552" i="51"/>
  <c r="L897" i="51"/>
  <c r="N897" i="51" s="1"/>
  <c r="M897" i="51"/>
  <c r="N895" i="51"/>
  <c r="M723" i="51"/>
  <c r="O708" i="51"/>
  <c r="O707" i="51" s="1"/>
  <c r="Q709" i="51"/>
  <c r="N719" i="51"/>
  <c r="L718" i="51"/>
  <c r="N670" i="51"/>
  <c r="R534" i="51"/>
  <c r="Q609" i="51"/>
  <c r="O608" i="51"/>
  <c r="O607" i="51" s="1"/>
  <c r="O439" i="51"/>
  <c r="Q440" i="51"/>
  <c r="O1012" i="51"/>
  <c r="N1012" i="51"/>
  <c r="P1012" i="51" s="1"/>
  <c r="P631" i="51"/>
  <c r="N677" i="51"/>
  <c r="L676" i="51"/>
  <c r="I421" i="51"/>
  <c r="J422" i="51"/>
  <c r="J421" i="51" s="1"/>
  <c r="R554" i="51"/>
  <c r="P526" i="51"/>
  <c r="R526" i="51" s="1"/>
  <c r="L525" i="51"/>
  <c r="L524" i="51" s="1"/>
  <c r="R352" i="51"/>
  <c r="R327" i="51"/>
  <c r="T327" i="51" s="1"/>
  <c r="N254" i="51"/>
  <c r="N253" i="51" s="1"/>
  <c r="P675" i="51"/>
  <c r="R675" i="51" s="1"/>
  <c r="L674" i="51"/>
  <c r="L672" i="51" s="1"/>
  <c r="L608" i="51"/>
  <c r="L607" i="51" s="1"/>
  <c r="Q517" i="51"/>
  <c r="O516" i="51"/>
  <c r="N616" i="51"/>
  <c r="N498" i="51"/>
  <c r="L497" i="51"/>
  <c r="K874" i="51"/>
  <c r="O316" i="51"/>
  <c r="O315" i="51" s="1"/>
  <c r="L1009" i="51"/>
  <c r="L941" i="51"/>
  <c r="N958" i="51"/>
  <c r="L1005" i="51"/>
  <c r="R548" i="51"/>
  <c r="Q525" i="51"/>
  <c r="Q524" i="51" s="1"/>
  <c r="Q355" i="51"/>
  <c r="N937" i="51"/>
  <c r="N343" i="51"/>
  <c r="N342" i="51" s="1"/>
  <c r="L981" i="51"/>
  <c r="N1010" i="51"/>
  <c r="M1021" i="51"/>
  <c r="L1001" i="51"/>
  <c r="N962" i="51"/>
  <c r="M878" i="51"/>
  <c r="O776" i="51"/>
  <c r="P673" i="51"/>
  <c r="P665" i="51"/>
  <c r="L893" i="51"/>
  <c r="P461" i="51"/>
  <c r="P459" i="51" s="1"/>
  <c r="P458" i="51" s="1"/>
  <c r="N669" i="51"/>
  <c r="N990" i="51"/>
  <c r="O883" i="51"/>
  <c r="O356" i="51"/>
  <c r="Q356" i="51" s="1"/>
  <c r="N907" i="51"/>
  <c r="M926" i="51"/>
  <c r="O725" i="51"/>
  <c r="L660" i="51"/>
  <c r="L989" i="51"/>
  <c r="N989" i="51" s="1"/>
  <c r="P294" i="51"/>
  <c r="P232" i="51"/>
  <c r="O354" i="51"/>
  <c r="P273" i="51"/>
  <c r="N355" i="51"/>
  <c r="P355" i="51" s="1"/>
  <c r="R272" i="51"/>
  <c r="O1034" i="51"/>
  <c r="N1034" i="51"/>
  <c r="N978" i="51"/>
  <c r="N910" i="51"/>
  <c r="M910" i="51"/>
  <c r="O910" i="51" s="1"/>
  <c r="O1028" i="51"/>
  <c r="N1028" i="51"/>
  <c r="P1028" i="51" s="1"/>
  <c r="M921" i="51"/>
  <c r="L921" i="51"/>
  <c r="N921" i="51" s="1"/>
  <c r="N717" i="51"/>
  <c r="L716" i="51"/>
  <c r="P725" i="51"/>
  <c r="P606" i="51"/>
  <c r="N603" i="51"/>
  <c r="N601" i="51" s="1"/>
  <c r="N537" i="51"/>
  <c r="R466" i="51"/>
  <c r="M228" i="51"/>
  <c r="J227" i="51"/>
  <c r="O904" i="51"/>
  <c r="O1008" i="51"/>
  <c r="N1008" i="51"/>
  <c r="M917" i="51"/>
  <c r="L917" i="51"/>
  <c r="N917" i="51" s="1"/>
  <c r="L885" i="51"/>
  <c r="N885" i="51" s="1"/>
  <c r="M885" i="51"/>
  <c r="O996" i="51"/>
  <c r="N996" i="51"/>
  <c r="P996" i="51" s="1"/>
  <c r="P808" i="51"/>
  <c r="O808" i="51"/>
  <c r="Q808" i="51" s="1"/>
  <c r="Q644" i="51"/>
  <c r="O642" i="51"/>
  <c r="R356" i="51"/>
  <c r="N316" i="51"/>
  <c r="N315" i="51" s="1"/>
  <c r="J115" i="51"/>
  <c r="H114" i="51"/>
  <c r="J114" i="51" s="1"/>
  <c r="R470" i="51"/>
  <c r="N469" i="51"/>
  <c r="L724" i="51"/>
  <c r="O656" i="51"/>
  <c r="Q656" i="51" s="1"/>
  <c r="K655" i="51"/>
  <c r="K654" i="51" s="1"/>
  <c r="K653" i="51" s="1"/>
  <c r="O598" i="51"/>
  <c r="Q599" i="51"/>
  <c r="P533" i="51"/>
  <c r="R533" i="51" s="1"/>
  <c r="R502" i="51"/>
  <c r="R467" i="51"/>
  <c r="R360" i="51"/>
  <c r="Q324" i="51"/>
  <c r="O323" i="51"/>
  <c r="O322" i="51" s="1"/>
  <c r="O321" i="51" s="1"/>
  <c r="O230" i="51"/>
  <c r="N230" i="51"/>
  <c r="L126" i="51"/>
  <c r="L125" i="51" s="1"/>
  <c r="L124" i="51" s="1"/>
  <c r="L123" i="51" s="1"/>
  <c r="N127" i="51"/>
  <c r="R662" i="51"/>
  <c r="T662" i="51" s="1"/>
  <c r="V662" i="51" s="1"/>
  <c r="X662" i="51" s="1"/>
  <c r="Z662" i="51" s="1"/>
  <c r="AB662" i="51" s="1"/>
  <c r="AD662" i="51" s="1"/>
  <c r="AF662" i="51" s="1"/>
  <c r="L442" i="51"/>
  <c r="L441" i="51" s="1"/>
  <c r="N443" i="51"/>
  <c r="R309" i="51"/>
  <c r="P308" i="51"/>
  <c r="P307" i="51" s="1"/>
  <c r="P306" i="51" s="1"/>
  <c r="P305" i="51" s="1"/>
  <c r="L913" i="51"/>
  <c r="N913" i="51" s="1"/>
  <c r="M913" i="51"/>
  <c r="L881" i="51"/>
  <c r="M881" i="51"/>
  <c r="J1031" i="51"/>
  <c r="M1031" i="51" s="1"/>
  <c r="J1032" i="51"/>
  <c r="O1024" i="51"/>
  <c r="N1024" i="51"/>
  <c r="P1024" i="51" s="1"/>
  <c r="N930" i="51"/>
  <c r="M930" i="51"/>
  <c r="N914" i="51"/>
  <c r="M914" i="51"/>
  <c r="O914" i="51" s="1"/>
  <c r="N898" i="51"/>
  <c r="M898" i="51"/>
  <c r="P809" i="51"/>
  <c r="O809" i="51"/>
  <c r="N727" i="51"/>
  <c r="N722" i="51" s="1"/>
  <c r="R728" i="51"/>
  <c r="N879" i="51"/>
  <c r="O879" i="51"/>
  <c r="P810" i="51"/>
  <c r="O810" i="51"/>
  <c r="Q810" i="51" s="1"/>
  <c r="N665" i="51"/>
  <c r="R667" i="51"/>
  <c r="O944" i="51"/>
  <c r="N944" i="51"/>
  <c r="P944" i="51" s="1"/>
  <c r="L670" i="51"/>
  <c r="P671" i="51"/>
  <c r="R671" i="51" s="1"/>
  <c r="P660" i="51"/>
  <c r="R661" i="51"/>
  <c r="T661" i="51" s="1"/>
  <c r="V661" i="51" s="1"/>
  <c r="X661" i="51" s="1"/>
  <c r="Z661" i="51" s="1"/>
  <c r="AB661" i="51" s="1"/>
  <c r="R529" i="51"/>
  <c r="R530" i="51"/>
  <c r="R351" i="51"/>
  <c r="R460" i="51"/>
  <c r="N459" i="51"/>
  <c r="N458" i="51" s="1"/>
  <c r="J655" i="51"/>
  <c r="J654" i="51" s="1"/>
  <c r="J653" i="51" s="1"/>
  <c r="L656" i="51"/>
  <c r="N656" i="51" s="1"/>
  <c r="Q661" i="51"/>
  <c r="O660" i="51"/>
  <c r="N546" i="51"/>
  <c r="N473" i="51"/>
  <c r="L472" i="51"/>
  <c r="N366" i="51"/>
  <c r="L363" i="51"/>
  <c r="L362" i="51" s="1"/>
  <c r="L361" i="51" s="1"/>
  <c r="R358" i="51"/>
  <c r="L346" i="51"/>
  <c r="N346" i="51" s="1"/>
  <c r="P317" i="51"/>
  <c r="L316" i="51"/>
  <c r="L315" i="51" s="1"/>
  <c r="P255" i="51"/>
  <c r="R255" i="51" s="1"/>
  <c r="L254" i="51"/>
  <c r="L253" i="51" s="1"/>
  <c r="N234" i="51"/>
  <c r="O234" i="51"/>
  <c r="R549" i="51"/>
  <c r="R269" i="51"/>
  <c r="O713" i="51"/>
  <c r="Q714" i="51"/>
  <c r="N615" i="51"/>
  <c r="P547" i="51"/>
  <c r="R547" i="51" s="1"/>
  <c r="L546" i="51"/>
  <c r="P658" i="51"/>
  <c r="L657" i="51"/>
  <c r="P274" i="51"/>
  <c r="P249" i="51" s="1"/>
  <c r="P139" i="51" s="1"/>
  <c r="P122" i="51" s="1"/>
  <c r="R290" i="51"/>
  <c r="R281" i="51" s="1"/>
  <c r="R274" i="51" s="1"/>
  <c r="R249" i="51" s="1"/>
  <c r="N970" i="51"/>
  <c r="N954" i="51"/>
  <c r="N354" i="51"/>
  <c r="P354" i="51" s="1"/>
  <c r="L1025" i="51"/>
  <c r="L993" i="51"/>
  <c r="N974" i="51"/>
  <c r="M710" i="51"/>
  <c r="L985" i="51"/>
  <c r="O919" i="51"/>
  <c r="M918" i="51"/>
  <c r="O351" i="51"/>
  <c r="O346" i="51"/>
  <c r="M1033" i="51"/>
  <c r="L977" i="51"/>
  <c r="L973" i="51"/>
  <c r="L969" i="51"/>
  <c r="L965" i="51"/>
  <c r="L961" i="51"/>
  <c r="L957" i="51"/>
  <c r="L953" i="51"/>
  <c r="L949" i="51"/>
  <c r="L945" i="51"/>
  <c r="M1029" i="51"/>
  <c r="L979" i="51"/>
  <c r="L1023" i="51"/>
  <c r="L1021" i="51"/>
  <c r="L1003" i="51"/>
  <c r="N882" i="51"/>
  <c r="N950" i="51"/>
  <c r="L991" i="51"/>
  <c r="M943" i="51"/>
  <c r="L939" i="51"/>
  <c r="L890" i="51"/>
  <c r="N927" i="51"/>
  <c r="N925" i="51"/>
  <c r="O886" i="51"/>
  <c r="L877" i="51"/>
  <c r="N987" i="51"/>
  <c r="N905" i="51"/>
  <c r="M909" i="51"/>
  <c r="L873" i="51"/>
  <c r="H705" i="51"/>
  <c r="M934" i="51"/>
  <c r="M902" i="51"/>
  <c r="Q353" i="51"/>
  <c r="N964" i="51"/>
  <c r="P611" i="51"/>
  <c r="M937" i="51"/>
  <c r="P610" i="51"/>
  <c r="L906" i="51"/>
  <c r="O724" i="51"/>
  <c r="N956" i="51"/>
  <c r="N903" i="51"/>
  <c r="P353" i="51"/>
  <c r="R353" i="51" s="1"/>
  <c r="Q347" i="51"/>
  <c r="Q343" i="51"/>
  <c r="Q342" i="51" s="1"/>
  <c r="M922" i="51"/>
  <c r="N609" i="51"/>
  <c r="P609" i="51" s="1"/>
  <c r="O465" i="51"/>
  <c r="L228" i="51"/>
  <c r="R268" i="51"/>
  <c r="O350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G25" i="54" s="1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 s="1"/>
  <c r="P9" i="47"/>
  <c r="P25" i="47" s="1"/>
  <c r="O9" i="47"/>
  <c r="N9" i="47"/>
  <c r="M9" i="47"/>
  <c r="M25" i="47" s="1"/>
  <c r="L9" i="47"/>
  <c r="L25" i="47" s="1"/>
  <c r="I25" i="47"/>
  <c r="AD383" i="51" l="1"/>
  <c r="AF383" i="51" s="1"/>
  <c r="AF384" i="51"/>
  <c r="AD141" i="51"/>
  <c r="AD140" i="51" s="1"/>
  <c r="AF142" i="51"/>
  <c r="AB660" i="51"/>
  <c r="AD661" i="51"/>
  <c r="AD660" i="51" s="1"/>
  <c r="AB341" i="51"/>
  <c r="AB313" i="51" s="1"/>
  <c r="AB523" i="51"/>
  <c r="Z753" i="51"/>
  <c r="AB754" i="51"/>
  <c r="Z620" i="51"/>
  <c r="AB621" i="51"/>
  <c r="Z84" i="51"/>
  <c r="AB87" i="51"/>
  <c r="AB84" i="51" s="1"/>
  <c r="Z660" i="51"/>
  <c r="X853" i="51"/>
  <c r="Y853" i="51" s="1"/>
  <c r="W631" i="51"/>
  <c r="U539" i="51"/>
  <c r="U538" i="51"/>
  <c r="X444" i="51"/>
  <c r="Z445" i="51"/>
  <c r="X495" i="51"/>
  <c r="Y495" i="51" s="1"/>
  <c r="U127" i="51"/>
  <c r="V13" i="51"/>
  <c r="V12" i="51" s="1"/>
  <c r="V11" i="51" s="1"/>
  <c r="Z12" i="51"/>
  <c r="Z11" i="51" s="1"/>
  <c r="V789" i="51"/>
  <c r="V788" i="51" s="1"/>
  <c r="V142" i="51"/>
  <c r="V141" i="51" s="1"/>
  <c r="V140" i="51" s="1"/>
  <c r="X84" i="51"/>
  <c r="X660" i="51"/>
  <c r="X762" i="51"/>
  <c r="S668" i="51"/>
  <c r="S514" i="51"/>
  <c r="S513" i="51" s="1"/>
  <c r="U269" i="51"/>
  <c r="U549" i="51"/>
  <c r="U357" i="51"/>
  <c r="U547" i="51"/>
  <c r="U683" i="51"/>
  <c r="V798" i="51"/>
  <c r="W798" i="51" s="1"/>
  <c r="V484" i="51"/>
  <c r="V457" i="51" s="1"/>
  <c r="S128" i="51"/>
  <c r="U344" i="51"/>
  <c r="X857" i="51"/>
  <c r="Y857" i="51" s="1"/>
  <c r="U460" i="51"/>
  <c r="U360" i="51"/>
  <c r="U527" i="51"/>
  <c r="U461" i="51"/>
  <c r="X420" i="51"/>
  <c r="U268" i="51"/>
  <c r="U345" i="51"/>
  <c r="S537" i="51"/>
  <c r="X801" i="51"/>
  <c r="X806" i="51"/>
  <c r="Y806" i="51" s="1"/>
  <c r="W687" i="51"/>
  <c r="X804" i="51"/>
  <c r="Y804" i="51" s="1"/>
  <c r="X803" i="51"/>
  <c r="X292" i="51"/>
  <c r="Y292" i="51" s="1"/>
  <c r="U320" i="51"/>
  <c r="V861" i="51"/>
  <c r="W861" i="51" s="1"/>
  <c r="U548" i="51"/>
  <c r="U358" i="51"/>
  <c r="U449" i="51"/>
  <c r="V682" i="51"/>
  <c r="W682" i="51" s="1"/>
  <c r="T128" i="51"/>
  <c r="X107" i="51"/>
  <c r="U533" i="51"/>
  <c r="U273" i="51"/>
  <c r="U542" i="51"/>
  <c r="U541" i="51" s="1"/>
  <c r="W543" i="51"/>
  <c r="U462" i="51"/>
  <c r="U531" i="51"/>
  <c r="U530" i="51"/>
  <c r="U840" i="51"/>
  <c r="V116" i="51"/>
  <c r="V115" i="51" s="1"/>
  <c r="V114" i="51" s="1"/>
  <c r="X117" i="51"/>
  <c r="U464" i="51"/>
  <c r="U271" i="51"/>
  <c r="V760" i="51"/>
  <c r="X761" i="51"/>
  <c r="X802" i="51"/>
  <c r="Y802" i="51" s="1"/>
  <c r="X647" i="51"/>
  <c r="Y647" i="51" s="1"/>
  <c r="X805" i="51"/>
  <c r="X235" i="51"/>
  <c r="U272" i="51"/>
  <c r="T13" i="51"/>
  <c r="T12" i="51" s="1"/>
  <c r="T11" i="51" s="1"/>
  <c r="X12" i="51"/>
  <c r="X11" i="51" s="1"/>
  <c r="U436" i="51"/>
  <c r="U435" i="51" s="1"/>
  <c r="V631" i="51"/>
  <c r="X641" i="51"/>
  <c r="U673" i="51"/>
  <c r="V415" i="51"/>
  <c r="V414" i="51" s="1"/>
  <c r="V413" i="51" s="1"/>
  <c r="X416" i="51"/>
  <c r="V702" i="51"/>
  <c r="V701" i="51" s="1"/>
  <c r="X704" i="51"/>
  <c r="U666" i="51"/>
  <c r="V174" i="51"/>
  <c r="X175" i="51"/>
  <c r="S674" i="51"/>
  <c r="S672" i="51" s="1"/>
  <c r="V528" i="51"/>
  <c r="S469" i="51"/>
  <c r="U746" i="51"/>
  <c r="U745" i="51" s="1"/>
  <c r="S670" i="51"/>
  <c r="S254" i="51"/>
  <c r="S253" i="51" s="1"/>
  <c r="U246" i="51"/>
  <c r="S540" i="51"/>
  <c r="U348" i="51"/>
  <c r="V588" i="51"/>
  <c r="W588" i="51" s="1"/>
  <c r="U528" i="51"/>
  <c r="S497" i="51"/>
  <c r="U534" i="51"/>
  <c r="U529" i="51"/>
  <c r="U526" i="51"/>
  <c r="U532" i="51"/>
  <c r="S619" i="51"/>
  <c r="T619" i="51" s="1"/>
  <c r="T617" i="51" s="1"/>
  <c r="U319" i="51"/>
  <c r="R251" i="51"/>
  <c r="R250" i="51" s="1"/>
  <c r="S133" i="51"/>
  <c r="U467" i="51"/>
  <c r="X811" i="51"/>
  <c r="Y811" i="51" s="1"/>
  <c r="W686" i="51"/>
  <c r="W800" i="51"/>
  <c r="W494" i="51"/>
  <c r="X793" i="51"/>
  <c r="W792" i="51"/>
  <c r="N25" i="47"/>
  <c r="R25" i="47"/>
  <c r="T523" i="51"/>
  <c r="V341" i="51"/>
  <c r="V589" i="51"/>
  <c r="T789" i="51"/>
  <c r="T788" i="51" s="1"/>
  <c r="V847" i="51"/>
  <c r="V207" i="51"/>
  <c r="D65" i="15"/>
  <c r="G65" i="15" s="1"/>
  <c r="V394" i="51"/>
  <c r="V384" i="51"/>
  <c r="V383" i="51" s="1"/>
  <c r="V778" i="51"/>
  <c r="V444" i="51"/>
  <c r="V314" i="51"/>
  <c r="V108" i="51"/>
  <c r="V45" i="51"/>
  <c r="V84" i="51"/>
  <c r="Q132" i="51"/>
  <c r="Q131" i="51" s="1"/>
  <c r="T589" i="51"/>
  <c r="Q608" i="51"/>
  <c r="Q607" i="51" s="1"/>
  <c r="T252" i="51"/>
  <c r="T816" i="51"/>
  <c r="U675" i="51"/>
  <c r="V871" i="51"/>
  <c r="D62" i="15"/>
  <c r="G62" i="15" s="1"/>
  <c r="Q126" i="51"/>
  <c r="Q125" i="51" s="1"/>
  <c r="Q124" i="51" s="1"/>
  <c r="Q664" i="51"/>
  <c r="T815" i="51"/>
  <c r="V706" i="51"/>
  <c r="U502" i="51"/>
  <c r="S343" i="51"/>
  <c r="S342" i="51" s="1"/>
  <c r="V523" i="51"/>
  <c r="T394" i="51"/>
  <c r="T268" i="51"/>
  <c r="T352" i="51"/>
  <c r="S716" i="51"/>
  <c r="U717" i="51"/>
  <c r="T685" i="51"/>
  <c r="U685" i="51" s="1"/>
  <c r="Q727" i="51"/>
  <c r="Q722" i="51" s="1"/>
  <c r="T586" i="51"/>
  <c r="U586" i="51" s="1"/>
  <c r="U515" i="51"/>
  <c r="U470" i="51"/>
  <c r="U239" i="51"/>
  <c r="U817" i="51"/>
  <c r="U671" i="51"/>
  <c r="U669" i="51"/>
  <c r="R254" i="51"/>
  <c r="R253" i="51" s="1"/>
  <c r="T358" i="51"/>
  <c r="T351" i="51"/>
  <c r="T467" i="51"/>
  <c r="T466" i="51"/>
  <c r="T272" i="51"/>
  <c r="V113" i="51"/>
  <c r="W113" i="51" s="1"/>
  <c r="S466" i="51"/>
  <c r="T270" i="51"/>
  <c r="T464" i="51"/>
  <c r="T860" i="51"/>
  <c r="U860" i="51" s="1"/>
  <c r="V785" i="51"/>
  <c r="W785" i="51" s="1"/>
  <c r="S347" i="51"/>
  <c r="T530" i="51"/>
  <c r="V660" i="51"/>
  <c r="R727" i="51"/>
  <c r="R722" i="51" s="1"/>
  <c r="Q655" i="51"/>
  <c r="T344" i="51"/>
  <c r="R539" i="51"/>
  <c r="T349" i="51"/>
  <c r="T462" i="51"/>
  <c r="S359" i="51"/>
  <c r="T320" i="51"/>
  <c r="T527" i="51"/>
  <c r="T683" i="51"/>
  <c r="V684" i="51"/>
  <c r="T269" i="51"/>
  <c r="T460" i="51"/>
  <c r="T360" i="51"/>
  <c r="T548" i="51"/>
  <c r="T323" i="51"/>
  <c r="T322" i="51" s="1"/>
  <c r="T321" i="51" s="1"/>
  <c r="V327" i="51"/>
  <c r="S317" i="51"/>
  <c r="S474" i="51"/>
  <c r="U475" i="51"/>
  <c r="S308" i="51"/>
  <c r="S307" i="51" s="1"/>
  <c r="S306" i="51" s="1"/>
  <c r="S305" i="51" s="1"/>
  <c r="U309" i="51"/>
  <c r="S472" i="51"/>
  <c r="U473" i="51"/>
  <c r="S665" i="51"/>
  <c r="T418" i="51"/>
  <c r="U418" i="51" s="1"/>
  <c r="S257" i="51"/>
  <c r="U258" i="51"/>
  <c r="R540" i="51"/>
  <c r="T755" i="51"/>
  <c r="T752" i="51" s="1"/>
  <c r="S129" i="51"/>
  <c r="U130" i="51"/>
  <c r="S676" i="51"/>
  <c r="U677" i="51"/>
  <c r="S525" i="51"/>
  <c r="S524" i="51" s="1"/>
  <c r="T318" i="51"/>
  <c r="S459" i="51"/>
  <c r="S458" i="51" s="1"/>
  <c r="T449" i="51"/>
  <c r="V450" i="51"/>
  <c r="V449" i="51" s="1"/>
  <c r="U236" i="51"/>
  <c r="V247" i="51"/>
  <c r="W247" i="51" s="1"/>
  <c r="U667" i="51"/>
  <c r="V587" i="51"/>
  <c r="W587" i="51" s="1"/>
  <c r="V841" i="51"/>
  <c r="W841" i="51" s="1"/>
  <c r="U756" i="51"/>
  <c r="V240" i="51"/>
  <c r="W240" i="51" s="1"/>
  <c r="T549" i="51"/>
  <c r="R670" i="51"/>
  <c r="S363" i="51"/>
  <c r="S362" i="51" s="1"/>
  <c r="S361" i="51" s="1"/>
  <c r="U364" i="51"/>
  <c r="S463" i="51"/>
  <c r="T666" i="51"/>
  <c r="R538" i="51"/>
  <c r="R468" i="51"/>
  <c r="T746" i="51"/>
  <c r="T745" i="51" s="1"/>
  <c r="V748" i="51"/>
  <c r="S353" i="51"/>
  <c r="T529" i="51"/>
  <c r="T502" i="51"/>
  <c r="R469" i="51"/>
  <c r="T356" i="51"/>
  <c r="S355" i="51"/>
  <c r="R674" i="51"/>
  <c r="R672" i="51" s="1"/>
  <c r="T534" i="51"/>
  <c r="Q708" i="51"/>
  <c r="Q707" i="51" s="1"/>
  <c r="T451" i="51"/>
  <c r="U451" i="51"/>
  <c r="S259" i="51"/>
  <c r="U260" i="51"/>
  <c r="T531" i="51"/>
  <c r="T348" i="51"/>
  <c r="S535" i="51"/>
  <c r="U536" i="51"/>
  <c r="Q267" i="51"/>
  <c r="Q266" i="51" s="1"/>
  <c r="Q468" i="51"/>
  <c r="T532" i="51"/>
  <c r="T239" i="51"/>
  <c r="T238" i="51" s="1"/>
  <c r="V241" i="51"/>
  <c r="W241" i="51" s="1"/>
  <c r="S352" i="51"/>
  <c r="T609" i="51"/>
  <c r="V437" i="51"/>
  <c r="U349" i="51"/>
  <c r="U255" i="51"/>
  <c r="V856" i="51"/>
  <c r="W856" i="51" s="1"/>
  <c r="O25" i="47"/>
  <c r="L25" i="54"/>
  <c r="P25" i="54"/>
  <c r="T777" i="51"/>
  <c r="T16" i="51"/>
  <c r="S523" i="51"/>
  <c r="T207" i="51"/>
  <c r="T206" i="51" s="1"/>
  <c r="T301" i="51"/>
  <c r="T109" i="51"/>
  <c r="T108" i="51" s="1"/>
  <c r="S95" i="51"/>
  <c r="S83" i="51" s="1"/>
  <c r="S74" i="51" s="1"/>
  <c r="E9" i="50"/>
  <c r="T871" i="51"/>
  <c r="T706" i="51"/>
  <c r="T512" i="51"/>
  <c r="S139" i="51"/>
  <c r="S122" i="51" s="1"/>
  <c r="T457" i="51"/>
  <c r="F25" i="54"/>
  <c r="E25" i="54"/>
  <c r="I25" i="54"/>
  <c r="D20" i="54"/>
  <c r="D9" i="54"/>
  <c r="D20" i="47"/>
  <c r="E25" i="47"/>
  <c r="J25" i="47"/>
  <c r="G25" i="47"/>
  <c r="S431" i="51"/>
  <c r="S409" i="51" s="1"/>
  <c r="S312" i="51" s="1"/>
  <c r="S705" i="51"/>
  <c r="S776" i="51"/>
  <c r="T851" i="51"/>
  <c r="T847" i="51" s="1"/>
  <c r="T447" i="51"/>
  <c r="R776" i="51"/>
  <c r="I409" i="51"/>
  <c r="I312" i="51" s="1"/>
  <c r="N966" i="51"/>
  <c r="Q966" i="51" s="1"/>
  <c r="O952" i="51"/>
  <c r="Q952" i="51" s="1"/>
  <c r="O658" i="51"/>
  <c r="Q658" i="51" s="1"/>
  <c r="M654" i="51"/>
  <c r="M653" i="51" s="1"/>
  <c r="O876" i="51"/>
  <c r="Q876" i="51" s="1"/>
  <c r="R876" i="51" s="1"/>
  <c r="S876" i="51" s="1"/>
  <c r="O976" i="51"/>
  <c r="Q976" i="51" s="1"/>
  <c r="R976" i="51" s="1"/>
  <c r="S976" i="51" s="1"/>
  <c r="P138" i="51"/>
  <c r="O664" i="51"/>
  <c r="S719" i="51"/>
  <c r="O231" i="51"/>
  <c r="Q231" i="51" s="1"/>
  <c r="R231" i="51" s="1"/>
  <c r="O631" i="51"/>
  <c r="P133" i="51"/>
  <c r="O968" i="51"/>
  <c r="Q968" i="51" s="1"/>
  <c r="P915" i="51"/>
  <c r="R44" i="51"/>
  <c r="R10" i="51" s="1"/>
  <c r="O939" i="51"/>
  <c r="O972" i="51"/>
  <c r="Q972" i="51" s="1"/>
  <c r="O920" i="51"/>
  <c r="Q920" i="51" s="1"/>
  <c r="O875" i="51"/>
  <c r="Q875" i="51" s="1"/>
  <c r="O946" i="51"/>
  <c r="Q946" i="51" s="1"/>
  <c r="P902" i="51"/>
  <c r="R409" i="51"/>
  <c r="R312" i="51" s="1"/>
  <c r="P908" i="51"/>
  <c r="R908" i="51" s="1"/>
  <c r="S908" i="51" s="1"/>
  <c r="O992" i="51"/>
  <c r="Q992" i="51" s="1"/>
  <c r="P891" i="51"/>
  <c r="N975" i="51"/>
  <c r="Q975" i="51" s="1"/>
  <c r="N1013" i="51"/>
  <c r="Q1013" i="51" s="1"/>
  <c r="P535" i="51"/>
  <c r="O95" i="51"/>
  <c r="O44" i="51" s="1"/>
  <c r="O10" i="51" s="1"/>
  <c r="N997" i="51"/>
  <c r="Q997" i="51" s="1"/>
  <c r="O1006" i="51"/>
  <c r="Q1006" i="51" s="1"/>
  <c r="R1006" i="51" s="1"/>
  <c r="S1006" i="51" s="1"/>
  <c r="N960" i="51"/>
  <c r="P960" i="51" s="1"/>
  <c r="Q940" i="51"/>
  <c r="P934" i="51"/>
  <c r="N959" i="51"/>
  <c r="Q959" i="51" s="1"/>
  <c r="P990" i="51"/>
  <c r="I510" i="51"/>
  <c r="O1007" i="51"/>
  <c r="P878" i="51"/>
  <c r="H409" i="51"/>
  <c r="H312" i="51" s="1"/>
  <c r="P980" i="51"/>
  <c r="P994" i="51"/>
  <c r="K510" i="51"/>
  <c r="K1043" i="51" s="1"/>
  <c r="P1026" i="51"/>
  <c r="R1026" i="51" s="1"/>
  <c r="S1026" i="51" s="1"/>
  <c r="R714" i="51"/>
  <c r="T714" i="51" s="1"/>
  <c r="O938" i="51"/>
  <c r="Q938" i="51" s="1"/>
  <c r="N510" i="51"/>
  <c r="N1043" i="51" s="1"/>
  <c r="N995" i="51"/>
  <c r="Q995" i="51" s="1"/>
  <c r="M847" i="51"/>
  <c r="P958" i="51"/>
  <c r="T357" i="51"/>
  <c r="R465" i="51"/>
  <c r="P888" i="51"/>
  <c r="R807" i="51"/>
  <c r="S807" i="51" s="1"/>
  <c r="Q1000" i="51"/>
  <c r="R1000" i="51" s="1"/>
  <c r="S1000" i="51" s="1"/>
  <c r="O893" i="51"/>
  <c r="O1023" i="51"/>
  <c r="T712" i="51"/>
  <c r="N410" i="51"/>
  <c r="P410" i="51" s="1"/>
  <c r="O1014" i="51"/>
  <c r="Q1014" i="51" s="1"/>
  <c r="R1014" i="51" s="1"/>
  <c r="S1014" i="51" s="1"/>
  <c r="N963" i="51"/>
  <c r="Q963" i="51" s="1"/>
  <c r="N1015" i="51"/>
  <c r="Q1015" i="51" s="1"/>
  <c r="Q970" i="51"/>
  <c r="O1030" i="51"/>
  <c r="Q1030" i="51" s="1"/>
  <c r="O880" i="51"/>
  <c r="Q880" i="51" s="1"/>
  <c r="S659" i="51"/>
  <c r="S728" i="51"/>
  <c r="Q911" i="51"/>
  <c r="O1020" i="51"/>
  <c r="Q1020" i="51" s="1"/>
  <c r="R1020" i="51" s="1"/>
  <c r="L510" i="51"/>
  <c r="L1043" i="51" s="1"/>
  <c r="P912" i="51"/>
  <c r="N951" i="51"/>
  <c r="Q951" i="51" s="1"/>
  <c r="P940" i="51"/>
  <c r="P964" i="51"/>
  <c r="N1002" i="51"/>
  <c r="Q924" i="51"/>
  <c r="R924" i="51" s="1"/>
  <c r="S924" i="51" s="1"/>
  <c r="P257" i="51"/>
  <c r="P256" i="51" s="1"/>
  <c r="P978" i="51"/>
  <c r="O928" i="51"/>
  <c r="Q928" i="51" s="1"/>
  <c r="Q994" i="51"/>
  <c r="R665" i="51"/>
  <c r="P130" i="51"/>
  <c r="O936" i="51"/>
  <c r="J705" i="51"/>
  <c r="R705" i="51"/>
  <c r="Q899" i="51"/>
  <c r="J139" i="51"/>
  <c r="J122" i="51" s="1"/>
  <c r="Q903" i="51"/>
  <c r="N971" i="51"/>
  <c r="Q971" i="51" s="1"/>
  <c r="Q916" i="51"/>
  <c r="R916" i="51" s="1"/>
  <c r="S916" i="51" s="1"/>
  <c r="O881" i="51"/>
  <c r="O887" i="51"/>
  <c r="Q887" i="51" s="1"/>
  <c r="O1018" i="51"/>
  <c r="Q1018" i="51" s="1"/>
  <c r="Q896" i="51"/>
  <c r="L664" i="51"/>
  <c r="O312" i="51"/>
  <c r="O988" i="51"/>
  <c r="Q988" i="51" s="1"/>
  <c r="R988" i="51" s="1"/>
  <c r="S988" i="51" s="1"/>
  <c r="N999" i="51"/>
  <c r="Q999" i="51" s="1"/>
  <c r="N1027" i="51"/>
  <c r="Q1027" i="51" s="1"/>
  <c r="O998" i="51"/>
  <c r="Q998" i="51" s="1"/>
  <c r="P918" i="51"/>
  <c r="Q954" i="51"/>
  <c r="R347" i="51"/>
  <c r="P926" i="51"/>
  <c r="N923" i="51"/>
  <c r="P923" i="51" s="1"/>
  <c r="N1019" i="51"/>
  <c r="J511" i="51"/>
  <c r="P892" i="51"/>
  <c r="O889" i="51"/>
  <c r="O929" i="51"/>
  <c r="Q931" i="51"/>
  <c r="S851" i="51"/>
  <c r="P899" i="51"/>
  <c r="P911" i="51"/>
  <c r="O991" i="51"/>
  <c r="N983" i="51"/>
  <c r="Q983" i="51" s="1"/>
  <c r="O1016" i="51"/>
  <c r="Q1016" i="51" s="1"/>
  <c r="R417" i="51"/>
  <c r="S417" i="51" s="1"/>
  <c r="P928" i="51"/>
  <c r="N1011" i="51"/>
  <c r="Q1011" i="51" s="1"/>
  <c r="O906" i="51"/>
  <c r="O948" i="51"/>
  <c r="Q948" i="51" s="1"/>
  <c r="R948" i="51" s="1"/>
  <c r="S948" i="51" s="1"/>
  <c r="T660" i="51"/>
  <c r="R323" i="51"/>
  <c r="R322" i="51" s="1"/>
  <c r="R321" i="51" s="1"/>
  <c r="T313" i="51"/>
  <c r="Q986" i="51"/>
  <c r="P943" i="51"/>
  <c r="P1010" i="51"/>
  <c r="P986" i="51"/>
  <c r="P1029" i="51"/>
  <c r="Q974" i="51"/>
  <c r="O1005" i="51"/>
  <c r="O139" i="51"/>
  <c r="O122" i="51" s="1"/>
  <c r="Q716" i="51"/>
  <c r="Q715" i="51" s="1"/>
  <c r="J409" i="51"/>
  <c r="J312" i="51" s="1"/>
  <c r="P896" i="51"/>
  <c r="N947" i="51"/>
  <c r="Q947" i="51" s="1"/>
  <c r="O123" i="51"/>
  <c r="N889" i="51"/>
  <c r="P889" i="51" s="1"/>
  <c r="N1007" i="51"/>
  <c r="P1033" i="51"/>
  <c r="N267" i="51"/>
  <c r="N266" i="51" s="1"/>
  <c r="N1005" i="51"/>
  <c r="P1005" i="51" s="1"/>
  <c r="O941" i="51"/>
  <c r="R229" i="51"/>
  <c r="S229" i="51" s="1"/>
  <c r="J44" i="51"/>
  <c r="J10" i="51" s="1"/>
  <c r="N1004" i="51"/>
  <c r="O1004" i="51"/>
  <c r="Q987" i="51"/>
  <c r="M594" i="51"/>
  <c r="M511" i="51" s="1"/>
  <c r="T96" i="51"/>
  <c r="T95" i="51" s="1"/>
  <c r="T83" i="51" s="1"/>
  <c r="P922" i="51"/>
  <c r="O890" i="51"/>
  <c r="N929" i="51"/>
  <c r="P974" i="51"/>
  <c r="N955" i="51"/>
  <c r="N1017" i="51"/>
  <c r="Q1017" i="51" s="1"/>
  <c r="O926" i="51"/>
  <c r="Q926" i="51" s="1"/>
  <c r="Q958" i="51"/>
  <c r="Q915" i="51"/>
  <c r="O1022" i="51"/>
  <c r="Q1022" i="51" s="1"/>
  <c r="P931" i="51"/>
  <c r="P921" i="51"/>
  <c r="Q925" i="51"/>
  <c r="N935" i="51"/>
  <c r="Q935" i="51" s="1"/>
  <c r="P982" i="51"/>
  <c r="H510" i="51"/>
  <c r="Q882" i="51"/>
  <c r="P970" i="51"/>
  <c r="P920" i="51"/>
  <c r="L715" i="51"/>
  <c r="O989" i="51"/>
  <c r="Q989" i="51" s="1"/>
  <c r="Q907" i="51"/>
  <c r="Q892" i="51"/>
  <c r="Q1010" i="51"/>
  <c r="Q316" i="51"/>
  <c r="Q315" i="51" s="1"/>
  <c r="P316" i="51"/>
  <c r="P315" i="51" s="1"/>
  <c r="Q660" i="51"/>
  <c r="S661" i="51"/>
  <c r="P537" i="51"/>
  <c r="R551" i="51"/>
  <c r="R550" i="51" s="1"/>
  <c r="T554" i="51"/>
  <c r="Q439" i="51"/>
  <c r="S440" i="51"/>
  <c r="Q884" i="51"/>
  <c r="P884" i="51"/>
  <c r="O984" i="51"/>
  <c r="N984" i="51"/>
  <c r="P439" i="51"/>
  <c r="R440" i="51"/>
  <c r="Q724" i="51"/>
  <c r="P546" i="51"/>
  <c r="T547" i="51"/>
  <c r="Q598" i="51"/>
  <c r="R257" i="51"/>
  <c r="T258" i="51"/>
  <c r="Q354" i="51"/>
  <c r="Q516" i="51"/>
  <c r="S517" i="51"/>
  <c r="P674" i="51"/>
  <c r="P672" i="51" s="1"/>
  <c r="T675" i="51"/>
  <c r="Q251" i="51"/>
  <c r="Q250" i="51" s="1"/>
  <c r="S252" i="51"/>
  <c r="Q137" i="51"/>
  <c r="Q136" i="51" s="1"/>
  <c r="Q135" i="51" s="1"/>
  <c r="Q134" i="51" s="1"/>
  <c r="S138" i="51"/>
  <c r="R515" i="51"/>
  <c r="N514" i="51"/>
  <c r="N513" i="51" s="1"/>
  <c r="O942" i="51"/>
  <c r="N942" i="51"/>
  <c r="P907" i="51"/>
  <c r="P901" i="51"/>
  <c r="Q471" i="51"/>
  <c r="O982" i="51"/>
  <c r="Q982" i="51" s="1"/>
  <c r="Q956" i="51"/>
  <c r="P909" i="51"/>
  <c r="P954" i="51"/>
  <c r="H10" i="51"/>
  <c r="N893" i="51"/>
  <c r="P898" i="51"/>
  <c r="P930" i="51"/>
  <c r="R525" i="51"/>
  <c r="R524" i="51" s="1"/>
  <c r="Q1008" i="51"/>
  <c r="P910" i="51"/>
  <c r="P987" i="51"/>
  <c r="Q962" i="51"/>
  <c r="O891" i="51"/>
  <c r="Q891" i="51" s="1"/>
  <c r="T526" i="51"/>
  <c r="O897" i="51"/>
  <c r="Q897" i="51" s="1"/>
  <c r="O710" i="51"/>
  <c r="P463" i="51"/>
  <c r="S709" i="51"/>
  <c r="S318" i="51"/>
  <c r="N936" i="51"/>
  <c r="P1022" i="51"/>
  <c r="P1016" i="51"/>
  <c r="P615" i="51"/>
  <c r="R139" i="51"/>
  <c r="R122" i="51" s="1"/>
  <c r="T290" i="51"/>
  <c r="Q713" i="51"/>
  <c r="S714" i="51"/>
  <c r="P254" i="51"/>
  <c r="P253" i="51" s="1"/>
  <c r="T255" i="51"/>
  <c r="P670" i="51"/>
  <c r="T671" i="51"/>
  <c r="R308" i="51"/>
  <c r="R307" i="51" s="1"/>
  <c r="R306" i="51" s="1"/>
  <c r="R305" i="51" s="1"/>
  <c r="T309" i="51"/>
  <c r="Q323" i="51"/>
  <c r="Q322" i="51" s="1"/>
  <c r="Q321" i="51" s="1"/>
  <c r="S324" i="51"/>
  <c r="O655" i="51"/>
  <c r="S656" i="51"/>
  <c r="P267" i="51"/>
  <c r="P266" i="51" s="1"/>
  <c r="Q551" i="51"/>
  <c r="Q550" i="51" s="1"/>
  <c r="S552" i="51"/>
  <c r="R259" i="51"/>
  <c r="T260" i="51"/>
  <c r="Q711" i="51"/>
  <c r="S712" i="51"/>
  <c r="O932" i="51"/>
  <c r="Q932" i="51" s="1"/>
  <c r="P932" i="51"/>
  <c r="P938" i="51"/>
  <c r="P1018" i="51"/>
  <c r="Q950" i="51"/>
  <c r="T533" i="51"/>
  <c r="N967" i="51"/>
  <c r="Q967" i="51" s="1"/>
  <c r="R273" i="51"/>
  <c r="T319" i="51"/>
  <c r="Q256" i="51"/>
  <c r="R271" i="51"/>
  <c r="S270" i="51"/>
  <c r="T667" i="51"/>
  <c r="T728" i="51"/>
  <c r="Q465" i="51"/>
  <c r="Q346" i="51"/>
  <c r="Q350" i="51"/>
  <c r="R233" i="51"/>
  <c r="S233" i="51" s="1"/>
  <c r="Q351" i="51"/>
  <c r="P657" i="51"/>
  <c r="Q631" i="51"/>
  <c r="Q725" i="51"/>
  <c r="R461" i="51"/>
  <c r="P616" i="51"/>
  <c r="R535" i="51"/>
  <c r="T536" i="51"/>
  <c r="R345" i="51"/>
  <c r="O900" i="51"/>
  <c r="N900" i="51"/>
  <c r="R517" i="51"/>
  <c r="P516" i="51"/>
  <c r="Q742" i="51"/>
  <c r="P514" i="51"/>
  <c r="P513" i="51" s="1"/>
  <c r="Q442" i="51"/>
  <c r="Q441" i="51" s="1"/>
  <c r="S443" i="51"/>
  <c r="T353" i="51"/>
  <c r="Q905" i="51"/>
  <c r="M1032" i="51"/>
  <c r="P913" i="51"/>
  <c r="S356" i="51"/>
  <c r="P925" i="51"/>
  <c r="P709" i="51"/>
  <c r="T470" i="51"/>
  <c r="P359" i="51"/>
  <c r="R359" i="51" s="1"/>
  <c r="S546" i="51"/>
  <c r="N655" i="51"/>
  <c r="N654" i="51" s="1"/>
  <c r="N653" i="51" s="1"/>
  <c r="Q927" i="51"/>
  <c r="P927" i="51"/>
  <c r="O949" i="51"/>
  <c r="N949" i="51"/>
  <c r="O965" i="51"/>
  <c r="N965" i="51"/>
  <c r="Q234" i="51"/>
  <c r="P234" i="51"/>
  <c r="N126" i="51"/>
  <c r="N125" i="51" s="1"/>
  <c r="N124" i="51" s="1"/>
  <c r="N123" i="51" s="1"/>
  <c r="P127" i="51"/>
  <c r="O847" i="51"/>
  <c r="N668" i="51"/>
  <c r="N664" i="51" s="1"/>
  <c r="O977" i="51"/>
  <c r="N977" i="51"/>
  <c r="P717" i="51"/>
  <c r="N716" i="51"/>
  <c r="P719" i="51"/>
  <c r="N718" i="51"/>
  <c r="O957" i="51"/>
  <c r="N957" i="51"/>
  <c r="O973" i="51"/>
  <c r="N973" i="51"/>
  <c r="Q919" i="51"/>
  <c r="O1025" i="51"/>
  <c r="N1025" i="51"/>
  <c r="R354" i="51"/>
  <c r="P366" i="51"/>
  <c r="N363" i="51"/>
  <c r="N362" i="51" s="1"/>
  <c r="N361" i="51" s="1"/>
  <c r="N472" i="51"/>
  <c r="P473" i="51"/>
  <c r="Q879" i="51"/>
  <c r="P879" i="51"/>
  <c r="Q809" i="51"/>
  <c r="P1030" i="51"/>
  <c r="Q1034" i="51"/>
  <c r="P1034" i="51"/>
  <c r="O1001" i="51"/>
  <c r="N1001" i="51"/>
  <c r="N676" i="51"/>
  <c r="P677" i="51"/>
  <c r="P542" i="51"/>
  <c r="P541" i="51" s="1"/>
  <c r="R543" i="51"/>
  <c r="P885" i="51"/>
  <c r="O930" i="51"/>
  <c r="P937" i="51"/>
  <c r="O1021" i="51"/>
  <c r="O937" i="51"/>
  <c r="R546" i="51"/>
  <c r="Q944" i="51"/>
  <c r="Q914" i="51"/>
  <c r="N724" i="51"/>
  <c r="R317" i="51"/>
  <c r="P917" i="51"/>
  <c r="O922" i="51"/>
  <c r="P887" i="51"/>
  <c r="R658" i="51"/>
  <c r="P894" i="51"/>
  <c r="P992" i="51"/>
  <c r="P950" i="51"/>
  <c r="P989" i="51"/>
  <c r="N939" i="51"/>
  <c r="N1023" i="51"/>
  <c r="O1033" i="51"/>
  <c r="P903" i="51"/>
  <c r="R660" i="51"/>
  <c r="P914" i="51"/>
  <c r="Q1024" i="51"/>
  <c r="L1032" i="51"/>
  <c r="R808" i="51"/>
  <c r="S808" i="51" s="1"/>
  <c r="Q996" i="51"/>
  <c r="O917" i="51"/>
  <c r="L723" i="51"/>
  <c r="O921" i="51"/>
  <c r="Q921" i="51" s="1"/>
  <c r="Q1028" i="51"/>
  <c r="Q978" i="51"/>
  <c r="N906" i="51"/>
  <c r="O918" i="51"/>
  <c r="Q886" i="51"/>
  <c r="O902" i="51"/>
  <c r="N941" i="51"/>
  <c r="O909" i="51"/>
  <c r="O878" i="51"/>
  <c r="N991" i="51"/>
  <c r="O894" i="51"/>
  <c r="N1021" i="51"/>
  <c r="P525" i="51"/>
  <c r="P524" i="51" s="1"/>
  <c r="R673" i="51"/>
  <c r="P933" i="51"/>
  <c r="R725" i="51"/>
  <c r="P656" i="51"/>
  <c r="L655" i="51"/>
  <c r="L654" i="51" s="1"/>
  <c r="L653" i="51" s="1"/>
  <c r="P594" i="51"/>
  <c r="P511" i="51" s="1"/>
  <c r="M227" i="51"/>
  <c r="R294" i="51"/>
  <c r="Q883" i="51"/>
  <c r="K873" i="51"/>
  <c r="N874" i="51"/>
  <c r="M874" i="51"/>
  <c r="N497" i="51"/>
  <c r="P498" i="51"/>
  <c r="Q895" i="51"/>
  <c r="P895" i="51"/>
  <c r="O877" i="51"/>
  <c r="N877" i="51"/>
  <c r="O945" i="51"/>
  <c r="N945" i="51"/>
  <c r="O961" i="51"/>
  <c r="N961" i="51"/>
  <c r="N442" i="51"/>
  <c r="N441" i="51" s="1"/>
  <c r="P443" i="51"/>
  <c r="Q230" i="51"/>
  <c r="P230" i="51"/>
  <c r="Q642" i="51"/>
  <c r="R644" i="51"/>
  <c r="P847" i="51"/>
  <c r="R232" i="51"/>
  <c r="O1009" i="51"/>
  <c r="N1009" i="51"/>
  <c r="O228" i="51"/>
  <c r="L227" i="51"/>
  <c r="N228" i="51"/>
  <c r="P228" i="51" s="1"/>
  <c r="N608" i="51"/>
  <c r="N607" i="51" s="1"/>
  <c r="O1003" i="51"/>
  <c r="N1003" i="51"/>
  <c r="O979" i="51"/>
  <c r="N979" i="51"/>
  <c r="Q980" i="51"/>
  <c r="O953" i="51"/>
  <c r="N953" i="51"/>
  <c r="O969" i="51"/>
  <c r="N969" i="51"/>
  <c r="O985" i="51"/>
  <c r="N985" i="51"/>
  <c r="O993" i="51"/>
  <c r="N993" i="51"/>
  <c r="P603" i="51"/>
  <c r="P601" i="51" s="1"/>
  <c r="Q912" i="51"/>
  <c r="R355" i="51"/>
  <c r="O981" i="51"/>
  <c r="N981" i="51"/>
  <c r="N474" i="51"/>
  <c r="P475" i="51"/>
  <c r="P968" i="51"/>
  <c r="O1029" i="51"/>
  <c r="P669" i="51"/>
  <c r="Q904" i="51"/>
  <c r="R904" i="51" s="1"/>
  <c r="O898" i="51"/>
  <c r="R810" i="51"/>
  <c r="S810" i="51" s="1"/>
  <c r="O943" i="51"/>
  <c r="P882" i="51"/>
  <c r="O901" i="51"/>
  <c r="Q964" i="51"/>
  <c r="N881" i="51"/>
  <c r="P946" i="51"/>
  <c r="P962" i="51"/>
  <c r="O934" i="51"/>
  <c r="P1008" i="51"/>
  <c r="P346" i="51"/>
  <c r="R346" i="51" s="1"/>
  <c r="L471" i="51"/>
  <c r="L1031" i="51"/>
  <c r="O913" i="51"/>
  <c r="O885" i="51"/>
  <c r="Q910" i="51"/>
  <c r="O723" i="51"/>
  <c r="Q990" i="51"/>
  <c r="P905" i="51"/>
  <c r="N890" i="51"/>
  <c r="Q888" i="51"/>
  <c r="P956" i="51"/>
  <c r="Q1012" i="51"/>
  <c r="P897" i="51"/>
  <c r="O933" i="51"/>
  <c r="P350" i="51"/>
  <c r="J25" i="54"/>
  <c r="F25" i="47"/>
  <c r="AF141" i="51" l="1"/>
  <c r="AD558" i="51"/>
  <c r="AD370" i="51"/>
  <c r="AD84" i="51"/>
  <c r="AF84" i="51" s="1"/>
  <c r="AB620" i="51"/>
  <c r="AB753" i="51"/>
  <c r="AD754" i="51"/>
  <c r="Z857" i="51"/>
  <c r="AA857" i="51" s="1"/>
  <c r="Z647" i="51"/>
  <c r="AA647" i="51" s="1"/>
  <c r="Z804" i="51"/>
  <c r="AA804" i="51" s="1"/>
  <c r="Z802" i="51"/>
  <c r="AA802" i="51" s="1"/>
  <c r="Z806" i="51"/>
  <c r="AA806" i="51" s="1"/>
  <c r="Z444" i="51"/>
  <c r="AB445" i="51"/>
  <c r="AB444" i="51" s="1"/>
  <c r="AB438" i="51" s="1"/>
  <c r="Z495" i="51"/>
  <c r="AA495" i="51" s="1"/>
  <c r="W539" i="51"/>
  <c r="W538" i="51"/>
  <c r="Z292" i="51"/>
  <c r="Z281" i="51" s="1"/>
  <c r="Z274" i="51" s="1"/>
  <c r="Z249" i="51" s="1"/>
  <c r="W127" i="51"/>
  <c r="H1043" i="51"/>
  <c r="I1043" i="51"/>
  <c r="U254" i="51"/>
  <c r="U253" i="51" s="1"/>
  <c r="W840" i="51"/>
  <c r="U668" i="51"/>
  <c r="X861" i="51"/>
  <c r="Y861" i="51" s="1"/>
  <c r="U514" i="51"/>
  <c r="U513" i="51" s="1"/>
  <c r="T251" i="51"/>
  <c r="T250" i="51" s="1"/>
  <c r="W542" i="51"/>
  <c r="W541" i="51" s="1"/>
  <c r="Y543" i="51"/>
  <c r="Z107" i="51"/>
  <c r="Z811" i="51"/>
  <c r="AA811" i="51" s="1"/>
  <c r="U469" i="51"/>
  <c r="U497" i="51"/>
  <c r="S132" i="51"/>
  <c r="S131" i="51" s="1"/>
  <c r="U133" i="51"/>
  <c r="U670" i="51"/>
  <c r="X856" i="51"/>
  <c r="Y856" i="51" s="1"/>
  <c r="U674" i="51"/>
  <c r="U672" i="51" s="1"/>
  <c r="W673" i="51"/>
  <c r="X116" i="51"/>
  <c r="X115" i="51" s="1"/>
  <c r="X114" i="51" s="1"/>
  <c r="Z117" i="51"/>
  <c r="Z853" i="51"/>
  <c r="W467" i="51"/>
  <c r="W534" i="51"/>
  <c r="X702" i="51"/>
  <c r="X701" i="51" s="1"/>
  <c r="Z704" i="51"/>
  <c r="X760" i="51"/>
  <c r="Z761" i="51"/>
  <c r="W531" i="51"/>
  <c r="W548" i="51"/>
  <c r="W460" i="51"/>
  <c r="Y803" i="51"/>
  <c r="X800" i="51"/>
  <c r="Y800" i="51" s="1"/>
  <c r="W532" i="51"/>
  <c r="U540" i="51"/>
  <c r="W462" i="51"/>
  <c r="W533" i="51"/>
  <c r="X682" i="51"/>
  <c r="Y682" i="51" s="1"/>
  <c r="U537" i="51"/>
  <c r="W461" i="51"/>
  <c r="W549" i="51"/>
  <c r="Y805" i="51"/>
  <c r="Y762" i="51"/>
  <c r="X587" i="51"/>
  <c r="Y587" i="51" s="1"/>
  <c r="X792" i="51"/>
  <c r="Y792" i="51" s="1"/>
  <c r="X686" i="51"/>
  <c r="Y686" i="51" s="1"/>
  <c r="W526" i="51"/>
  <c r="W528" i="51"/>
  <c r="X631" i="51"/>
  <c r="X687" i="51"/>
  <c r="Y687" i="51" s="1"/>
  <c r="W527" i="51"/>
  <c r="Y641" i="51"/>
  <c r="W529" i="51"/>
  <c r="X588" i="51"/>
  <c r="Y588" i="51" s="1"/>
  <c r="X528" i="51"/>
  <c r="W666" i="51"/>
  <c r="W464" i="51"/>
  <c r="W530" i="51"/>
  <c r="W547" i="51"/>
  <c r="Y801" i="51"/>
  <c r="Y793" i="51"/>
  <c r="X419" i="51"/>
  <c r="X418" i="51" s="1"/>
  <c r="X417" i="51" s="1"/>
  <c r="Z420" i="51"/>
  <c r="W320" i="51"/>
  <c r="W344" i="51"/>
  <c r="W358" i="51"/>
  <c r="W360" i="51"/>
  <c r="W348" i="51"/>
  <c r="W357" i="51"/>
  <c r="X415" i="51"/>
  <c r="X414" i="51" s="1"/>
  <c r="X413" i="51" s="1"/>
  <c r="Z416" i="51"/>
  <c r="W345" i="51"/>
  <c r="W319" i="51"/>
  <c r="W484" i="51"/>
  <c r="W457" i="51" s="1"/>
  <c r="W456" i="51" s="1"/>
  <c r="W455" i="51" s="1"/>
  <c r="W272" i="51"/>
  <c r="W268" i="51"/>
  <c r="W246" i="51"/>
  <c r="W273" i="51"/>
  <c r="Y235" i="51"/>
  <c r="W271" i="51"/>
  <c r="W269" i="51"/>
  <c r="X174" i="51"/>
  <c r="X162" i="51" s="1"/>
  <c r="X161" i="51" s="1"/>
  <c r="Z175" i="51"/>
  <c r="U128" i="51"/>
  <c r="V128" i="51"/>
  <c r="W470" i="51"/>
  <c r="V162" i="51"/>
  <c r="V161" i="51" s="1"/>
  <c r="U665" i="51"/>
  <c r="S617" i="51"/>
  <c r="S664" i="51"/>
  <c r="U238" i="51"/>
  <c r="U546" i="51"/>
  <c r="R986" i="51"/>
  <c r="S986" i="51" s="1"/>
  <c r="S126" i="51"/>
  <c r="S125" i="51" s="1"/>
  <c r="S124" i="51" s="1"/>
  <c r="W671" i="51"/>
  <c r="U438" i="51"/>
  <c r="U431" i="51" s="1"/>
  <c r="U409" i="51" s="1"/>
  <c r="W515" i="51"/>
  <c r="U356" i="51"/>
  <c r="V436" i="51"/>
  <c r="V435" i="51" s="1"/>
  <c r="U535" i="51"/>
  <c r="W536" i="51"/>
  <c r="V356" i="51"/>
  <c r="T539" i="51"/>
  <c r="V466" i="51"/>
  <c r="W239" i="51"/>
  <c r="T469" i="51"/>
  <c r="T670" i="51"/>
  <c r="U318" i="51"/>
  <c r="V532" i="51"/>
  <c r="V534" i="51"/>
  <c r="V746" i="51"/>
  <c r="V745" i="51" s="1"/>
  <c r="V666" i="51"/>
  <c r="V840" i="51"/>
  <c r="X841" i="51"/>
  <c r="Y841" i="51" s="1"/>
  <c r="V548" i="51"/>
  <c r="V683" i="51"/>
  <c r="U359" i="51"/>
  <c r="V344" i="51"/>
  <c r="V530" i="51"/>
  <c r="X785" i="51"/>
  <c r="U466" i="51"/>
  <c r="V467" i="51"/>
  <c r="U525" i="51"/>
  <c r="U524" i="51" s="1"/>
  <c r="W502" i="51"/>
  <c r="W667" i="51"/>
  <c r="X798" i="51"/>
  <c r="Y798" i="51" s="1"/>
  <c r="V547" i="51"/>
  <c r="U129" i="51"/>
  <c r="W130" i="51"/>
  <c r="S708" i="51"/>
  <c r="S707" i="51" s="1"/>
  <c r="U343" i="51"/>
  <c r="U342" i="51" s="1"/>
  <c r="U352" i="51"/>
  <c r="S468" i="51"/>
  <c r="V348" i="51"/>
  <c r="V502" i="51"/>
  <c r="U463" i="51"/>
  <c r="V549" i="51"/>
  <c r="V246" i="51"/>
  <c r="X247" i="51"/>
  <c r="Y247" i="51" s="1"/>
  <c r="U676" i="51"/>
  <c r="W677" i="51"/>
  <c r="U308" i="51"/>
  <c r="U307" i="51" s="1"/>
  <c r="U306" i="51" s="1"/>
  <c r="U305" i="51" s="1"/>
  <c r="W309" i="51"/>
  <c r="U317" i="51"/>
  <c r="V360" i="51"/>
  <c r="V462" i="51"/>
  <c r="U347" i="51"/>
  <c r="V860" i="51"/>
  <c r="X113" i="51"/>
  <c r="Y113" i="51" s="1"/>
  <c r="V351" i="51"/>
  <c r="V352" i="51"/>
  <c r="U459" i="51"/>
  <c r="U458" i="51" s="1"/>
  <c r="W255" i="51"/>
  <c r="W748" i="51"/>
  <c r="W675" i="51"/>
  <c r="X743" i="51"/>
  <c r="Z743" i="51" s="1"/>
  <c r="X494" i="51"/>
  <c r="W669" i="51"/>
  <c r="V353" i="51"/>
  <c r="S267" i="51"/>
  <c r="S266" i="51" s="1"/>
  <c r="T674" i="51"/>
  <c r="T672" i="51" s="1"/>
  <c r="U259" i="51"/>
  <c r="W260" i="51"/>
  <c r="U353" i="51"/>
  <c r="T538" i="51"/>
  <c r="U755" i="51"/>
  <c r="U752" i="51" s="1"/>
  <c r="U705" i="51" s="1"/>
  <c r="U206" i="51"/>
  <c r="V318" i="51"/>
  <c r="U257" i="51"/>
  <c r="W258" i="51"/>
  <c r="U472" i="51"/>
  <c r="W473" i="51"/>
  <c r="U474" i="51"/>
  <c r="W475" i="51"/>
  <c r="V269" i="51"/>
  <c r="V320" i="51"/>
  <c r="V270" i="51"/>
  <c r="U716" i="51"/>
  <c r="W717" i="51"/>
  <c r="W437" i="51"/>
  <c r="T727" i="51"/>
  <c r="T722" i="51" s="1"/>
  <c r="V533" i="51"/>
  <c r="V526" i="51"/>
  <c r="V319" i="51"/>
  <c r="S655" i="51"/>
  <c r="T254" i="51"/>
  <c r="T253" i="51" s="1"/>
  <c r="S727" i="51"/>
  <c r="S722" i="51" s="1"/>
  <c r="V357" i="51"/>
  <c r="X241" i="51"/>
  <c r="Y241" i="51" s="1"/>
  <c r="V531" i="51"/>
  <c r="U355" i="51"/>
  <c r="V529" i="51"/>
  <c r="T468" i="51"/>
  <c r="U363" i="51"/>
  <c r="U362" i="51" s="1"/>
  <c r="U361" i="51" s="1"/>
  <c r="W364" i="51"/>
  <c r="X240" i="51"/>
  <c r="Y240" i="51" s="1"/>
  <c r="U619" i="51"/>
  <c r="T540" i="51"/>
  <c r="V323" i="51"/>
  <c r="V322" i="51" s="1"/>
  <c r="V321" i="51" s="1"/>
  <c r="X327" i="51"/>
  <c r="V460" i="51"/>
  <c r="V527" i="51"/>
  <c r="V349" i="51"/>
  <c r="V464" i="51"/>
  <c r="V272" i="51"/>
  <c r="V358" i="51"/>
  <c r="U816" i="51"/>
  <c r="U815" i="51" s="1"/>
  <c r="V815" i="51" s="1"/>
  <c r="U659" i="51"/>
  <c r="V268" i="51"/>
  <c r="W450" i="51"/>
  <c r="W684" i="51"/>
  <c r="W349" i="51"/>
  <c r="T281" i="51"/>
  <c r="T274" i="51" s="1"/>
  <c r="T249" i="51" s="1"/>
  <c r="V456" i="51"/>
  <c r="V455" i="51" s="1"/>
  <c r="S471" i="51"/>
  <c r="V313" i="51"/>
  <c r="Q123" i="51"/>
  <c r="V609" i="51"/>
  <c r="V817" i="51"/>
  <c r="T776" i="51"/>
  <c r="V252" i="51"/>
  <c r="T659" i="51"/>
  <c r="T652" i="51" s="1"/>
  <c r="U656" i="51"/>
  <c r="S256" i="51"/>
  <c r="T665" i="51"/>
  <c r="U270" i="51"/>
  <c r="V236" i="51"/>
  <c r="U96" i="51"/>
  <c r="R657" i="51"/>
  <c r="T354" i="51"/>
  <c r="S442" i="51"/>
  <c r="S441" i="51" s="1"/>
  <c r="U443" i="51"/>
  <c r="S724" i="51"/>
  <c r="S660" i="51"/>
  <c r="U661" i="51"/>
  <c r="T713" i="51"/>
  <c r="V714" i="51"/>
  <c r="R343" i="51"/>
  <c r="R342" i="51" s="1"/>
  <c r="S465" i="51"/>
  <c r="S551" i="51"/>
  <c r="S550" i="51" s="1"/>
  <c r="U552" i="51"/>
  <c r="S137" i="51"/>
  <c r="S136" i="51" s="1"/>
  <c r="S135" i="51" s="1"/>
  <c r="S134" i="51" s="1"/>
  <c r="U138" i="51"/>
  <c r="S354" i="51"/>
  <c r="Q657" i="51"/>
  <c r="Q654" i="51" s="1"/>
  <c r="Q653" i="51" s="1"/>
  <c r="V667" i="51"/>
  <c r="R316" i="51"/>
  <c r="R315" i="51" s="1"/>
  <c r="S350" i="51"/>
  <c r="S516" i="51"/>
  <c r="U517" i="51"/>
  <c r="T908" i="51"/>
  <c r="U908" i="51" s="1"/>
  <c r="T876" i="51"/>
  <c r="U876" i="51" s="1"/>
  <c r="T461" i="51"/>
  <c r="S351" i="51"/>
  <c r="T271" i="51"/>
  <c r="S711" i="51"/>
  <c r="U712" i="51"/>
  <c r="T546" i="51"/>
  <c r="T417" i="51"/>
  <c r="T916" i="51"/>
  <c r="U916" i="51" s="1"/>
  <c r="T1000" i="51"/>
  <c r="U1000" i="51" s="1"/>
  <c r="P137" i="51"/>
  <c r="P136" i="51" s="1"/>
  <c r="P135" i="51" s="1"/>
  <c r="P134" i="51" s="1"/>
  <c r="U728" i="51"/>
  <c r="T810" i="51"/>
  <c r="U810" i="51" s="1"/>
  <c r="T355" i="51"/>
  <c r="T725" i="51"/>
  <c r="T808" i="51"/>
  <c r="U808" i="51" s="1"/>
  <c r="T535" i="51"/>
  <c r="V536" i="51"/>
  <c r="T233" i="51"/>
  <c r="U233" i="51" s="1"/>
  <c r="S323" i="51"/>
  <c r="S322" i="51" s="1"/>
  <c r="S321" i="51" s="1"/>
  <c r="U324" i="51"/>
  <c r="S713" i="51"/>
  <c r="U714" i="51"/>
  <c r="S316" i="51"/>
  <c r="S315" i="51" s="1"/>
  <c r="T257" i="51"/>
  <c r="V258" i="51"/>
  <c r="S439" i="51"/>
  <c r="U440" i="51"/>
  <c r="R537" i="51"/>
  <c r="T988" i="51"/>
  <c r="U988" i="51" s="1"/>
  <c r="P129" i="51"/>
  <c r="P126" i="51" s="1"/>
  <c r="P125" i="51" s="1"/>
  <c r="P124" i="51" s="1"/>
  <c r="T711" i="51"/>
  <c r="V712" i="51"/>
  <c r="T807" i="51"/>
  <c r="U807" i="51" s="1"/>
  <c r="T1006" i="51"/>
  <c r="U1006" i="51" s="1"/>
  <c r="T976" i="51"/>
  <c r="U976" i="51" s="1"/>
  <c r="U709" i="51"/>
  <c r="V675" i="51"/>
  <c r="V728" i="51"/>
  <c r="V255" i="51"/>
  <c r="T259" i="51"/>
  <c r="V260" i="51"/>
  <c r="S251" i="51"/>
  <c r="S250" i="51" s="1"/>
  <c r="U252" i="51"/>
  <c r="S718" i="51"/>
  <c r="S715" i="51" s="1"/>
  <c r="U719" i="51"/>
  <c r="U787" i="51"/>
  <c r="U777" i="51" s="1"/>
  <c r="T673" i="51"/>
  <c r="S346" i="51"/>
  <c r="T273" i="51"/>
  <c r="T308" i="51"/>
  <c r="T307" i="51" s="1"/>
  <c r="T306" i="51" s="1"/>
  <c r="T305" i="51" s="1"/>
  <c r="V309" i="51"/>
  <c r="R514" i="51"/>
  <c r="R513" i="51" s="1"/>
  <c r="T551" i="51"/>
  <c r="T550" i="51" s="1"/>
  <c r="V554" i="51"/>
  <c r="T229" i="51"/>
  <c r="U229" i="51" s="1"/>
  <c r="T948" i="51"/>
  <c r="U948" i="51" s="1"/>
  <c r="T347" i="51"/>
  <c r="T924" i="51"/>
  <c r="U924" i="51" s="1"/>
  <c r="T1014" i="51"/>
  <c r="U1014" i="51" s="1"/>
  <c r="T465" i="51"/>
  <c r="T1026" i="51"/>
  <c r="U1026" i="51" s="1"/>
  <c r="P132" i="51"/>
  <c r="P131" i="51" s="1"/>
  <c r="T438" i="51"/>
  <c r="V470" i="51"/>
  <c r="V671" i="51"/>
  <c r="V239" i="51"/>
  <c r="V756" i="51"/>
  <c r="V424" i="51"/>
  <c r="U424" i="51"/>
  <c r="V586" i="51"/>
  <c r="W586" i="51" s="1"/>
  <c r="V685" i="51"/>
  <c r="S847" i="51"/>
  <c r="C51" i="15"/>
  <c r="D51" i="15"/>
  <c r="G51" i="15" s="1"/>
  <c r="D25" i="47"/>
  <c r="T456" i="51"/>
  <c r="T455" i="51" s="1"/>
  <c r="D25" i="54"/>
  <c r="T705" i="51"/>
  <c r="R642" i="51"/>
  <c r="R630" i="51" s="1"/>
  <c r="S652" i="51"/>
  <c r="P966" i="51"/>
  <c r="R966" i="51" s="1"/>
  <c r="O657" i="51"/>
  <c r="O654" i="51" s="1"/>
  <c r="O653" i="51" s="1"/>
  <c r="R138" i="51"/>
  <c r="S231" i="51"/>
  <c r="S658" i="51"/>
  <c r="R954" i="51"/>
  <c r="S954" i="51" s="1"/>
  <c r="R133" i="51"/>
  <c r="Q960" i="51"/>
  <c r="R960" i="51" s="1"/>
  <c r="S960" i="51" s="1"/>
  <c r="O594" i="51"/>
  <c r="O511" i="51" s="1"/>
  <c r="O510" i="51" s="1"/>
  <c r="O1043" i="51" s="1"/>
  <c r="R920" i="51"/>
  <c r="S920" i="51" s="1"/>
  <c r="R915" i="51"/>
  <c r="S915" i="51" s="1"/>
  <c r="P963" i="51"/>
  <c r="R963" i="51" s="1"/>
  <c r="S963" i="51" s="1"/>
  <c r="R130" i="51"/>
  <c r="R940" i="51"/>
  <c r="S940" i="51" s="1"/>
  <c r="R994" i="51"/>
  <c r="S994" i="51" s="1"/>
  <c r="P997" i="51"/>
  <c r="R997" i="51" s="1"/>
  <c r="S997" i="51" s="1"/>
  <c r="P975" i="51"/>
  <c r="R975" i="51" s="1"/>
  <c r="S975" i="51" s="1"/>
  <c r="S1020" i="51"/>
  <c r="P995" i="51"/>
  <c r="R995" i="51" s="1"/>
  <c r="S995" i="51" s="1"/>
  <c r="P951" i="51"/>
  <c r="R951" i="51" s="1"/>
  <c r="S951" i="51" s="1"/>
  <c r="P1013" i="51"/>
  <c r="R1013" i="51" s="1"/>
  <c r="S1013" i="51" s="1"/>
  <c r="P967" i="51"/>
  <c r="R967" i="51" s="1"/>
  <c r="S967" i="51" s="1"/>
  <c r="P959" i="51"/>
  <c r="R959" i="51" s="1"/>
  <c r="S959" i="51" s="1"/>
  <c r="Q1007" i="51"/>
  <c r="P1015" i="51"/>
  <c r="R1015" i="51" s="1"/>
  <c r="S1015" i="51" s="1"/>
  <c r="Q893" i="51"/>
  <c r="R713" i="51"/>
  <c r="R710" i="51" s="1"/>
  <c r="M510" i="51"/>
  <c r="M1043" i="51" s="1"/>
  <c r="R911" i="51"/>
  <c r="S911" i="51" s="1"/>
  <c r="Q936" i="51"/>
  <c r="P1011" i="51"/>
  <c r="R1011" i="51" s="1"/>
  <c r="S1011" i="51" s="1"/>
  <c r="R912" i="51"/>
  <c r="S912" i="51" s="1"/>
  <c r="R978" i="51"/>
  <c r="S978" i="51" s="1"/>
  <c r="R884" i="51"/>
  <c r="S884" i="51" s="1"/>
  <c r="R970" i="51"/>
  <c r="S970" i="51" s="1"/>
  <c r="R896" i="51"/>
  <c r="S896" i="51" s="1"/>
  <c r="P983" i="51"/>
  <c r="R983" i="51" s="1"/>
  <c r="S983" i="51" s="1"/>
  <c r="Q889" i="51"/>
  <c r="R889" i="51" s="1"/>
  <c r="S889" i="51" s="1"/>
  <c r="P1002" i="51"/>
  <c r="Q1002" i="51"/>
  <c r="Q410" i="51"/>
  <c r="P1017" i="51"/>
  <c r="R1017" i="51" s="1"/>
  <c r="S1017" i="51" s="1"/>
  <c r="P936" i="51"/>
  <c r="P971" i="51"/>
  <c r="R971" i="51" s="1"/>
  <c r="S971" i="51" s="1"/>
  <c r="R899" i="51"/>
  <c r="S899" i="51" s="1"/>
  <c r="R982" i="51"/>
  <c r="S982" i="51" s="1"/>
  <c r="Q881" i="51"/>
  <c r="P1027" i="51"/>
  <c r="R1027" i="51" s="1"/>
  <c r="S1027" i="51" s="1"/>
  <c r="R892" i="51"/>
  <c r="S892" i="51" s="1"/>
  <c r="J510" i="51"/>
  <c r="J1043" i="51" s="1"/>
  <c r="Q710" i="51"/>
  <c r="R1010" i="51"/>
  <c r="S1010" i="51" s="1"/>
  <c r="R931" i="51"/>
  <c r="S931" i="51" s="1"/>
  <c r="R974" i="51"/>
  <c r="S974" i="51" s="1"/>
  <c r="Q1019" i="51"/>
  <c r="P1019" i="51"/>
  <c r="R968" i="51"/>
  <c r="S968" i="51" s="1"/>
  <c r="R1016" i="51"/>
  <c r="S1016" i="51" s="1"/>
  <c r="R1008" i="51"/>
  <c r="S1008" i="51" s="1"/>
  <c r="Q923" i="51"/>
  <c r="R923" i="51" s="1"/>
  <c r="S923" i="51" s="1"/>
  <c r="R926" i="51"/>
  <c r="S926" i="51" s="1"/>
  <c r="R234" i="51"/>
  <c r="S234" i="51" s="1"/>
  <c r="R256" i="51"/>
  <c r="P881" i="51"/>
  <c r="R956" i="51"/>
  <c r="S956" i="51" s="1"/>
  <c r="P999" i="51"/>
  <c r="R999" i="51" s="1"/>
  <c r="S999" i="51" s="1"/>
  <c r="P947" i="51"/>
  <c r="R947" i="51" s="1"/>
  <c r="S947" i="51" s="1"/>
  <c r="R958" i="51"/>
  <c r="S958" i="51" s="1"/>
  <c r="Q929" i="51"/>
  <c r="P608" i="51"/>
  <c r="P607" i="51" s="1"/>
  <c r="R992" i="51"/>
  <c r="S992" i="51" s="1"/>
  <c r="R907" i="51"/>
  <c r="S907" i="51" s="1"/>
  <c r="Q1005" i="51"/>
  <c r="R1005" i="51" s="1"/>
  <c r="S1005" i="51" s="1"/>
  <c r="R989" i="51"/>
  <c r="S989" i="51" s="1"/>
  <c r="P893" i="51"/>
  <c r="P935" i="51"/>
  <c r="R935" i="51" s="1"/>
  <c r="S935" i="51" s="1"/>
  <c r="T345" i="51"/>
  <c r="P1007" i="51"/>
  <c r="Q955" i="51"/>
  <c r="P955" i="51"/>
  <c r="P929" i="51"/>
  <c r="R987" i="51"/>
  <c r="S987" i="51" s="1"/>
  <c r="Q594" i="51"/>
  <c r="Q511" i="51" s="1"/>
  <c r="R925" i="51"/>
  <c r="S925" i="51" s="1"/>
  <c r="R938" i="51"/>
  <c r="S938" i="51" s="1"/>
  <c r="T525" i="51"/>
  <c r="T524" i="51" s="1"/>
  <c r="Q1004" i="51"/>
  <c r="P1004" i="51"/>
  <c r="R897" i="51"/>
  <c r="S897" i="51" s="1"/>
  <c r="R887" i="51"/>
  <c r="S887" i="51" s="1"/>
  <c r="R1022" i="51"/>
  <c r="S1022" i="51" s="1"/>
  <c r="R891" i="51"/>
  <c r="S891" i="51" s="1"/>
  <c r="P668" i="51"/>
  <c r="P664" i="51" s="1"/>
  <c r="R880" i="51"/>
  <c r="S880" i="51" s="1"/>
  <c r="R883" i="51"/>
  <c r="S883" i="51" s="1"/>
  <c r="R919" i="51"/>
  <c r="S919" i="51" s="1"/>
  <c r="R875" i="51"/>
  <c r="S875" i="51" s="1"/>
  <c r="R1012" i="51"/>
  <c r="S1012" i="51" s="1"/>
  <c r="R888" i="51"/>
  <c r="S888" i="51" s="1"/>
  <c r="R990" i="51"/>
  <c r="S990" i="51" s="1"/>
  <c r="R928" i="51"/>
  <c r="S928" i="51" s="1"/>
  <c r="S232" i="51"/>
  <c r="P655" i="51"/>
  <c r="P654" i="51" s="1"/>
  <c r="P653" i="51" s="1"/>
  <c r="R944" i="51"/>
  <c r="S944" i="51" s="1"/>
  <c r="P708" i="51"/>
  <c r="P707" i="51" s="1"/>
  <c r="R709" i="51"/>
  <c r="Q900" i="51"/>
  <c r="P900" i="51"/>
  <c r="R463" i="51"/>
  <c r="Q984" i="51"/>
  <c r="P984" i="51"/>
  <c r="R459" i="51"/>
  <c r="R458" i="51" s="1"/>
  <c r="R267" i="51"/>
  <c r="R266" i="51" s="1"/>
  <c r="R230" i="51"/>
  <c r="S230" i="51" s="1"/>
  <c r="O1032" i="51"/>
  <c r="R1034" i="51"/>
  <c r="S1034" i="51" s="1"/>
  <c r="T515" i="51"/>
  <c r="T658" i="51"/>
  <c r="S644" i="51"/>
  <c r="R1018" i="51"/>
  <c r="S1018" i="51" s="1"/>
  <c r="R932" i="51"/>
  <c r="S932" i="51" s="1"/>
  <c r="T317" i="51"/>
  <c r="R972" i="51"/>
  <c r="S972" i="51" s="1"/>
  <c r="R1028" i="51"/>
  <c r="S1028" i="51" s="1"/>
  <c r="R952" i="51"/>
  <c r="S952" i="51" s="1"/>
  <c r="R542" i="51"/>
  <c r="R541" i="51" s="1"/>
  <c r="T543" i="51"/>
  <c r="R516" i="51"/>
  <c r="T517" i="51"/>
  <c r="Q942" i="51"/>
  <c r="P942" i="51"/>
  <c r="S904" i="51"/>
  <c r="R910" i="51"/>
  <c r="T359" i="51"/>
  <c r="Q723" i="51"/>
  <c r="R742" i="51"/>
  <c r="S742" i="51" s="1"/>
  <c r="R350" i="51"/>
  <c r="R921" i="51"/>
  <c r="S921" i="51" s="1"/>
  <c r="R964" i="51"/>
  <c r="S964" i="51" s="1"/>
  <c r="R980" i="51"/>
  <c r="S980" i="51" s="1"/>
  <c r="S294" i="51"/>
  <c r="R998" i="51"/>
  <c r="S998" i="51" s="1"/>
  <c r="R886" i="51"/>
  <c r="S886" i="51" s="1"/>
  <c r="R809" i="51"/>
  <c r="S809" i="51" s="1"/>
  <c r="R439" i="51"/>
  <c r="T440" i="51"/>
  <c r="T346" i="51"/>
  <c r="R996" i="51"/>
  <c r="S996" i="51" s="1"/>
  <c r="R1024" i="51"/>
  <c r="S1024" i="51" s="1"/>
  <c r="S725" i="51"/>
  <c r="P510" i="51"/>
  <c r="P1043" i="51" s="1"/>
  <c r="P227" i="51"/>
  <c r="O1031" i="51"/>
  <c r="N1031" i="51"/>
  <c r="Q934" i="51"/>
  <c r="R962" i="51"/>
  <c r="S962" i="51" s="1"/>
  <c r="Q953" i="51"/>
  <c r="P953" i="51"/>
  <c r="Q945" i="51"/>
  <c r="P945" i="51"/>
  <c r="Q973" i="51"/>
  <c r="P973" i="51"/>
  <c r="Q949" i="51"/>
  <c r="P949" i="51"/>
  <c r="Q890" i="51"/>
  <c r="P890" i="51"/>
  <c r="N873" i="51"/>
  <c r="M873" i="51"/>
  <c r="Q922" i="51"/>
  <c r="R946" i="51"/>
  <c r="S946" i="51" s="1"/>
  <c r="Q943" i="51"/>
  <c r="Q981" i="51"/>
  <c r="P981" i="51"/>
  <c r="P874" i="51"/>
  <c r="O874" i="51"/>
  <c r="Q874" i="51" s="1"/>
  <c r="Q991" i="51"/>
  <c r="P991" i="51"/>
  <c r="Q941" i="51"/>
  <c r="P941" i="51"/>
  <c r="Q906" i="51"/>
  <c r="P906" i="51"/>
  <c r="R903" i="51"/>
  <c r="S903" i="51" s="1"/>
  <c r="Q1023" i="51"/>
  <c r="P1023" i="51"/>
  <c r="R950" i="51"/>
  <c r="N723" i="51"/>
  <c r="R677" i="51"/>
  <c r="P676" i="51"/>
  <c r="P718" i="51"/>
  <c r="R719" i="51"/>
  <c r="P716" i="51"/>
  <c r="R717" i="51"/>
  <c r="N715" i="51"/>
  <c r="N1032" i="51"/>
  <c r="Q898" i="51"/>
  <c r="Q894" i="51"/>
  <c r="Q933" i="51"/>
  <c r="R933" i="51" s="1"/>
  <c r="Q930" i="51"/>
  <c r="Q917" i="51"/>
  <c r="R917" i="51" s="1"/>
  <c r="Q1033" i="51"/>
  <c r="Q901" i="51"/>
  <c r="Q937" i="51"/>
  <c r="R937" i="51" s="1"/>
  <c r="P724" i="51"/>
  <c r="R724" i="51" s="1"/>
  <c r="N471" i="51"/>
  <c r="R669" i="51"/>
  <c r="Q885" i="51"/>
  <c r="R656" i="51"/>
  <c r="R905" i="51"/>
  <c r="S905" i="51" s="1"/>
  <c r="R882" i="51"/>
  <c r="S882" i="51" s="1"/>
  <c r="Q985" i="51"/>
  <c r="P985" i="51"/>
  <c r="Q979" i="51"/>
  <c r="P979" i="51"/>
  <c r="Q228" i="51"/>
  <c r="N227" i="51"/>
  <c r="Q1009" i="51"/>
  <c r="P1009" i="51"/>
  <c r="Q918" i="51"/>
  <c r="R473" i="51"/>
  <c r="P472" i="51"/>
  <c r="Q1025" i="51"/>
  <c r="P1025" i="51"/>
  <c r="Q1029" i="51"/>
  <c r="R475" i="51"/>
  <c r="P474" i="51"/>
  <c r="P497" i="51"/>
  <c r="R498" i="51"/>
  <c r="Q909" i="51"/>
  <c r="Q1001" i="51"/>
  <c r="P1001" i="51"/>
  <c r="R366" i="51"/>
  <c r="P363" i="51"/>
  <c r="P362" i="51" s="1"/>
  <c r="P361" i="51" s="1"/>
  <c r="Q993" i="51"/>
  <c r="P993" i="51"/>
  <c r="Q969" i="51"/>
  <c r="P969" i="51"/>
  <c r="Q1003" i="51"/>
  <c r="P1003" i="51"/>
  <c r="O227" i="51"/>
  <c r="P442" i="51"/>
  <c r="P441" i="51" s="1"/>
  <c r="R443" i="51"/>
  <c r="Q961" i="51"/>
  <c r="P961" i="51"/>
  <c r="Q877" i="51"/>
  <c r="P877" i="51"/>
  <c r="Q878" i="51"/>
  <c r="Q902" i="51"/>
  <c r="Q939" i="51"/>
  <c r="P939" i="51"/>
  <c r="Q957" i="51"/>
  <c r="P957" i="51"/>
  <c r="Q977" i="51"/>
  <c r="P977" i="51"/>
  <c r="R127" i="51"/>
  <c r="Q965" i="51"/>
  <c r="P965" i="51"/>
  <c r="R927" i="51"/>
  <c r="S927" i="51" s="1"/>
  <c r="R895" i="51"/>
  <c r="S895" i="51" s="1"/>
  <c r="Q1021" i="51"/>
  <c r="R914" i="51"/>
  <c r="S914" i="51" s="1"/>
  <c r="Q913" i="51"/>
  <c r="P1021" i="51"/>
  <c r="R1030" i="51"/>
  <c r="S1030" i="51" s="1"/>
  <c r="R879" i="51"/>
  <c r="S879" i="51" s="1"/>
  <c r="AD753" i="51" l="1"/>
  <c r="AE754" i="51"/>
  <c r="AD523" i="51"/>
  <c r="AF558" i="51"/>
  <c r="AD341" i="51"/>
  <c r="AF341" i="51" s="1"/>
  <c r="AF370" i="51"/>
  <c r="AF140" i="51"/>
  <c r="D43" i="15"/>
  <c r="G43" i="15" s="1"/>
  <c r="D14" i="15"/>
  <c r="G14" i="15" s="1"/>
  <c r="AD313" i="51"/>
  <c r="AF313" i="51" s="1"/>
  <c r="Y127" i="51"/>
  <c r="AB802" i="51"/>
  <c r="AC802" i="51" s="1"/>
  <c r="Y538" i="51"/>
  <c r="AB811" i="51"/>
  <c r="AC811" i="51" s="1"/>
  <c r="Y539" i="51"/>
  <c r="AB806" i="51"/>
  <c r="AC806" i="51" s="1"/>
  <c r="AD445" i="51"/>
  <c r="AB804" i="51"/>
  <c r="AC804" i="51" s="1"/>
  <c r="W668" i="51"/>
  <c r="Y840" i="51"/>
  <c r="W469" i="51"/>
  <c r="AB107" i="51"/>
  <c r="AA853" i="51"/>
  <c r="W254" i="51"/>
  <c r="W253" i="51" s="1"/>
  <c r="W514" i="51"/>
  <c r="W513" i="51" s="1"/>
  <c r="Z116" i="51"/>
  <c r="Z115" i="51" s="1"/>
  <c r="Z114" i="51" s="1"/>
  <c r="AB117" i="51"/>
  <c r="Z856" i="51"/>
  <c r="AA856" i="51" s="1"/>
  <c r="W497" i="51"/>
  <c r="Y542" i="51"/>
  <c r="Y541" i="51" s="1"/>
  <c r="AA543" i="51"/>
  <c r="AB857" i="51"/>
  <c r="AC857" i="51" s="1"/>
  <c r="W674" i="51"/>
  <c r="W672" i="51" s="1"/>
  <c r="W670" i="51"/>
  <c r="Y673" i="51"/>
  <c r="U132" i="51"/>
  <c r="U131" i="51" s="1"/>
  <c r="Z793" i="51"/>
  <c r="AA793" i="51" s="1"/>
  <c r="Y666" i="51"/>
  <c r="Z803" i="51"/>
  <c r="AA803" i="51" s="1"/>
  <c r="Z762" i="51"/>
  <c r="AA762" i="51" s="1"/>
  <c r="Z792" i="51"/>
  <c r="AA792" i="51" s="1"/>
  <c r="Z800" i="51"/>
  <c r="AA800" i="51" s="1"/>
  <c r="AB743" i="51"/>
  <c r="Z801" i="51"/>
  <c r="AA801" i="51" s="1"/>
  <c r="Y631" i="51"/>
  <c r="Z760" i="51"/>
  <c r="AB761" i="51"/>
  <c r="Z798" i="51"/>
  <c r="AA798" i="51" s="1"/>
  <c r="Z687" i="51"/>
  <c r="AA687" i="51" s="1"/>
  <c r="Z805" i="51"/>
  <c r="AA805" i="51" s="1"/>
  <c r="Z702" i="51"/>
  <c r="Z701" i="51" s="1"/>
  <c r="AB704" i="51"/>
  <c r="AB647" i="51"/>
  <c r="Y532" i="51"/>
  <c r="Z235" i="51"/>
  <c r="AA235" i="51" s="1"/>
  <c r="Y272" i="51"/>
  <c r="Z415" i="51"/>
  <c r="Z414" i="51" s="1"/>
  <c r="Z413" i="51" s="1"/>
  <c r="AB416" i="51"/>
  <c r="Y360" i="51"/>
  <c r="Z419" i="51"/>
  <c r="Z418" i="51" s="1"/>
  <c r="Z417" i="51" s="1"/>
  <c r="AB420" i="51"/>
  <c r="Y547" i="51"/>
  <c r="Z528" i="51"/>
  <c r="Y527" i="51"/>
  <c r="Y526" i="51"/>
  <c r="W537" i="51"/>
  <c r="W540" i="51"/>
  <c r="Y460" i="51"/>
  <c r="Y467" i="51"/>
  <c r="Y358" i="51"/>
  <c r="Y548" i="51"/>
  <c r="AB495" i="51"/>
  <c r="Z241" i="51"/>
  <c r="AA241" i="51" s="1"/>
  <c r="Y269" i="51"/>
  <c r="Y319" i="51"/>
  <c r="Y357" i="51"/>
  <c r="Y344" i="51"/>
  <c r="Y464" i="51"/>
  <c r="Y529" i="51"/>
  <c r="Y549" i="51"/>
  <c r="Y533" i="51"/>
  <c r="Y531" i="51"/>
  <c r="Y273" i="51"/>
  <c r="Y530" i="51"/>
  <c r="Y271" i="51"/>
  <c r="Y268" i="51"/>
  <c r="Y345" i="51"/>
  <c r="Y348" i="51"/>
  <c r="Y320" i="51"/>
  <c r="Y528" i="51"/>
  <c r="Y461" i="51"/>
  <c r="Y462" i="51"/>
  <c r="Y534" i="51"/>
  <c r="Z174" i="51"/>
  <c r="AB175" i="51"/>
  <c r="AB292" i="51"/>
  <c r="AB281" i="51" s="1"/>
  <c r="Y246" i="51"/>
  <c r="W128" i="51"/>
  <c r="X128" i="51"/>
  <c r="Z113" i="51"/>
  <c r="AA113" i="51" s="1"/>
  <c r="Y470" i="51"/>
  <c r="J1087" i="51"/>
  <c r="Z785" i="51"/>
  <c r="Z778" i="51" s="1"/>
  <c r="X778" i="51"/>
  <c r="X777" i="51" s="1"/>
  <c r="U256" i="51"/>
  <c r="Y239" i="51"/>
  <c r="W133" i="51"/>
  <c r="Y671" i="51"/>
  <c r="V727" i="51"/>
  <c r="V722" i="51" s="1"/>
  <c r="W716" i="51"/>
  <c r="Y717" i="51"/>
  <c r="W308" i="51"/>
  <c r="W307" i="51" s="1"/>
  <c r="W306" i="51" s="1"/>
  <c r="W305" i="51" s="1"/>
  <c r="Y309" i="51"/>
  <c r="V469" i="51"/>
  <c r="W474" i="51"/>
  <c r="Y475" i="51"/>
  <c r="W257" i="51"/>
  <c r="Y258" i="51"/>
  <c r="Y515" i="51"/>
  <c r="T986" i="51"/>
  <c r="U986" i="51" s="1"/>
  <c r="U708" i="51"/>
  <c r="U707" i="51" s="1"/>
  <c r="X323" i="51"/>
  <c r="X322" i="51" s="1"/>
  <c r="X321" i="51" s="1"/>
  <c r="Z327" i="51"/>
  <c r="V468" i="51"/>
  <c r="W676" i="51"/>
  <c r="Y677" i="51"/>
  <c r="U468" i="51"/>
  <c r="W129" i="51"/>
  <c r="Y130" i="51"/>
  <c r="W665" i="51"/>
  <c r="Y502" i="51"/>
  <c r="Y669" i="51"/>
  <c r="Y255" i="51"/>
  <c r="V670" i="51"/>
  <c r="W259" i="51"/>
  <c r="Y260" i="51"/>
  <c r="X502" i="51"/>
  <c r="W535" i="51"/>
  <c r="Y536" i="51"/>
  <c r="V674" i="51"/>
  <c r="V672" i="51" s="1"/>
  <c r="Z861" i="51"/>
  <c r="AA861" i="51" s="1"/>
  <c r="V254" i="51"/>
  <c r="V253" i="51" s="1"/>
  <c r="U727" i="51"/>
  <c r="U722" i="51" s="1"/>
  <c r="U655" i="51"/>
  <c r="W363" i="51"/>
  <c r="W362" i="51" s="1"/>
  <c r="W361" i="51" s="1"/>
  <c r="Y364" i="51"/>
  <c r="W472" i="51"/>
  <c r="W471" i="51" s="1"/>
  <c r="Y473" i="51"/>
  <c r="X840" i="51"/>
  <c r="Z841" i="51"/>
  <c r="Z840" i="51" s="1"/>
  <c r="S123" i="51"/>
  <c r="U664" i="51"/>
  <c r="Y675" i="51"/>
  <c r="W546" i="51"/>
  <c r="Z742" i="51"/>
  <c r="W459" i="51"/>
  <c r="W458" i="51" s="1"/>
  <c r="W525" i="51"/>
  <c r="W524" i="51" s="1"/>
  <c r="X464" i="51"/>
  <c r="X549" i="51"/>
  <c r="X467" i="51"/>
  <c r="V539" i="51"/>
  <c r="W683" i="51"/>
  <c r="X529" i="51"/>
  <c r="W463" i="51"/>
  <c r="W466" i="51"/>
  <c r="X534" i="51"/>
  <c r="Z686" i="51"/>
  <c r="AA686" i="51" s="1"/>
  <c r="Z587" i="51"/>
  <c r="AA587" i="51" s="1"/>
  <c r="Z682" i="51"/>
  <c r="X586" i="51"/>
  <c r="Y586" i="51" s="1"/>
  <c r="X527" i="51"/>
  <c r="V540" i="51"/>
  <c r="X526" i="51"/>
  <c r="X547" i="51"/>
  <c r="X532" i="51"/>
  <c r="Z641" i="51"/>
  <c r="AA641" i="51" s="1"/>
  <c r="V538" i="51"/>
  <c r="X530" i="51"/>
  <c r="X548" i="51"/>
  <c r="X460" i="51"/>
  <c r="X531" i="51"/>
  <c r="X533" i="51"/>
  <c r="W746" i="51"/>
  <c r="W745" i="51" s="1"/>
  <c r="X462" i="51"/>
  <c r="X666" i="51"/>
  <c r="X466" i="51"/>
  <c r="Z588" i="51"/>
  <c r="AA588" i="51" s="1"/>
  <c r="Y667" i="51"/>
  <c r="W436" i="51"/>
  <c r="W435" i="51" s="1"/>
  <c r="X351" i="51"/>
  <c r="W318" i="51"/>
  <c r="X360" i="51"/>
  <c r="X349" i="51"/>
  <c r="X357" i="51"/>
  <c r="X319" i="51"/>
  <c r="X320" i="51"/>
  <c r="X318" i="51"/>
  <c r="W353" i="51"/>
  <c r="W317" i="51"/>
  <c r="W352" i="51"/>
  <c r="U126" i="51"/>
  <c r="U125" i="51" s="1"/>
  <c r="U124" i="51" s="1"/>
  <c r="X344" i="51"/>
  <c r="X356" i="51"/>
  <c r="W356" i="51"/>
  <c r="X348" i="51"/>
  <c r="W343" i="51"/>
  <c r="W342" i="51" s="1"/>
  <c r="X358" i="51"/>
  <c r="W355" i="51"/>
  <c r="X353" i="51"/>
  <c r="X352" i="51"/>
  <c r="W347" i="51"/>
  <c r="W359" i="51"/>
  <c r="Y349" i="51"/>
  <c r="X484" i="51"/>
  <c r="X457" i="51" s="1"/>
  <c r="X456" i="51" s="1"/>
  <c r="X455" i="51" s="1"/>
  <c r="Y484" i="51"/>
  <c r="Y457" i="51" s="1"/>
  <c r="X269" i="51"/>
  <c r="W238" i="51"/>
  <c r="X268" i="51"/>
  <c r="X272" i="51"/>
  <c r="Z240" i="51"/>
  <c r="X270" i="51"/>
  <c r="U267" i="51"/>
  <c r="U266" i="51" s="1"/>
  <c r="X246" i="51"/>
  <c r="Z247" i="51"/>
  <c r="X748" i="51"/>
  <c r="V665" i="51"/>
  <c r="V816" i="51"/>
  <c r="X742" i="51"/>
  <c r="U139" i="51"/>
  <c r="U122" i="51" s="1"/>
  <c r="U776" i="51"/>
  <c r="U652" i="51"/>
  <c r="U471" i="51"/>
  <c r="V659" i="51"/>
  <c r="V652" i="51" s="1"/>
  <c r="V546" i="51"/>
  <c r="W656" i="51"/>
  <c r="W270" i="51"/>
  <c r="V359" i="51"/>
  <c r="T316" i="51"/>
  <c r="T315" i="51" s="1"/>
  <c r="V810" i="51"/>
  <c r="W810" i="51" s="1"/>
  <c r="U660" i="51"/>
  <c r="W661" i="51"/>
  <c r="V206" i="51"/>
  <c r="W236" i="51"/>
  <c r="X671" i="51"/>
  <c r="T514" i="51"/>
  <c r="T513" i="51" s="1"/>
  <c r="T343" i="51"/>
  <c r="T342" i="51" s="1"/>
  <c r="T133" i="51"/>
  <c r="V133" i="51" s="1"/>
  <c r="T138" i="51"/>
  <c r="V465" i="51"/>
  <c r="V948" i="51"/>
  <c r="W948" i="51" s="1"/>
  <c r="V273" i="51"/>
  <c r="V787" i="51"/>
  <c r="V777" i="51" s="1"/>
  <c r="V776" i="51" s="1"/>
  <c r="U713" i="51"/>
  <c r="W714" i="51"/>
  <c r="V233" i="51"/>
  <c r="W233" i="51" s="1"/>
  <c r="V808" i="51"/>
  <c r="V271" i="51"/>
  <c r="V876" i="51"/>
  <c r="W876" i="51" s="1"/>
  <c r="U551" i="51"/>
  <c r="U550" i="51" s="1"/>
  <c r="W552" i="51"/>
  <c r="V525" i="51"/>
  <c r="V524" i="51" s="1"/>
  <c r="V354" i="51"/>
  <c r="W685" i="51"/>
  <c r="U617" i="51"/>
  <c r="W728" i="51"/>
  <c r="X667" i="51"/>
  <c r="T657" i="51"/>
  <c r="U439" i="51"/>
  <c r="W440" i="51"/>
  <c r="V755" i="51"/>
  <c r="V752" i="51" s="1"/>
  <c r="V705" i="51" s="1"/>
  <c r="V1014" i="51"/>
  <c r="W1014" i="51" s="1"/>
  <c r="U346" i="51"/>
  <c r="U718" i="51"/>
  <c r="U715" i="51" s="1"/>
  <c r="W719" i="51"/>
  <c r="V259" i="51"/>
  <c r="X260" i="51"/>
  <c r="V807" i="51"/>
  <c r="V988" i="51"/>
  <c r="W988" i="51" s="1"/>
  <c r="V257" i="51"/>
  <c r="V256" i="51" s="1"/>
  <c r="X258" i="51"/>
  <c r="V535" i="51"/>
  <c r="X536" i="51"/>
  <c r="V725" i="51"/>
  <c r="U351" i="51"/>
  <c r="V908" i="51"/>
  <c r="W908" i="51" s="1"/>
  <c r="U350" i="51"/>
  <c r="U354" i="51"/>
  <c r="V713" i="51"/>
  <c r="X714" i="51"/>
  <c r="U724" i="51"/>
  <c r="U316" i="51"/>
  <c r="U315" i="51" s="1"/>
  <c r="V251" i="51"/>
  <c r="V250" i="51" s="1"/>
  <c r="X252" i="51"/>
  <c r="X239" i="51"/>
  <c r="W756" i="51"/>
  <c r="X675" i="51"/>
  <c r="W709" i="51"/>
  <c r="X470" i="51"/>
  <c r="X437" i="51"/>
  <c r="Y437" i="51" s="1"/>
  <c r="V1026" i="51"/>
  <c r="W1026" i="51" s="1"/>
  <c r="V347" i="51"/>
  <c r="V551" i="51"/>
  <c r="V550" i="51" s="1"/>
  <c r="X554" i="51"/>
  <c r="U251" i="51"/>
  <c r="U250" i="51" s="1"/>
  <c r="W252" i="51"/>
  <c r="V1006" i="51"/>
  <c r="W1006" i="51" s="1"/>
  <c r="V916" i="51"/>
  <c r="W916" i="51" s="1"/>
  <c r="U516" i="51"/>
  <c r="W517" i="51"/>
  <c r="V346" i="51"/>
  <c r="T130" i="51"/>
  <c r="S657" i="51"/>
  <c r="S654" i="51" s="1"/>
  <c r="S653" i="51" s="1"/>
  <c r="V238" i="51"/>
  <c r="V924" i="51"/>
  <c r="W924" i="51" s="1"/>
  <c r="V229" i="51"/>
  <c r="W229" i="51" s="1"/>
  <c r="V308" i="51"/>
  <c r="V307" i="51" s="1"/>
  <c r="V306" i="51" s="1"/>
  <c r="V305" i="51" s="1"/>
  <c r="X309" i="51"/>
  <c r="V673" i="51"/>
  <c r="V976" i="51"/>
  <c r="W976" i="51" s="1"/>
  <c r="V711" i="51"/>
  <c r="X712" i="51"/>
  <c r="T537" i="51"/>
  <c r="U323" i="51"/>
  <c r="U322" i="51" s="1"/>
  <c r="U321" i="51" s="1"/>
  <c r="W324" i="51"/>
  <c r="V355" i="51"/>
  <c r="V1000" i="51"/>
  <c r="W1000" i="51" s="1"/>
  <c r="U711" i="51"/>
  <c r="W712" i="51"/>
  <c r="T459" i="51"/>
  <c r="T458" i="51" s="1"/>
  <c r="U137" i="51"/>
  <c r="U136" i="51" s="1"/>
  <c r="U135" i="51" s="1"/>
  <c r="U134" i="51" s="1"/>
  <c r="W138" i="51"/>
  <c r="U465" i="51"/>
  <c r="U442" i="51"/>
  <c r="U441" i="51" s="1"/>
  <c r="W443" i="51"/>
  <c r="V96" i="51"/>
  <c r="W96" i="51" s="1"/>
  <c r="X450" i="51"/>
  <c r="W449" i="51"/>
  <c r="W438" i="51" s="1"/>
  <c r="W817" i="51"/>
  <c r="X255" i="51"/>
  <c r="X728" i="51"/>
  <c r="W860" i="51"/>
  <c r="X684" i="51"/>
  <c r="V281" i="51"/>
  <c r="V274" i="51" s="1"/>
  <c r="V249" i="51" s="1"/>
  <c r="V617" i="51"/>
  <c r="V451" i="51"/>
  <c r="V438" i="51" s="1"/>
  <c r="T710" i="51"/>
  <c r="T256" i="51"/>
  <c r="U312" i="51"/>
  <c r="T267" i="51"/>
  <c r="T266" i="51" s="1"/>
  <c r="S723" i="51"/>
  <c r="D60" i="15"/>
  <c r="G60" i="15" s="1"/>
  <c r="S710" i="51"/>
  <c r="U95" i="51"/>
  <c r="T431" i="51"/>
  <c r="R723" i="51"/>
  <c r="S642" i="51"/>
  <c r="S630" i="51" s="1"/>
  <c r="S594" i="51" s="1"/>
  <c r="T463" i="51"/>
  <c r="T897" i="51"/>
  <c r="U897" i="51" s="1"/>
  <c r="T935" i="51"/>
  <c r="U935" i="51" s="1"/>
  <c r="T1027" i="51"/>
  <c r="U1027" i="51" s="1"/>
  <c r="T995" i="51"/>
  <c r="U995" i="51" s="1"/>
  <c r="T960" i="51"/>
  <c r="U960" i="51" s="1"/>
  <c r="T1030" i="51"/>
  <c r="U1030" i="51" s="1"/>
  <c r="T927" i="51"/>
  <c r="U927" i="51" s="1"/>
  <c r="T903" i="51"/>
  <c r="U903" i="51" s="1"/>
  <c r="T904" i="51"/>
  <c r="U904" i="51" s="1"/>
  <c r="T932" i="51"/>
  <c r="U932" i="51" s="1"/>
  <c r="T888" i="51"/>
  <c r="U888" i="51" s="1"/>
  <c r="T875" i="51"/>
  <c r="U875" i="51" s="1"/>
  <c r="T987" i="51"/>
  <c r="U987" i="51" s="1"/>
  <c r="T989" i="51"/>
  <c r="U989" i="51" s="1"/>
  <c r="T992" i="51"/>
  <c r="U992" i="51" s="1"/>
  <c r="T947" i="51"/>
  <c r="U947" i="51" s="1"/>
  <c r="T1008" i="51"/>
  <c r="U1008" i="51" s="1"/>
  <c r="T892" i="51"/>
  <c r="U892" i="51" s="1"/>
  <c r="T982" i="51"/>
  <c r="U982" i="51" s="1"/>
  <c r="T1017" i="51"/>
  <c r="U1017" i="51" s="1"/>
  <c r="T889" i="51"/>
  <c r="U889" i="51" s="1"/>
  <c r="T896" i="51"/>
  <c r="U896" i="51" s="1"/>
  <c r="T912" i="51"/>
  <c r="U912" i="51" s="1"/>
  <c r="T951" i="51"/>
  <c r="U951" i="51" s="1"/>
  <c r="T975" i="51"/>
  <c r="U975" i="51" s="1"/>
  <c r="T940" i="51"/>
  <c r="U940" i="51" s="1"/>
  <c r="T920" i="51"/>
  <c r="U920" i="51" s="1"/>
  <c r="T231" i="51"/>
  <c r="U231" i="51" s="1"/>
  <c r="U725" i="51"/>
  <c r="V345" i="51"/>
  <c r="V658" i="51"/>
  <c r="R655" i="51"/>
  <c r="R654" i="51" s="1"/>
  <c r="R653" i="51" s="1"/>
  <c r="T996" i="51"/>
  <c r="U996" i="51" s="1"/>
  <c r="T350" i="51"/>
  <c r="T883" i="51"/>
  <c r="U883" i="51" s="1"/>
  <c r="T907" i="51"/>
  <c r="U907" i="51" s="1"/>
  <c r="T956" i="51"/>
  <c r="U956" i="51" s="1"/>
  <c r="T968" i="51"/>
  <c r="U968" i="51" s="1"/>
  <c r="T931" i="51"/>
  <c r="U931" i="51" s="1"/>
  <c r="T971" i="51"/>
  <c r="U971" i="51" s="1"/>
  <c r="T884" i="51"/>
  <c r="U884" i="51" s="1"/>
  <c r="T967" i="51"/>
  <c r="U967" i="51" s="1"/>
  <c r="T963" i="51"/>
  <c r="U963" i="51" s="1"/>
  <c r="T914" i="51"/>
  <c r="U914" i="51" s="1"/>
  <c r="P123" i="51"/>
  <c r="T882" i="51"/>
  <c r="U882" i="51" s="1"/>
  <c r="R668" i="51"/>
  <c r="R664" i="51" s="1"/>
  <c r="T294" i="51"/>
  <c r="U294" i="51" s="1"/>
  <c r="T964" i="51"/>
  <c r="U964" i="51" s="1"/>
  <c r="T1028" i="51"/>
  <c r="U1028" i="51" s="1"/>
  <c r="T895" i="51"/>
  <c r="U895" i="51" s="1"/>
  <c r="T905" i="51"/>
  <c r="U905" i="51" s="1"/>
  <c r="T1024" i="51"/>
  <c r="U1024" i="51" s="1"/>
  <c r="T439" i="51"/>
  <c r="V440" i="51"/>
  <c r="T921" i="51"/>
  <c r="U921" i="51" s="1"/>
  <c r="T542" i="51"/>
  <c r="T541" i="51" s="1"/>
  <c r="V543" i="51"/>
  <c r="T972" i="51"/>
  <c r="U972" i="51" s="1"/>
  <c r="T1018" i="51"/>
  <c r="U1018" i="51" s="1"/>
  <c r="T232" i="51"/>
  <c r="U232" i="51" s="1"/>
  <c r="T1012" i="51"/>
  <c r="U1012" i="51" s="1"/>
  <c r="T919" i="51"/>
  <c r="U919" i="51" s="1"/>
  <c r="T891" i="51"/>
  <c r="U891" i="51" s="1"/>
  <c r="T887" i="51"/>
  <c r="U887" i="51" s="1"/>
  <c r="T1005" i="51"/>
  <c r="T999" i="51"/>
  <c r="U999" i="51" s="1"/>
  <c r="T234" i="51"/>
  <c r="T1016" i="51"/>
  <c r="U1016" i="51" s="1"/>
  <c r="T974" i="51"/>
  <c r="U974" i="51" s="1"/>
  <c r="T899" i="51"/>
  <c r="U899" i="51" s="1"/>
  <c r="T970" i="51"/>
  <c r="U970" i="51" s="1"/>
  <c r="T1011" i="51"/>
  <c r="T959" i="51"/>
  <c r="U959" i="51" s="1"/>
  <c r="T997" i="51"/>
  <c r="U997" i="51" s="1"/>
  <c r="U417" i="51"/>
  <c r="V461" i="51"/>
  <c r="V317" i="51"/>
  <c r="U658" i="51"/>
  <c r="T879" i="51"/>
  <c r="U879" i="51" s="1"/>
  <c r="T946" i="51"/>
  <c r="U946" i="51" s="1"/>
  <c r="T928" i="51"/>
  <c r="U928" i="51" s="1"/>
  <c r="T938" i="51"/>
  <c r="U938" i="51" s="1"/>
  <c r="T926" i="51"/>
  <c r="U926" i="51" s="1"/>
  <c r="T994" i="51"/>
  <c r="U994" i="51" s="1"/>
  <c r="T954" i="51"/>
  <c r="U954" i="51" s="1"/>
  <c r="T962" i="51"/>
  <c r="U962" i="51" s="1"/>
  <c r="T809" i="51"/>
  <c r="U809" i="51" s="1"/>
  <c r="T998" i="51"/>
  <c r="U998" i="51" s="1"/>
  <c r="T980" i="51"/>
  <c r="U980" i="51" s="1"/>
  <c r="T742" i="51"/>
  <c r="U742" i="51" s="1"/>
  <c r="T516" i="51"/>
  <c r="V517" i="51"/>
  <c r="T952" i="51"/>
  <c r="U952" i="51" s="1"/>
  <c r="T1034" i="51"/>
  <c r="U1034" i="51" s="1"/>
  <c r="R708" i="51"/>
  <c r="R707" i="51" s="1"/>
  <c r="T944" i="51"/>
  <c r="U944" i="51" s="1"/>
  <c r="T990" i="51"/>
  <c r="U990" i="51" s="1"/>
  <c r="T880" i="51"/>
  <c r="U880" i="51" s="1"/>
  <c r="T1022" i="51"/>
  <c r="U1022" i="51" s="1"/>
  <c r="T925" i="51"/>
  <c r="U925" i="51" s="1"/>
  <c r="T958" i="51"/>
  <c r="U958" i="51" s="1"/>
  <c r="T923" i="51"/>
  <c r="U923" i="51" s="1"/>
  <c r="T1010" i="51"/>
  <c r="U1010" i="51" s="1"/>
  <c r="T983" i="51"/>
  <c r="U983" i="51" s="1"/>
  <c r="T978" i="51"/>
  <c r="U978" i="51" s="1"/>
  <c r="T911" i="51"/>
  <c r="U911" i="51" s="1"/>
  <c r="T1015" i="51"/>
  <c r="U1015" i="51" s="1"/>
  <c r="T1013" i="51"/>
  <c r="U1013" i="51" s="1"/>
  <c r="T1020" i="51"/>
  <c r="U1020" i="51" s="1"/>
  <c r="T915" i="51"/>
  <c r="U915" i="51" s="1"/>
  <c r="V515" i="51"/>
  <c r="S44" i="51"/>
  <c r="S10" i="51" s="1"/>
  <c r="T44" i="51"/>
  <c r="T10" i="51" s="1"/>
  <c r="T139" i="51"/>
  <c r="T122" i="51" s="1"/>
  <c r="R847" i="51"/>
  <c r="R137" i="51"/>
  <c r="R136" i="51" s="1"/>
  <c r="R135" i="51" s="1"/>
  <c r="R134" i="51" s="1"/>
  <c r="R129" i="51"/>
  <c r="R126" i="51" s="1"/>
  <c r="R125" i="51" s="1"/>
  <c r="R124" i="51" s="1"/>
  <c r="R132" i="51"/>
  <c r="R131" i="51" s="1"/>
  <c r="R936" i="51"/>
  <c r="S936" i="51" s="1"/>
  <c r="R606" i="51"/>
  <c r="R594" i="51" s="1"/>
  <c r="T607" i="51"/>
  <c r="V607" i="51" s="1"/>
  <c r="R1007" i="51"/>
  <c r="S1007" i="51" s="1"/>
  <c r="R881" i="51"/>
  <c r="S881" i="51" s="1"/>
  <c r="R1002" i="51"/>
  <c r="S1002" i="51" s="1"/>
  <c r="R893" i="51"/>
  <c r="S893" i="51" s="1"/>
  <c r="R1019" i="51"/>
  <c r="S1019" i="51" s="1"/>
  <c r="R929" i="51"/>
  <c r="S929" i="51" s="1"/>
  <c r="R945" i="51"/>
  <c r="S945" i="51" s="1"/>
  <c r="S966" i="51"/>
  <c r="J1077" i="51"/>
  <c r="R900" i="51"/>
  <c r="S900" i="51" s="1"/>
  <c r="R984" i="51"/>
  <c r="S984" i="51" s="1"/>
  <c r="R1004" i="51"/>
  <c r="S1004" i="51" s="1"/>
  <c r="R955" i="51"/>
  <c r="S955" i="51" s="1"/>
  <c r="R973" i="51"/>
  <c r="S973" i="51" s="1"/>
  <c r="P715" i="51"/>
  <c r="R442" i="51"/>
  <c r="R441" i="51" s="1"/>
  <c r="T443" i="51"/>
  <c r="R363" i="51"/>
  <c r="R362" i="51" s="1"/>
  <c r="R361" i="51" s="1"/>
  <c r="T366" i="51"/>
  <c r="R1029" i="51"/>
  <c r="S1029" i="51" s="1"/>
  <c r="R472" i="51"/>
  <c r="T473" i="51"/>
  <c r="T127" i="51"/>
  <c r="R902" i="51"/>
  <c r="R474" i="51"/>
  <c r="T475" i="51"/>
  <c r="R934" i="51"/>
  <c r="R497" i="51"/>
  <c r="T498" i="51"/>
  <c r="R885" i="51"/>
  <c r="S885" i="51" s="1"/>
  <c r="R930" i="51"/>
  <c r="S930" i="51" s="1"/>
  <c r="R718" i="51"/>
  <c r="T719" i="51"/>
  <c r="R943" i="51"/>
  <c r="S943" i="51" s="1"/>
  <c r="R922" i="51"/>
  <c r="S922" i="51" s="1"/>
  <c r="R961" i="51"/>
  <c r="S961" i="51" s="1"/>
  <c r="S933" i="51"/>
  <c r="R874" i="51"/>
  <c r="S874" i="51" s="1"/>
  <c r="S910" i="51"/>
  <c r="R942" i="51"/>
  <c r="S942" i="51" s="1"/>
  <c r="S937" i="51"/>
  <c r="T886" i="51"/>
  <c r="U886" i="51" s="1"/>
  <c r="T230" i="51"/>
  <c r="T656" i="51"/>
  <c r="T669" i="51"/>
  <c r="R909" i="51"/>
  <c r="S909" i="51" s="1"/>
  <c r="R918" i="51"/>
  <c r="S918" i="51" s="1"/>
  <c r="Q227" i="51"/>
  <c r="R227" i="51" s="1"/>
  <c r="P723" i="51"/>
  <c r="T724" i="51"/>
  <c r="R1033" i="51"/>
  <c r="S1033" i="51" s="1"/>
  <c r="R898" i="51"/>
  <c r="S898" i="51" s="1"/>
  <c r="R676" i="51"/>
  <c r="T677" i="51"/>
  <c r="T644" i="51"/>
  <c r="R913" i="51"/>
  <c r="S913" i="51" s="1"/>
  <c r="R878" i="51"/>
  <c r="S878" i="51" s="1"/>
  <c r="R901" i="51"/>
  <c r="S901" i="51" s="1"/>
  <c r="R894" i="51"/>
  <c r="S894" i="51" s="1"/>
  <c r="R716" i="51"/>
  <c r="T717" i="51"/>
  <c r="S917" i="51"/>
  <c r="S950" i="51"/>
  <c r="T709" i="51"/>
  <c r="R906" i="51"/>
  <c r="S906" i="51" s="1"/>
  <c r="Q1031" i="51"/>
  <c r="P1031" i="51"/>
  <c r="R939" i="51"/>
  <c r="S939" i="51" s="1"/>
  <c r="R941" i="51"/>
  <c r="S941" i="51" s="1"/>
  <c r="P873" i="51"/>
  <c r="O873" i="51"/>
  <c r="Q873" i="51" s="1"/>
  <c r="R890" i="51"/>
  <c r="S890" i="51" s="1"/>
  <c r="R965" i="51"/>
  <c r="S965" i="51" s="1"/>
  <c r="R1025" i="51"/>
  <c r="S1025" i="51" s="1"/>
  <c r="R981" i="51"/>
  <c r="R949" i="51"/>
  <c r="S949" i="51" s="1"/>
  <c r="Q847" i="51"/>
  <c r="Q510" i="51" s="1"/>
  <c r="Q1043" i="51" s="1"/>
  <c r="R1023" i="51"/>
  <c r="S1023" i="51" s="1"/>
  <c r="R991" i="51"/>
  <c r="S991" i="51" s="1"/>
  <c r="Q1032" i="51"/>
  <c r="P1032" i="51"/>
  <c r="R969" i="51"/>
  <c r="S969" i="51" s="1"/>
  <c r="R1001" i="51"/>
  <c r="S1001" i="51" s="1"/>
  <c r="R985" i="51"/>
  <c r="S985" i="51" s="1"/>
  <c r="R953" i="51"/>
  <c r="S953" i="51" s="1"/>
  <c r="R228" i="51"/>
  <c r="R1021" i="51"/>
  <c r="S1021" i="51" s="1"/>
  <c r="R977" i="51"/>
  <c r="S977" i="51" s="1"/>
  <c r="R877" i="51"/>
  <c r="S877" i="51" s="1"/>
  <c r="R957" i="51"/>
  <c r="S957" i="51" s="1"/>
  <c r="R1003" i="51"/>
  <c r="S1003" i="51" s="1"/>
  <c r="R993" i="51"/>
  <c r="S993" i="51" s="1"/>
  <c r="P471" i="51"/>
  <c r="R1009" i="51"/>
  <c r="S1009" i="51" s="1"/>
  <c r="R979" i="51"/>
  <c r="S979" i="51" s="1"/>
  <c r="J10" i="44"/>
  <c r="K10" i="44"/>
  <c r="L10" i="44"/>
  <c r="AA539" i="51" l="1"/>
  <c r="AC539" i="51" s="1"/>
  <c r="AE539" i="51" s="1"/>
  <c r="AA127" i="51"/>
  <c r="AC127" i="51" s="1"/>
  <c r="AE127" i="51"/>
  <c r="AD857" i="51"/>
  <c r="AE857" i="51" s="1"/>
  <c r="AF857" i="51" s="1"/>
  <c r="AE753" i="51"/>
  <c r="AF753" i="51" s="1"/>
  <c r="AF754" i="51"/>
  <c r="AD444" i="51"/>
  <c r="AE445" i="51"/>
  <c r="AA538" i="51"/>
  <c r="AC538" i="51" s="1"/>
  <c r="AE538" i="51" s="1"/>
  <c r="D12" i="15"/>
  <c r="G12" i="15" s="1"/>
  <c r="AF523" i="51"/>
  <c r="AD438" i="51"/>
  <c r="W664" i="51"/>
  <c r="AD742" i="51"/>
  <c r="AB742" i="51"/>
  <c r="AA673" i="51"/>
  <c r="AB853" i="51"/>
  <c r="AC853" i="51" s="1"/>
  <c r="Y254" i="51"/>
  <c r="Y253" i="51" s="1"/>
  <c r="Y469" i="51"/>
  <c r="AA320" i="51"/>
  <c r="AB241" i="51"/>
  <c r="AC241" i="51" s="1"/>
  <c r="AA631" i="51"/>
  <c r="AB587" i="51"/>
  <c r="AC587" i="51" s="1"/>
  <c r="Y668" i="51"/>
  <c r="Y670" i="51"/>
  <c r="AB274" i="51"/>
  <c r="AB249" i="51" s="1"/>
  <c r="AA462" i="51"/>
  <c r="AA348" i="51"/>
  <c r="AA530" i="51"/>
  <c r="AA549" i="51"/>
  <c r="AA357" i="51"/>
  <c r="AA460" i="51"/>
  <c r="AA527" i="51"/>
  <c r="AA272" i="51"/>
  <c r="AB702" i="51"/>
  <c r="AB701" i="51" s="1"/>
  <c r="AD702" i="51"/>
  <c r="AB801" i="51"/>
  <c r="AC801" i="51" s="1"/>
  <c r="AB792" i="51"/>
  <c r="AB793" i="51"/>
  <c r="Y128" i="51"/>
  <c r="AA528" i="51"/>
  <c r="AA268" i="51"/>
  <c r="AA531" i="51"/>
  <c r="AA464" i="51"/>
  <c r="AA269" i="51"/>
  <c r="AA358" i="51"/>
  <c r="Y537" i="51"/>
  <c r="AA547" i="51"/>
  <c r="AB415" i="51"/>
  <c r="AB414" i="51" s="1"/>
  <c r="AB413" i="51" s="1"/>
  <c r="AD416" i="51"/>
  <c r="AA532" i="51"/>
  <c r="AB805" i="51"/>
  <c r="AC805" i="51" s="1"/>
  <c r="AB803" i="51"/>
  <c r="AC803" i="51" s="1"/>
  <c r="AA542" i="51"/>
  <c r="AA541" i="51" s="1"/>
  <c r="AC543" i="51"/>
  <c r="AB116" i="51"/>
  <c r="AB115" i="51" s="1"/>
  <c r="AB114" i="51" s="1"/>
  <c r="AD117" i="51"/>
  <c r="Y674" i="51"/>
  <c r="Y672" i="51" s="1"/>
  <c r="AB861" i="51"/>
  <c r="AC861" i="51" s="1"/>
  <c r="AA534" i="51"/>
  <c r="AA271" i="51"/>
  <c r="AA533" i="51"/>
  <c r="AA344" i="51"/>
  <c r="AA467" i="51"/>
  <c r="AB419" i="51"/>
  <c r="AB418" i="51" s="1"/>
  <c r="AB417" i="51" s="1"/>
  <c r="AD419" i="51"/>
  <c r="AB800" i="51"/>
  <c r="AA666" i="51"/>
  <c r="AB588" i="51"/>
  <c r="Y497" i="51"/>
  <c r="Y514" i="51"/>
  <c r="Y513" i="51" s="1"/>
  <c r="W132" i="51"/>
  <c r="W131" i="51" s="1"/>
  <c r="Z128" i="51"/>
  <c r="AB174" i="51"/>
  <c r="AD175" i="51"/>
  <c r="AA461" i="51"/>
  <c r="AA345" i="51"/>
  <c r="AA273" i="51"/>
  <c r="AA529" i="51"/>
  <c r="AA319" i="51"/>
  <c r="AA548" i="51"/>
  <c r="Y540" i="51"/>
  <c r="AB528" i="51"/>
  <c r="AD528" i="51" s="1"/>
  <c r="AA360" i="51"/>
  <c r="AB235" i="51"/>
  <c r="AC235" i="51" s="1"/>
  <c r="AB760" i="51"/>
  <c r="AD761" i="51"/>
  <c r="AB762" i="51"/>
  <c r="AC762" i="51" s="1"/>
  <c r="AA470" i="51"/>
  <c r="AC647" i="51"/>
  <c r="Z239" i="51"/>
  <c r="X469" i="51"/>
  <c r="Y363" i="51"/>
  <c r="Y362" i="51" s="1"/>
  <c r="Y361" i="51" s="1"/>
  <c r="AA364" i="51"/>
  <c r="Y676" i="51"/>
  <c r="AA677" i="51"/>
  <c r="Y257" i="51"/>
  <c r="AA258" i="51"/>
  <c r="AA841" i="51"/>
  <c r="W708" i="51"/>
  <c r="W707" i="51" s="1"/>
  <c r="W727" i="51"/>
  <c r="W722" i="51" s="1"/>
  <c r="U123" i="51"/>
  <c r="Z502" i="51"/>
  <c r="AB502" i="51" s="1"/>
  <c r="Y129" i="51"/>
  <c r="AA130" i="51"/>
  <c r="Y716" i="51"/>
  <c r="AA717" i="51"/>
  <c r="AA671" i="51"/>
  <c r="AA515" i="51"/>
  <c r="X727" i="51"/>
  <c r="X722" i="51" s="1"/>
  <c r="X674" i="51"/>
  <c r="X672" i="51" s="1"/>
  <c r="X670" i="51"/>
  <c r="Y472" i="51"/>
  <c r="AA473" i="51"/>
  <c r="Y259" i="51"/>
  <c r="AA260" i="51"/>
  <c r="X468" i="51"/>
  <c r="Y474" i="51"/>
  <c r="AA475" i="51"/>
  <c r="AB856" i="51"/>
  <c r="AC856" i="51" s="1"/>
  <c r="AA669" i="51"/>
  <c r="X254" i="51"/>
  <c r="X253" i="51" s="1"/>
  <c r="V132" i="51"/>
  <c r="V131" i="51" s="1"/>
  <c r="W655" i="51"/>
  <c r="Y535" i="51"/>
  <c r="AA536" i="51"/>
  <c r="W468" i="51"/>
  <c r="Z323" i="51"/>
  <c r="Z322" i="51" s="1"/>
  <c r="Z321" i="51" s="1"/>
  <c r="AB327" i="51"/>
  <c r="Y308" i="51"/>
  <c r="Y307" i="51" s="1"/>
  <c r="Y306" i="51" s="1"/>
  <c r="Y305" i="51" s="1"/>
  <c r="AA309" i="51"/>
  <c r="AA675" i="51"/>
  <c r="AA502" i="51"/>
  <c r="AA255" i="51"/>
  <c r="Y343" i="51"/>
  <c r="Y342" i="51" s="1"/>
  <c r="Z777" i="51"/>
  <c r="AB785" i="51"/>
  <c r="AD778" i="51" s="1"/>
  <c r="Y665" i="51"/>
  <c r="Z631" i="51"/>
  <c r="AB641" i="51"/>
  <c r="AC641" i="51" s="1"/>
  <c r="AC631" i="51" s="1"/>
  <c r="Y525" i="51"/>
  <c r="Y524" i="51" s="1"/>
  <c r="AA682" i="51"/>
  <c r="AB798" i="51"/>
  <c r="AC798" i="51" s="1"/>
  <c r="Z666" i="51"/>
  <c r="AB686" i="51"/>
  <c r="AC686" i="51" s="1"/>
  <c r="AB687" i="51"/>
  <c r="AC687" i="51" s="1"/>
  <c r="AA667" i="51"/>
  <c r="Z270" i="51"/>
  <c r="Z353" i="51"/>
  <c r="W316" i="51"/>
  <c r="W315" i="51" s="1"/>
  <c r="Z532" i="51"/>
  <c r="Z268" i="51"/>
  <c r="Z352" i="51"/>
  <c r="Y356" i="51"/>
  <c r="Y352" i="51"/>
  <c r="Z320" i="51"/>
  <c r="Z360" i="51"/>
  <c r="Z462" i="51"/>
  <c r="Z460" i="51"/>
  <c r="X540" i="51"/>
  <c r="Y466" i="51"/>
  <c r="Y459" i="51"/>
  <c r="Y458" i="51" s="1"/>
  <c r="Z464" i="51"/>
  <c r="Y546" i="51"/>
  <c r="Z162" i="51"/>
  <c r="Z161" i="51" s="1"/>
  <c r="AA240" i="51"/>
  <c r="AA526" i="51"/>
  <c r="Y318" i="51"/>
  <c r="Z527" i="51"/>
  <c r="Y463" i="51"/>
  <c r="W267" i="51"/>
  <c r="W266" i="51" s="1"/>
  <c r="AA246" i="51"/>
  <c r="Z246" i="51"/>
  <c r="Z269" i="51"/>
  <c r="Y359" i="51"/>
  <c r="Y355" i="51"/>
  <c r="Z344" i="51"/>
  <c r="Y353" i="51"/>
  <c r="Z357" i="51"/>
  <c r="Z351" i="51"/>
  <c r="Z466" i="51"/>
  <c r="Z533" i="51"/>
  <c r="Z530" i="51"/>
  <c r="Z547" i="51"/>
  <c r="Z529" i="51"/>
  <c r="Z467" i="51"/>
  <c r="Z356" i="51"/>
  <c r="Z319" i="51"/>
  <c r="Z548" i="51"/>
  <c r="X539" i="51"/>
  <c r="AA349" i="51"/>
  <c r="Y436" i="51"/>
  <c r="Y435" i="51" s="1"/>
  <c r="Z272" i="51"/>
  <c r="Y347" i="51"/>
  <c r="Z358" i="51"/>
  <c r="Z348" i="51"/>
  <c r="Z318" i="51"/>
  <c r="Z349" i="51"/>
  <c r="Z531" i="51"/>
  <c r="X538" i="51"/>
  <c r="Z526" i="51"/>
  <c r="Z534" i="51"/>
  <c r="Z549" i="51"/>
  <c r="Y238" i="51"/>
  <c r="AB247" i="51"/>
  <c r="W126" i="51"/>
  <c r="W125" i="51" s="1"/>
  <c r="W124" i="51" s="1"/>
  <c r="AB113" i="51"/>
  <c r="AC113" i="51" s="1"/>
  <c r="V986" i="51"/>
  <c r="W986" i="51" s="1"/>
  <c r="Y728" i="51"/>
  <c r="Z675" i="51"/>
  <c r="Y133" i="51"/>
  <c r="W256" i="51"/>
  <c r="X1006" i="51"/>
  <c r="Y1006" i="51" s="1"/>
  <c r="W137" i="51"/>
  <c r="W136" i="51" s="1"/>
  <c r="W135" i="51" s="1"/>
  <c r="W134" i="51" s="1"/>
  <c r="Y138" i="51"/>
  <c r="X976" i="51"/>
  <c r="Y976" i="51" s="1"/>
  <c r="T129" i="51"/>
  <c r="T126" i="51" s="1"/>
  <c r="T125" i="51" s="1"/>
  <c r="T124" i="51" s="1"/>
  <c r="W251" i="51"/>
  <c r="W250" i="51" s="1"/>
  <c r="Y252" i="51"/>
  <c r="W551" i="51"/>
  <c r="W550" i="51" s="1"/>
  <c r="Y552" i="51"/>
  <c r="T137" i="51"/>
  <c r="T136" i="51" s="1"/>
  <c r="T135" i="51" s="1"/>
  <c r="T134" i="51" s="1"/>
  <c r="W816" i="51"/>
  <c r="W815" i="51" s="1"/>
  <c r="X815" i="51" s="1"/>
  <c r="X776" i="51" s="1"/>
  <c r="X924" i="51"/>
  <c r="Y924" i="51" s="1"/>
  <c r="X1026" i="51"/>
  <c r="Y1026" i="51" s="1"/>
  <c r="X988" i="51"/>
  <c r="Y988" i="51" s="1"/>
  <c r="X1014" i="51"/>
  <c r="Y1014" i="51" s="1"/>
  <c r="U657" i="51"/>
  <c r="U654" i="51" s="1"/>
  <c r="U653" i="51" s="1"/>
  <c r="X860" i="51"/>
  <c r="Y860" i="51" s="1"/>
  <c r="X711" i="51"/>
  <c r="Z712" i="51"/>
  <c r="X308" i="51"/>
  <c r="X307" i="51" s="1"/>
  <c r="X306" i="51" s="1"/>
  <c r="X305" i="51" s="1"/>
  <c r="Z309" i="51"/>
  <c r="X551" i="51"/>
  <c r="X550" i="51" s="1"/>
  <c r="Z554" i="51"/>
  <c r="X251" i="51"/>
  <c r="X250" i="51" s="1"/>
  <c r="Z252" i="51"/>
  <c r="X713" i="51"/>
  <c r="Z714" i="51"/>
  <c r="X908" i="51"/>
  <c r="Y908" i="51" s="1"/>
  <c r="X876" i="51"/>
  <c r="W713" i="51"/>
  <c r="Y714" i="51"/>
  <c r="X948" i="51"/>
  <c r="Y656" i="51"/>
  <c r="Z255" i="51"/>
  <c r="Z671" i="51"/>
  <c r="Y709" i="51"/>
  <c r="Z470" i="51"/>
  <c r="Z728" i="51"/>
  <c r="V514" i="51"/>
  <c r="V513" i="51" s="1"/>
  <c r="W442" i="51"/>
  <c r="W441" i="51" s="1"/>
  <c r="Y443" i="51"/>
  <c r="X1000" i="51"/>
  <c r="Y1000" i="51" s="1"/>
  <c r="X673" i="51"/>
  <c r="X916" i="51"/>
  <c r="Y916" i="51" s="1"/>
  <c r="X535" i="51"/>
  <c r="Z536" i="51"/>
  <c r="W718" i="51"/>
  <c r="W715" i="51" s="1"/>
  <c r="Y719" i="51"/>
  <c r="T132" i="51"/>
  <c r="T131" i="51" s="1"/>
  <c r="V657" i="51"/>
  <c r="W711" i="51"/>
  <c r="Y712" i="51"/>
  <c r="W323" i="51"/>
  <c r="W322" i="51" s="1"/>
  <c r="W321" i="51" s="1"/>
  <c r="Y324" i="51"/>
  <c r="W516" i="51"/>
  <c r="Y517" i="51"/>
  <c r="X257" i="51"/>
  <c r="Z258" i="51"/>
  <c r="X259" i="51"/>
  <c r="Z260" i="51"/>
  <c r="W439" i="51"/>
  <c r="Y440" i="51"/>
  <c r="W660" i="51"/>
  <c r="Y661" i="51"/>
  <c r="X525" i="51"/>
  <c r="X524" i="51" s="1"/>
  <c r="W725" i="51"/>
  <c r="X683" i="51"/>
  <c r="V537" i="51"/>
  <c r="W787" i="51"/>
  <c r="W777" i="51" s="1"/>
  <c r="X725" i="51"/>
  <c r="X465" i="51"/>
  <c r="W724" i="51"/>
  <c r="X746" i="51"/>
  <c r="X745" i="51" s="1"/>
  <c r="Y684" i="51"/>
  <c r="W465" i="51"/>
  <c r="W755" i="51"/>
  <c r="W752" i="51" s="1"/>
  <c r="W705" i="51" s="1"/>
  <c r="X546" i="51"/>
  <c r="W659" i="51"/>
  <c r="W652" i="51" s="1"/>
  <c r="V459" i="51"/>
  <c r="V458" i="51" s="1"/>
  <c r="X665" i="51"/>
  <c r="Y746" i="51"/>
  <c r="Y745" i="51" s="1"/>
  <c r="Z586" i="51"/>
  <c r="AA586" i="51" s="1"/>
  <c r="Z667" i="51"/>
  <c r="Y317" i="51"/>
  <c r="X449" i="51"/>
  <c r="Y450" i="51"/>
  <c r="X436" i="51"/>
  <c r="X435" i="51" s="1"/>
  <c r="Z437" i="51"/>
  <c r="Z436" i="51" s="1"/>
  <c r="Z435" i="51" s="1"/>
  <c r="V343" i="51"/>
  <c r="V342" i="51" s="1"/>
  <c r="X347" i="51"/>
  <c r="W351" i="51"/>
  <c r="W346" i="51"/>
  <c r="X354" i="51"/>
  <c r="X346" i="51"/>
  <c r="W354" i="51"/>
  <c r="X355" i="51"/>
  <c r="W350" i="51"/>
  <c r="X359" i="51"/>
  <c r="V316" i="51"/>
  <c r="V315" i="51" s="1"/>
  <c r="Y456" i="51"/>
  <c r="Y455" i="51" s="1"/>
  <c r="Z494" i="51"/>
  <c r="W206" i="51"/>
  <c r="W139" i="51" s="1"/>
  <c r="W122" i="51" s="1"/>
  <c r="X271" i="51"/>
  <c r="X238" i="51"/>
  <c r="Y270" i="51"/>
  <c r="X273" i="51"/>
  <c r="V710" i="51"/>
  <c r="U710" i="51"/>
  <c r="W431" i="51"/>
  <c r="V130" i="51"/>
  <c r="X236" i="51"/>
  <c r="X206" i="51" s="1"/>
  <c r="V95" i="51"/>
  <c r="V83" i="51" s="1"/>
  <c r="V267" i="51"/>
  <c r="V266" i="51" s="1"/>
  <c r="X96" i="51"/>
  <c r="W95" i="51"/>
  <c r="W83" i="51" s="1"/>
  <c r="V983" i="51"/>
  <c r="W983" i="51" s="1"/>
  <c r="V998" i="51"/>
  <c r="W998" i="51" s="1"/>
  <c r="V919" i="51"/>
  <c r="V439" i="51"/>
  <c r="X440" i="51"/>
  <c r="V931" i="51"/>
  <c r="W931" i="51" s="1"/>
  <c r="V912" i="51"/>
  <c r="W912" i="51" s="1"/>
  <c r="X658" i="51"/>
  <c r="V1010" i="51"/>
  <c r="W1010" i="51" s="1"/>
  <c r="V1022" i="51"/>
  <c r="W1022" i="51" s="1"/>
  <c r="V809" i="51"/>
  <c r="W809" i="51" s="1"/>
  <c r="V926" i="51"/>
  <c r="W926" i="51" s="1"/>
  <c r="V879" i="51"/>
  <c r="W879" i="51" s="1"/>
  <c r="V959" i="51"/>
  <c r="W959" i="51" s="1"/>
  <c r="V974" i="51"/>
  <c r="W974" i="51" s="1"/>
  <c r="V1012" i="51"/>
  <c r="W1012" i="51" s="1"/>
  <c r="V542" i="51"/>
  <c r="V541" i="51" s="1"/>
  <c r="X543" i="51"/>
  <c r="V1028" i="51"/>
  <c r="W1028" i="51" s="1"/>
  <c r="V882" i="51"/>
  <c r="W882" i="51" s="1"/>
  <c r="V967" i="51"/>
  <c r="W967" i="51" s="1"/>
  <c r="V968" i="51"/>
  <c r="W968" i="51" s="1"/>
  <c r="V350" i="51"/>
  <c r="V940" i="51"/>
  <c r="W940" i="51" s="1"/>
  <c r="V896" i="51"/>
  <c r="W896" i="51" s="1"/>
  <c r="V892" i="51"/>
  <c r="W892" i="51" s="1"/>
  <c r="V932" i="51"/>
  <c r="W932" i="51" s="1"/>
  <c r="V1030" i="51"/>
  <c r="W1030" i="51" s="1"/>
  <c r="V935" i="51"/>
  <c r="X461" i="51"/>
  <c r="X817" i="51"/>
  <c r="Y817" i="51" s="1"/>
  <c r="X685" i="51"/>
  <c r="X133" i="51"/>
  <c r="X515" i="51"/>
  <c r="X810" i="51"/>
  <c r="Y810" i="51" s="1"/>
  <c r="V994" i="51"/>
  <c r="W994" i="51" s="1"/>
  <c r="V999" i="51"/>
  <c r="W999" i="51" s="1"/>
  <c r="V883" i="51"/>
  <c r="W883" i="51" s="1"/>
  <c r="V982" i="51"/>
  <c r="W982" i="51" s="1"/>
  <c r="V927" i="51"/>
  <c r="V886" i="51"/>
  <c r="W886" i="51" s="1"/>
  <c r="V915" i="51"/>
  <c r="W915" i="51" s="1"/>
  <c r="V880" i="51"/>
  <c r="W880" i="51" s="1"/>
  <c r="V1016" i="51"/>
  <c r="W1016" i="51" s="1"/>
  <c r="V887" i="51"/>
  <c r="V1024" i="51"/>
  <c r="W1024" i="51" s="1"/>
  <c r="V964" i="51"/>
  <c r="W964" i="51" s="1"/>
  <c r="V884" i="51"/>
  <c r="W884" i="51" s="1"/>
  <c r="V956" i="51"/>
  <c r="W956" i="51" s="1"/>
  <c r="V996" i="51"/>
  <c r="W996" i="51" s="1"/>
  <c r="U723" i="51"/>
  <c r="V975" i="51"/>
  <c r="W975" i="51" s="1"/>
  <c r="V1008" i="51"/>
  <c r="W1008" i="51" s="1"/>
  <c r="V987" i="51"/>
  <c r="W987" i="51" s="1"/>
  <c r="V904" i="51"/>
  <c r="W904" i="51" s="1"/>
  <c r="V960" i="51"/>
  <c r="W960" i="51" s="1"/>
  <c r="X229" i="51"/>
  <c r="W658" i="51"/>
  <c r="W617" i="51"/>
  <c r="X619" i="51"/>
  <c r="Z619" i="51" s="1"/>
  <c r="X233" i="51"/>
  <c r="X317" i="51"/>
  <c r="T708" i="51"/>
  <c r="T707" i="51" s="1"/>
  <c r="T655" i="51"/>
  <c r="T654" i="51" s="1"/>
  <c r="T653" i="51" s="1"/>
  <c r="V606" i="51"/>
  <c r="X607" i="51"/>
  <c r="V944" i="51"/>
  <c r="W944" i="51" s="1"/>
  <c r="V516" i="51"/>
  <c r="X517" i="51"/>
  <c r="V946" i="51"/>
  <c r="W946" i="51" s="1"/>
  <c r="V899" i="51"/>
  <c r="W899" i="51" s="1"/>
  <c r="V972" i="51"/>
  <c r="W972" i="51" s="1"/>
  <c r="V895" i="51"/>
  <c r="W895" i="51" s="1"/>
  <c r="V963" i="51"/>
  <c r="W963" i="51" s="1"/>
  <c r="V920" i="51"/>
  <c r="W920" i="51" s="1"/>
  <c r="V992" i="51"/>
  <c r="W992" i="51" s="1"/>
  <c r="V888" i="51"/>
  <c r="W888" i="51" s="1"/>
  <c r="T723" i="51"/>
  <c r="V911" i="51"/>
  <c r="V923" i="51"/>
  <c r="W923" i="51" s="1"/>
  <c r="V1034" i="51"/>
  <c r="W1034" i="51" s="1"/>
  <c r="V962" i="51"/>
  <c r="W962" i="51" s="1"/>
  <c r="V938" i="51"/>
  <c r="W938" i="51" s="1"/>
  <c r="T668" i="51"/>
  <c r="T664" i="51" s="1"/>
  <c r="V138" i="51"/>
  <c r="V1020" i="51"/>
  <c r="W1020" i="51" s="1"/>
  <c r="V978" i="51"/>
  <c r="W978" i="51" s="1"/>
  <c r="V958" i="51"/>
  <c r="W958" i="51" s="1"/>
  <c r="V990" i="51"/>
  <c r="W990" i="51" s="1"/>
  <c r="V952" i="51"/>
  <c r="W952" i="51" s="1"/>
  <c r="V980" i="51"/>
  <c r="W980" i="51" s="1"/>
  <c r="V954" i="51"/>
  <c r="W954" i="51" s="1"/>
  <c r="V928" i="51"/>
  <c r="W928" i="51" s="1"/>
  <c r="V970" i="51"/>
  <c r="W970" i="51" s="1"/>
  <c r="V891" i="51"/>
  <c r="W891" i="51" s="1"/>
  <c r="V1018" i="51"/>
  <c r="W1018" i="51" s="1"/>
  <c r="V294" i="51"/>
  <c r="W294" i="51" s="1"/>
  <c r="V914" i="51"/>
  <c r="W914" i="51" s="1"/>
  <c r="V971" i="51"/>
  <c r="W971" i="51" s="1"/>
  <c r="V907" i="51"/>
  <c r="W907" i="51" s="1"/>
  <c r="V231" i="51"/>
  <c r="W231" i="51" s="1"/>
  <c r="V951" i="51"/>
  <c r="W951" i="51" s="1"/>
  <c r="V947" i="51"/>
  <c r="W947" i="51" s="1"/>
  <c r="V875" i="51"/>
  <c r="W875" i="51" s="1"/>
  <c r="V903" i="51"/>
  <c r="V995" i="51"/>
  <c r="W995" i="51" s="1"/>
  <c r="V463" i="51"/>
  <c r="W807" i="51"/>
  <c r="X756" i="51"/>
  <c r="Y756" i="51" s="1"/>
  <c r="W808" i="51"/>
  <c r="X345" i="51"/>
  <c r="V139" i="51"/>
  <c r="V122" i="51" s="1"/>
  <c r="T409" i="51"/>
  <c r="T312" i="51" s="1"/>
  <c r="V431" i="51"/>
  <c r="V409" i="51" s="1"/>
  <c r="U83" i="51"/>
  <c r="V709" i="51"/>
  <c r="T877" i="51"/>
  <c r="U877" i="51" s="1"/>
  <c r="T901" i="51"/>
  <c r="U901" i="51" s="1"/>
  <c r="T472" i="51"/>
  <c r="V473" i="51"/>
  <c r="T1004" i="51"/>
  <c r="U1004" i="51" s="1"/>
  <c r="T993" i="51"/>
  <c r="U993" i="51" s="1"/>
  <c r="T979" i="51"/>
  <c r="U979" i="51" s="1"/>
  <c r="T1021" i="51"/>
  <c r="U1021" i="51" s="1"/>
  <c r="T1001" i="51"/>
  <c r="U1001" i="51" s="1"/>
  <c r="T906" i="51"/>
  <c r="U906" i="51" s="1"/>
  <c r="T1033" i="51"/>
  <c r="U1033" i="51" s="1"/>
  <c r="T945" i="51"/>
  <c r="U945" i="51" s="1"/>
  <c r="T1002" i="51"/>
  <c r="U1002" i="51" s="1"/>
  <c r="T953" i="51"/>
  <c r="U953" i="51" s="1"/>
  <c r="T937" i="51"/>
  <c r="U937" i="51" s="1"/>
  <c r="T943" i="51"/>
  <c r="U943" i="51" s="1"/>
  <c r="T474" i="51"/>
  <c r="V475" i="51"/>
  <c r="T929" i="51"/>
  <c r="U929" i="51" s="1"/>
  <c r="T985" i="51"/>
  <c r="T1023" i="51"/>
  <c r="U1023" i="51" s="1"/>
  <c r="T1025" i="51"/>
  <c r="U1025" i="51" s="1"/>
  <c r="T716" i="51"/>
  <c r="V717" i="51"/>
  <c r="T1003" i="51"/>
  <c r="U1003" i="51" s="1"/>
  <c r="T965" i="51"/>
  <c r="U965" i="51" s="1"/>
  <c r="T941" i="51"/>
  <c r="T917" i="51"/>
  <c r="U917" i="51" s="1"/>
  <c r="T913" i="51"/>
  <c r="U913" i="51" s="1"/>
  <c r="T961" i="51"/>
  <c r="T885" i="51"/>
  <c r="U885" i="51" s="1"/>
  <c r="T1029" i="51"/>
  <c r="U1029" i="51" s="1"/>
  <c r="T973" i="51"/>
  <c r="T900" i="51"/>
  <c r="U900" i="51" s="1"/>
  <c r="T1019" i="51"/>
  <c r="U1019" i="51" s="1"/>
  <c r="T1009" i="51"/>
  <c r="T957" i="51"/>
  <c r="T969" i="51"/>
  <c r="T949" i="51"/>
  <c r="T890" i="51"/>
  <c r="U890" i="51" s="1"/>
  <c r="T939" i="51"/>
  <c r="U939" i="51" s="1"/>
  <c r="T676" i="51"/>
  <c r="V677" i="51"/>
  <c r="T909" i="51"/>
  <c r="U909" i="51" s="1"/>
  <c r="T910" i="51"/>
  <c r="U910" i="51" s="1"/>
  <c r="T922" i="51"/>
  <c r="U922" i="51" s="1"/>
  <c r="T718" i="51"/>
  <c r="V719" i="51"/>
  <c r="T497" i="51"/>
  <c r="V498" i="51"/>
  <c r="V127" i="51"/>
  <c r="T363" i="51"/>
  <c r="T362" i="51" s="1"/>
  <c r="T361" i="51" s="1"/>
  <c r="V366" i="51"/>
  <c r="T955" i="51"/>
  <c r="U955" i="51" s="1"/>
  <c r="T881" i="51"/>
  <c r="U881" i="51" s="1"/>
  <c r="T936" i="51"/>
  <c r="U936" i="51" s="1"/>
  <c r="V1013" i="51"/>
  <c r="W1013" i="51" s="1"/>
  <c r="V925" i="51"/>
  <c r="U1011" i="51"/>
  <c r="U230" i="51"/>
  <c r="V921" i="51"/>
  <c r="V669" i="51"/>
  <c r="V889" i="51"/>
  <c r="W889" i="51" s="1"/>
  <c r="V724" i="51"/>
  <c r="T991" i="51"/>
  <c r="U991" i="51" s="1"/>
  <c r="T874" i="51"/>
  <c r="U874" i="51" s="1"/>
  <c r="T1007" i="51"/>
  <c r="U1007" i="51" s="1"/>
  <c r="V997" i="51"/>
  <c r="U644" i="51"/>
  <c r="T977" i="51"/>
  <c r="U977" i="51" s="1"/>
  <c r="T950" i="51"/>
  <c r="U950" i="51" s="1"/>
  <c r="T898" i="51"/>
  <c r="U898" i="51" s="1"/>
  <c r="T933" i="51"/>
  <c r="T930" i="51"/>
  <c r="U930" i="51" s="1"/>
  <c r="T442" i="51"/>
  <c r="T441" i="51" s="1"/>
  <c r="V443" i="51"/>
  <c r="T984" i="51"/>
  <c r="U984" i="51" s="1"/>
  <c r="T966" i="51"/>
  <c r="U966" i="51" s="1"/>
  <c r="T893" i="51"/>
  <c r="U893" i="51" s="1"/>
  <c r="V1015" i="51"/>
  <c r="U234" i="51"/>
  <c r="U1005" i="51"/>
  <c r="V232" i="51"/>
  <c r="W232" i="51" s="1"/>
  <c r="V905" i="51"/>
  <c r="W905" i="51" s="1"/>
  <c r="V656" i="51"/>
  <c r="V1017" i="51"/>
  <c r="W1017" i="51" s="1"/>
  <c r="V989" i="51"/>
  <c r="W989" i="51" s="1"/>
  <c r="V1027" i="51"/>
  <c r="W1027" i="51" s="1"/>
  <c r="V897" i="51"/>
  <c r="T606" i="51"/>
  <c r="T642" i="51"/>
  <c r="T630" i="51" s="1"/>
  <c r="R511" i="51"/>
  <c r="R510" i="51" s="1"/>
  <c r="R1043" i="51" s="1"/>
  <c r="R123" i="51"/>
  <c r="S511" i="51"/>
  <c r="S510" i="51" s="1"/>
  <c r="S1043" i="51" s="1"/>
  <c r="R715" i="51"/>
  <c r="R471" i="51"/>
  <c r="R1031" i="51"/>
  <c r="S1031" i="51" s="1"/>
  <c r="R873" i="51"/>
  <c r="S873" i="51" s="1"/>
  <c r="S227" i="51"/>
  <c r="T942" i="51"/>
  <c r="U942" i="51" s="1"/>
  <c r="T894" i="51"/>
  <c r="U894" i="51" s="1"/>
  <c r="T878" i="51"/>
  <c r="U878" i="51" s="1"/>
  <c r="S228" i="51"/>
  <c r="S902" i="51"/>
  <c r="T918" i="51"/>
  <c r="U918" i="51" s="1"/>
  <c r="S981" i="51"/>
  <c r="S934" i="51"/>
  <c r="R1032" i="51"/>
  <c r="S1032" i="51" s="1"/>
  <c r="AF539" i="51" l="1"/>
  <c r="AC349" i="51"/>
  <c r="AE349" i="51" s="1"/>
  <c r="AF349" i="51" s="1"/>
  <c r="AD760" i="51"/>
  <c r="AE761" i="51"/>
  <c r="AD174" i="51"/>
  <c r="AE175" i="51"/>
  <c r="AC344" i="51"/>
  <c r="AE344" i="51" s="1"/>
  <c r="AC542" i="51"/>
  <c r="AC541" i="51" s="1"/>
  <c r="AE543" i="51"/>
  <c r="AA537" i="51"/>
  <c r="AC537" i="51" s="1"/>
  <c r="AE537" i="51" s="1"/>
  <c r="AC357" i="51"/>
  <c r="AE357" i="51" s="1"/>
  <c r="AF357" i="51" s="1"/>
  <c r="AC462" i="51"/>
  <c r="AE462" i="51" s="1"/>
  <c r="AF462" i="51" s="1"/>
  <c r="AD587" i="51"/>
  <c r="AE587" i="51" s="1"/>
  <c r="AF587" i="51" s="1"/>
  <c r="AA254" i="51"/>
  <c r="AA253" i="51" s="1"/>
  <c r="AA540" i="51"/>
  <c r="AC540" i="51" s="1"/>
  <c r="AE540" i="51" s="1"/>
  <c r="AF540" i="51" s="1"/>
  <c r="AC273" i="51"/>
  <c r="AE273" i="51" s="1"/>
  <c r="AC533" i="51"/>
  <c r="AE533" i="51" s="1"/>
  <c r="AF533" i="51" s="1"/>
  <c r="AD415" i="51"/>
  <c r="AD414" i="51" s="1"/>
  <c r="AD413" i="51" s="1"/>
  <c r="AE416" i="51"/>
  <c r="AC358" i="51"/>
  <c r="AE358" i="51" s="1"/>
  <c r="AF358" i="51" s="1"/>
  <c r="AC268" i="51"/>
  <c r="AE268" i="51" s="1"/>
  <c r="AC272" i="51"/>
  <c r="AE272" i="51" s="1"/>
  <c r="AF272" i="51" s="1"/>
  <c r="AC549" i="51"/>
  <c r="AE549" i="51" s="1"/>
  <c r="AF549" i="51" s="1"/>
  <c r="AF445" i="51"/>
  <c r="AE444" i="51"/>
  <c r="AE667" i="51"/>
  <c r="AC529" i="51"/>
  <c r="AE529" i="51"/>
  <c r="AF529" i="51" s="1"/>
  <c r="AC532" i="51"/>
  <c r="AE532" i="51"/>
  <c r="AC531" i="51"/>
  <c r="AE531" i="51"/>
  <c r="AD686" i="51"/>
  <c r="AE686" i="51" s="1"/>
  <c r="AF686" i="51" s="1"/>
  <c r="AA497" i="51"/>
  <c r="AA668" i="51"/>
  <c r="AA514" i="51"/>
  <c r="AA513" i="51" s="1"/>
  <c r="AA469" i="51"/>
  <c r="AC548" i="51"/>
  <c r="AE548" i="51" s="1"/>
  <c r="AF548" i="51" s="1"/>
  <c r="AC345" i="51"/>
  <c r="AE345" i="51" s="1"/>
  <c r="AB128" i="51"/>
  <c r="AD128" i="51" s="1"/>
  <c r="AF128" i="51" s="1"/>
  <c r="AC271" i="51"/>
  <c r="AE271" i="51" s="1"/>
  <c r="AD116" i="51"/>
  <c r="AD115" i="51" s="1"/>
  <c r="AD114" i="51" s="1"/>
  <c r="AE117" i="51"/>
  <c r="AC269" i="51"/>
  <c r="AE269" i="51" s="1"/>
  <c r="AF269" i="51" s="1"/>
  <c r="AC528" i="51"/>
  <c r="AE528" i="51" s="1"/>
  <c r="AF528" i="51" s="1"/>
  <c r="AC527" i="51"/>
  <c r="AE527" i="51" s="1"/>
  <c r="AF527" i="51" s="1"/>
  <c r="AC530" i="51"/>
  <c r="AE530" i="51" s="1"/>
  <c r="AF530" i="51" s="1"/>
  <c r="AD241" i="51"/>
  <c r="AE241" i="51" s="1"/>
  <c r="AF241" i="51" s="1"/>
  <c r="AC526" i="51"/>
  <c r="AE526" i="51" s="1"/>
  <c r="AF526" i="51" s="1"/>
  <c r="AA674" i="51"/>
  <c r="AA672" i="51" s="1"/>
  <c r="AE856" i="51"/>
  <c r="AF856" i="51" s="1"/>
  <c r="AA670" i="51"/>
  <c r="AD762" i="51"/>
  <c r="AE762" i="51"/>
  <c r="AF762" i="51" s="1"/>
  <c r="AC360" i="51"/>
  <c r="AE360" i="51"/>
  <c r="AF360" i="51" s="1"/>
  <c r="AC319" i="51"/>
  <c r="AE319" i="51"/>
  <c r="AC461" i="51"/>
  <c r="AE461" i="51"/>
  <c r="AC666" i="51"/>
  <c r="AE666" i="51"/>
  <c r="AC467" i="51"/>
  <c r="AE467" i="51"/>
  <c r="AC534" i="51"/>
  <c r="AE534" i="51"/>
  <c r="AC547" i="51"/>
  <c r="AE547" i="51"/>
  <c r="AC464" i="51"/>
  <c r="AE464" i="51"/>
  <c r="AA128" i="51"/>
  <c r="AC128" i="51" s="1"/>
  <c r="AE128" i="51"/>
  <c r="AC460" i="51"/>
  <c r="AE460" i="51"/>
  <c r="AC348" i="51"/>
  <c r="AE348" i="51"/>
  <c r="AF348" i="51" s="1"/>
  <c r="AC320" i="51"/>
  <c r="AE320" i="51"/>
  <c r="AF320" i="51" s="1"/>
  <c r="AC673" i="51"/>
  <c r="AE673" i="51"/>
  <c r="AD777" i="51"/>
  <c r="AF777" i="51" s="1"/>
  <c r="AF778" i="51"/>
  <c r="D29" i="15"/>
  <c r="G29" i="15" s="1"/>
  <c r="AF742" i="51"/>
  <c r="AD701" i="51"/>
  <c r="AF702" i="51"/>
  <c r="AD418" i="51"/>
  <c r="AF419" i="51"/>
  <c r="AC793" i="51"/>
  <c r="AC792" i="51"/>
  <c r="AD281" i="51"/>
  <c r="AD162" i="51"/>
  <c r="AB162" i="51"/>
  <c r="AB161" i="51" s="1"/>
  <c r="W123" i="51"/>
  <c r="AA459" i="51"/>
  <c r="AA458" i="51" s="1"/>
  <c r="AA665" i="51"/>
  <c r="AA664" i="51" s="1"/>
  <c r="AC502" i="51"/>
  <c r="AC497" i="51" s="1"/>
  <c r="AC669" i="51"/>
  <c r="AC668" i="51" s="1"/>
  <c r="Y126" i="51"/>
  <c r="Y125" i="51" s="1"/>
  <c r="Y124" i="51" s="1"/>
  <c r="Y256" i="51"/>
  <c r="Y664" i="51"/>
  <c r="AC525" i="51"/>
  <c r="AC524" i="51" s="1"/>
  <c r="Z670" i="51"/>
  <c r="AB348" i="51"/>
  <c r="AD348" i="51" s="1"/>
  <c r="AB319" i="51"/>
  <c r="AD319" i="51" s="1"/>
  <c r="AB533" i="51"/>
  <c r="AD533" i="51" s="1"/>
  <c r="AA353" i="51"/>
  <c r="AB269" i="51"/>
  <c r="AD269" i="51" s="1"/>
  <c r="AA463" i="51"/>
  <c r="AA466" i="51"/>
  <c r="AB353" i="51"/>
  <c r="AD353" i="51" s="1"/>
  <c r="AB682" i="51"/>
  <c r="AC682" i="51" s="1"/>
  <c r="AA259" i="51"/>
  <c r="AC260" i="51"/>
  <c r="AC546" i="51"/>
  <c r="AB586" i="51"/>
  <c r="AC586" i="51" s="1"/>
  <c r="Z727" i="51"/>
  <c r="Z722" i="51" s="1"/>
  <c r="AB358" i="51"/>
  <c r="AD358" i="51" s="1"/>
  <c r="AB466" i="51"/>
  <c r="AD466" i="51" s="1"/>
  <c r="D36" i="15"/>
  <c r="G36" i="15" s="1"/>
  <c r="Y468" i="51"/>
  <c r="AA474" i="51"/>
  <c r="AC475" i="51"/>
  <c r="AA676" i="51"/>
  <c r="AC677" i="51"/>
  <c r="AC255" i="51"/>
  <c r="AC254" i="51" s="1"/>
  <c r="AC253" i="51" s="1"/>
  <c r="Y267" i="51"/>
  <c r="Y266" i="51" s="1"/>
  <c r="Z469" i="51"/>
  <c r="Y655" i="51"/>
  <c r="Y727" i="51"/>
  <c r="Y722" i="51" s="1"/>
  <c r="AB246" i="51"/>
  <c r="AD246" i="51"/>
  <c r="AF246" i="51" s="1"/>
  <c r="AB534" i="51"/>
  <c r="AD534" i="51" s="1"/>
  <c r="AB349" i="51"/>
  <c r="AD349" i="51" s="1"/>
  <c r="AA347" i="51"/>
  <c r="Z539" i="51"/>
  <c r="AB539" i="51" s="1"/>
  <c r="AD539" i="51" s="1"/>
  <c r="AA546" i="51"/>
  <c r="AB547" i="51"/>
  <c r="AD547" i="51" s="1"/>
  <c r="AB351" i="51"/>
  <c r="AD351" i="51" s="1"/>
  <c r="AA355" i="51"/>
  <c r="AA318" i="51"/>
  <c r="AA525" i="51"/>
  <c r="AA524" i="51" s="1"/>
  <c r="AB464" i="51"/>
  <c r="AD464" i="51" s="1"/>
  <c r="AB460" i="51"/>
  <c r="AD460" i="51" s="1"/>
  <c r="AA352" i="51"/>
  <c r="AB532" i="51"/>
  <c r="AD532" i="51" s="1"/>
  <c r="AB666" i="51"/>
  <c r="AD666" i="51" s="1"/>
  <c r="AB631" i="51"/>
  <c r="AA535" i="51"/>
  <c r="AC536" i="51"/>
  <c r="Y471" i="51"/>
  <c r="AA472" i="51"/>
  <c r="AC473" i="51"/>
  <c r="AD502" i="51"/>
  <c r="AC515" i="51"/>
  <c r="AC514" i="51" s="1"/>
  <c r="AC513" i="51" s="1"/>
  <c r="AC675" i="51"/>
  <c r="AC674" i="51" s="1"/>
  <c r="AC672" i="51" s="1"/>
  <c r="D58" i="15"/>
  <c r="D57" i="15" s="1"/>
  <c r="AC671" i="51"/>
  <c r="AC670" i="51" s="1"/>
  <c r="AC667" i="51"/>
  <c r="AC665" i="51" s="1"/>
  <c r="AD113" i="51"/>
  <c r="AE113" i="51" s="1"/>
  <c r="AF113" i="51" s="1"/>
  <c r="Z538" i="51"/>
  <c r="AB538" i="51" s="1"/>
  <c r="AD538" i="51" s="1"/>
  <c r="AF538" i="51" s="1"/>
  <c r="AB467" i="51"/>
  <c r="AD467" i="51" s="1"/>
  <c r="AB360" i="51"/>
  <c r="AD360" i="51" s="1"/>
  <c r="AB352" i="51"/>
  <c r="AD352" i="51" s="1"/>
  <c r="AD856" i="51"/>
  <c r="AC343" i="51"/>
  <c r="AC342" i="51" s="1"/>
  <c r="D19" i="15"/>
  <c r="D18" i="15" s="1"/>
  <c r="Z254" i="51"/>
  <c r="Z253" i="51" s="1"/>
  <c r="Z674" i="51"/>
  <c r="Z672" i="51" s="1"/>
  <c r="AB549" i="51"/>
  <c r="AD549" i="51" s="1"/>
  <c r="AB531" i="51"/>
  <c r="AD531" i="51" s="1"/>
  <c r="AA343" i="51"/>
  <c r="AA342" i="51" s="1"/>
  <c r="AB356" i="51"/>
  <c r="AD356" i="51" s="1"/>
  <c r="AB529" i="51"/>
  <c r="AD529" i="51" s="1"/>
  <c r="AB344" i="51"/>
  <c r="AD344" i="51" s="1"/>
  <c r="AB527" i="51"/>
  <c r="AD527" i="51" s="1"/>
  <c r="Z540" i="51"/>
  <c r="AB540" i="51" s="1"/>
  <c r="AD540" i="51" s="1"/>
  <c r="AB320" i="51"/>
  <c r="AD320" i="51" s="1"/>
  <c r="AB268" i="51"/>
  <c r="AD268" i="51" s="1"/>
  <c r="AB270" i="51"/>
  <c r="AD270" i="51" s="1"/>
  <c r="AA308" i="51"/>
  <c r="AA307" i="51" s="1"/>
  <c r="AA306" i="51" s="1"/>
  <c r="AA305" i="51" s="1"/>
  <c r="AC309" i="51"/>
  <c r="AA716" i="51"/>
  <c r="AC717" i="51"/>
  <c r="AD853" i="51"/>
  <c r="AE853" i="51" s="1"/>
  <c r="AF853" i="51" s="1"/>
  <c r="X132" i="51"/>
  <c r="X131" i="51" s="1"/>
  <c r="Y708" i="51"/>
  <c r="Y707" i="51" s="1"/>
  <c r="AB526" i="51"/>
  <c r="AD526" i="51" s="1"/>
  <c r="AB318" i="51"/>
  <c r="AD318" i="51" s="1"/>
  <c r="AB272" i="51"/>
  <c r="AD272" i="51" s="1"/>
  <c r="AB548" i="51"/>
  <c r="AD548" i="51" s="1"/>
  <c r="AB530" i="51"/>
  <c r="AD530" i="51" s="1"/>
  <c r="AB357" i="51"/>
  <c r="AD357" i="51" s="1"/>
  <c r="AA359" i="51"/>
  <c r="AB462" i="51"/>
  <c r="AD462" i="51" s="1"/>
  <c r="AA356" i="51"/>
  <c r="AD687" i="51"/>
  <c r="AE687" i="51" s="1"/>
  <c r="AF687" i="51" s="1"/>
  <c r="AB323" i="51"/>
  <c r="AB322" i="51" s="1"/>
  <c r="AB321" i="51" s="1"/>
  <c r="AD327" i="51"/>
  <c r="Z468" i="51"/>
  <c r="AB468" i="51" s="1"/>
  <c r="AD468" i="51" s="1"/>
  <c r="AA129" i="51"/>
  <c r="AA126" i="51" s="1"/>
  <c r="AA125" i="51" s="1"/>
  <c r="AA124" i="51" s="1"/>
  <c r="AC130" i="51"/>
  <c r="AA257" i="51"/>
  <c r="AC258" i="51"/>
  <c r="AA363" i="51"/>
  <c r="AA362" i="51" s="1"/>
  <c r="AA361" i="51" s="1"/>
  <c r="AC364" i="51"/>
  <c r="AC588" i="51"/>
  <c r="AC800" i="51"/>
  <c r="AC470" i="51"/>
  <c r="AC469" i="51" s="1"/>
  <c r="Z238" i="51"/>
  <c r="AB778" i="51"/>
  <c r="AB777" i="51" s="1"/>
  <c r="AB470" i="51"/>
  <c r="AB469" i="51" s="1"/>
  <c r="Z546" i="51"/>
  <c r="Z665" i="51"/>
  <c r="W657" i="51"/>
  <c r="W654" i="51" s="1"/>
  <c r="W653" i="51" s="1"/>
  <c r="X514" i="51"/>
  <c r="X513" i="51" s="1"/>
  <c r="Y439" i="51"/>
  <c r="AA440" i="51"/>
  <c r="Z257" i="51"/>
  <c r="AB258" i="51"/>
  <c r="Y323" i="51"/>
  <c r="Y322" i="51" s="1"/>
  <c r="Y321" i="51" s="1"/>
  <c r="AA324" i="51"/>
  <c r="Z535" i="51"/>
  <c r="AB536" i="51"/>
  <c r="Z924" i="51"/>
  <c r="AA924" i="51" s="1"/>
  <c r="AB671" i="51"/>
  <c r="AB670" i="51" s="1"/>
  <c r="AB728" i="51"/>
  <c r="AB727" i="51" s="1"/>
  <c r="AB722" i="51" s="1"/>
  <c r="Y442" i="51"/>
  <c r="Y441" i="51" s="1"/>
  <c r="AA443" i="51"/>
  <c r="Y713" i="51"/>
  <c r="AA714" i="51"/>
  <c r="Z713" i="51"/>
  <c r="AB714" i="51"/>
  <c r="Z551" i="51"/>
  <c r="Z550" i="51" s="1"/>
  <c r="AB554" i="51"/>
  <c r="Z711" i="51"/>
  <c r="Z710" i="51" s="1"/>
  <c r="AB712" i="51"/>
  <c r="Y251" i="51"/>
  <c r="Y250" i="51" s="1"/>
  <c r="AA252" i="51"/>
  <c r="Y137" i="51"/>
  <c r="Y136" i="51" s="1"/>
  <c r="Y135" i="51" s="1"/>
  <c r="Y134" i="51" s="1"/>
  <c r="AA138" i="51"/>
  <c r="Y132" i="51"/>
  <c r="Y131" i="51" s="1"/>
  <c r="AA133" i="51"/>
  <c r="AA709" i="51"/>
  <c r="Z617" i="51"/>
  <c r="AB619" i="51"/>
  <c r="X657" i="51"/>
  <c r="Y660" i="51"/>
  <c r="AA661" i="51"/>
  <c r="Z259" i="51"/>
  <c r="AB260" i="51"/>
  <c r="Y516" i="51"/>
  <c r="AA517" i="51"/>
  <c r="Y711" i="51"/>
  <c r="Y710" i="51" s="1"/>
  <c r="AA712" i="51"/>
  <c r="Y718" i="51"/>
  <c r="Y715" i="51" s="1"/>
  <c r="AA719" i="51"/>
  <c r="Z988" i="51"/>
  <c r="AA988" i="51" s="1"/>
  <c r="AB675" i="51"/>
  <c r="AB674" i="51" s="1"/>
  <c r="AB672" i="51" s="1"/>
  <c r="Y816" i="51"/>
  <c r="Y815" i="51" s="1"/>
  <c r="Z815" i="51" s="1"/>
  <c r="V129" i="51"/>
  <c r="V126" i="51" s="1"/>
  <c r="V125" i="51" s="1"/>
  <c r="V124" i="51" s="1"/>
  <c r="V123" i="51" s="1"/>
  <c r="W710" i="51"/>
  <c r="Z673" i="51"/>
  <c r="Z251" i="51"/>
  <c r="Z250" i="51" s="1"/>
  <c r="AB252" i="51"/>
  <c r="Z308" i="51"/>
  <c r="Z307" i="51" s="1"/>
  <c r="Z306" i="51" s="1"/>
  <c r="Z305" i="51" s="1"/>
  <c r="AB309" i="51"/>
  <c r="Z860" i="51"/>
  <c r="AA860" i="51" s="1"/>
  <c r="Z1026" i="51"/>
  <c r="AA1026" i="51" s="1"/>
  <c r="Y551" i="51"/>
  <c r="Y550" i="51" s="1"/>
  <c r="AA552" i="51"/>
  <c r="AA656" i="51"/>
  <c r="AB255" i="51"/>
  <c r="AB254" i="51" s="1"/>
  <c r="AB253" i="51" s="1"/>
  <c r="AA728" i="51"/>
  <c r="AB841" i="51"/>
  <c r="AC841" i="51" s="1"/>
  <c r="AA840" i="51"/>
  <c r="AA270" i="51"/>
  <c r="Z725" i="51"/>
  <c r="AB667" i="51"/>
  <c r="Z810" i="51"/>
  <c r="AA810" i="51" s="1"/>
  <c r="Y683" i="51"/>
  <c r="Y725" i="51"/>
  <c r="Y755" i="51"/>
  <c r="Y752" i="51" s="1"/>
  <c r="Y705" i="51" s="1"/>
  <c r="Y316" i="51"/>
  <c r="Y315" i="51" s="1"/>
  <c r="Y724" i="51"/>
  <c r="X316" i="51"/>
  <c r="X315" i="51" s="1"/>
  <c r="X459" i="51"/>
  <c r="X458" i="51" s="1"/>
  <c r="Z484" i="51"/>
  <c r="Z457" i="51" s="1"/>
  <c r="Z456" i="51" s="1"/>
  <c r="Z455" i="51" s="1"/>
  <c r="AB494" i="51"/>
  <c r="AB484" i="51" s="1"/>
  <c r="Y350" i="51"/>
  <c r="Z354" i="51"/>
  <c r="Z525" i="51"/>
  <c r="Z524" i="51" s="1"/>
  <c r="Y346" i="51"/>
  <c r="Z271" i="51"/>
  <c r="Y354" i="51"/>
  <c r="Y351" i="51"/>
  <c r="Y465" i="51"/>
  <c r="Z465" i="51"/>
  <c r="AA437" i="51"/>
  <c r="Z355" i="51"/>
  <c r="X537" i="51"/>
  <c r="AA317" i="51"/>
  <c r="X343" i="51"/>
  <c r="X342" i="51" s="1"/>
  <c r="Z273" i="51"/>
  <c r="Z359" i="51"/>
  <c r="Z346" i="51"/>
  <c r="Z347" i="51"/>
  <c r="Y449" i="51"/>
  <c r="Y438" i="51" s="1"/>
  <c r="Y431" i="51" s="1"/>
  <c r="AB240" i="51"/>
  <c r="AB239" i="51" s="1"/>
  <c r="AA239" i="51"/>
  <c r="AA238" i="51" s="1"/>
  <c r="X256" i="51"/>
  <c r="X986" i="51"/>
  <c r="Y986" i="51" s="1"/>
  <c r="X130" i="51"/>
  <c r="X816" i="51"/>
  <c r="X710" i="51"/>
  <c r="T123" i="51"/>
  <c r="W776" i="51"/>
  <c r="Z658" i="51"/>
  <c r="X1012" i="51"/>
  <c r="Y1012" i="51" s="1"/>
  <c r="X928" i="51"/>
  <c r="Y928" i="51" s="1"/>
  <c r="X1008" i="51"/>
  <c r="Y1008" i="51" s="1"/>
  <c r="X1028" i="51"/>
  <c r="X1018" i="51"/>
  <c r="Y1018" i="51" s="1"/>
  <c r="X899" i="51"/>
  <c r="Y899" i="51" s="1"/>
  <c r="X904" i="51"/>
  <c r="Y904" i="51" s="1"/>
  <c r="X1010" i="51"/>
  <c r="Y1010" i="51" s="1"/>
  <c r="X1027" i="51"/>
  <c r="Y1027" i="51" s="1"/>
  <c r="X914" i="51"/>
  <c r="Y914" i="51" s="1"/>
  <c r="X954" i="51"/>
  <c r="Y954" i="51" s="1"/>
  <c r="X992" i="51"/>
  <c r="Y992" i="51" s="1"/>
  <c r="X606" i="51"/>
  <c r="Z607" i="51"/>
  <c r="X884" i="51"/>
  <c r="Y884" i="51" s="1"/>
  <c r="X886" i="51"/>
  <c r="Y886" i="51" s="1"/>
  <c r="X1030" i="51"/>
  <c r="Y1030" i="51" s="1"/>
  <c r="X896" i="51"/>
  <c r="Y896" i="51" s="1"/>
  <c r="X439" i="51"/>
  <c r="Z440" i="51"/>
  <c r="V708" i="51"/>
  <c r="V707" i="51" s="1"/>
  <c r="X970" i="51"/>
  <c r="Y970" i="51" s="1"/>
  <c r="X978" i="51"/>
  <c r="Y978" i="51" s="1"/>
  <c r="X972" i="51"/>
  <c r="Y972" i="51" s="1"/>
  <c r="X964" i="51"/>
  <c r="Y964" i="51" s="1"/>
  <c r="X542" i="51"/>
  <c r="X541" i="51" s="1"/>
  <c r="Z543" i="51"/>
  <c r="Z1000" i="51"/>
  <c r="AA1000" i="51" s="1"/>
  <c r="V668" i="51"/>
  <c r="V664" i="51" s="1"/>
  <c r="X907" i="51"/>
  <c r="Y907" i="51" s="1"/>
  <c r="X952" i="51"/>
  <c r="Y952" i="51" s="1"/>
  <c r="X1020" i="51"/>
  <c r="Y1020" i="51" s="1"/>
  <c r="X962" i="51"/>
  <c r="Y962" i="51" s="1"/>
  <c r="X963" i="51"/>
  <c r="Y963" i="51" s="1"/>
  <c r="X960" i="51"/>
  <c r="Y960" i="51" s="1"/>
  <c r="X996" i="51"/>
  <c r="Y996" i="51" s="1"/>
  <c r="X880" i="51"/>
  <c r="Y880" i="51" s="1"/>
  <c r="X994" i="51"/>
  <c r="Y994" i="51" s="1"/>
  <c r="X659" i="51"/>
  <c r="X652" i="51" s="1"/>
  <c r="X932" i="51"/>
  <c r="Y932" i="51" s="1"/>
  <c r="X940" i="51"/>
  <c r="X882" i="51"/>
  <c r="Y882" i="51" s="1"/>
  <c r="X1022" i="51"/>
  <c r="Y1022" i="51" s="1"/>
  <c r="X912" i="51"/>
  <c r="Y912" i="51" s="1"/>
  <c r="Z133" i="51"/>
  <c r="Z908" i="51"/>
  <c r="AA908" i="51" s="1"/>
  <c r="X995" i="51"/>
  <c r="Y995" i="51" s="1"/>
  <c r="X891" i="51"/>
  <c r="Y891" i="51" s="1"/>
  <c r="X958" i="51"/>
  <c r="Y958" i="51" s="1"/>
  <c r="X923" i="51"/>
  <c r="Y923" i="51" s="1"/>
  <c r="X946" i="51"/>
  <c r="Y946" i="51" s="1"/>
  <c r="X883" i="51"/>
  <c r="Y883" i="51" s="1"/>
  <c r="Z817" i="51"/>
  <c r="X968" i="51"/>
  <c r="Y968" i="51" s="1"/>
  <c r="X926" i="51"/>
  <c r="Y926" i="51" s="1"/>
  <c r="Z515" i="51"/>
  <c r="X980" i="51"/>
  <c r="Y980" i="51" s="1"/>
  <c r="X938" i="51"/>
  <c r="Y938" i="51" s="1"/>
  <c r="X920" i="51"/>
  <c r="Y920" i="51" s="1"/>
  <c r="X516" i="51"/>
  <c r="Z517" i="51"/>
  <c r="X987" i="51"/>
  <c r="Y987" i="51" s="1"/>
  <c r="X1016" i="51"/>
  <c r="X974" i="51"/>
  <c r="Y974" i="51" s="1"/>
  <c r="Z916" i="51"/>
  <c r="AA916" i="51" s="1"/>
  <c r="V655" i="51"/>
  <c r="V654" i="51" s="1"/>
  <c r="V653" i="51" s="1"/>
  <c r="X947" i="51"/>
  <c r="Y947" i="51" s="1"/>
  <c r="X971" i="51"/>
  <c r="Y971" i="51" s="1"/>
  <c r="X990" i="51"/>
  <c r="Y990" i="51" s="1"/>
  <c r="X1034" i="51"/>
  <c r="Y1034" i="51" s="1"/>
  <c r="X888" i="51"/>
  <c r="Y888" i="51" s="1"/>
  <c r="X944" i="51"/>
  <c r="Y944" i="51" s="1"/>
  <c r="X956" i="51"/>
  <c r="Y956" i="51" s="1"/>
  <c r="X1024" i="51"/>
  <c r="Y1024" i="51" s="1"/>
  <c r="X915" i="51"/>
  <c r="Y915" i="51" s="1"/>
  <c r="X982" i="51"/>
  <c r="Y982" i="51" s="1"/>
  <c r="X892" i="51"/>
  <c r="Y892" i="51" s="1"/>
  <c r="X879" i="51"/>
  <c r="Y879" i="51" s="1"/>
  <c r="X931" i="51"/>
  <c r="Y931" i="51" s="1"/>
  <c r="X998" i="51"/>
  <c r="Y998" i="51" s="1"/>
  <c r="Y948" i="51"/>
  <c r="Y876" i="51"/>
  <c r="Y658" i="51"/>
  <c r="Z1014" i="51"/>
  <c r="Z976" i="51"/>
  <c r="AA976" i="51" s="1"/>
  <c r="Z1006" i="51"/>
  <c r="W723" i="51"/>
  <c r="Z461" i="51"/>
  <c r="Z748" i="51"/>
  <c r="C35" i="15"/>
  <c r="X807" i="51"/>
  <c r="Y807" i="51" s="1"/>
  <c r="X808" i="51"/>
  <c r="Y808" i="51" s="1"/>
  <c r="X463" i="51"/>
  <c r="X438" i="51"/>
  <c r="X431" i="51" s="1"/>
  <c r="X409" i="51" s="1"/>
  <c r="X312" i="51" s="1"/>
  <c r="Z684" i="51"/>
  <c r="AA684" i="51" s="1"/>
  <c r="V723" i="51"/>
  <c r="X755" i="51"/>
  <c r="X752" i="51" s="1"/>
  <c r="X705" i="51" s="1"/>
  <c r="Z756" i="51"/>
  <c r="Y685" i="51"/>
  <c r="Z450" i="51"/>
  <c r="X267" i="51"/>
  <c r="X266" i="51" s="1"/>
  <c r="X350" i="51"/>
  <c r="Y236" i="51"/>
  <c r="Z345" i="51"/>
  <c r="Z317" i="51"/>
  <c r="Y229" i="51"/>
  <c r="Y233" i="51"/>
  <c r="X95" i="51"/>
  <c r="X83" i="51" s="1"/>
  <c r="X44" i="51" s="1"/>
  <c r="X10" i="51" s="1"/>
  <c r="Y96" i="51"/>
  <c r="X617" i="51"/>
  <c r="W409" i="51"/>
  <c r="W312" i="51" s="1"/>
  <c r="X139" i="51"/>
  <c r="X122" i="51" s="1"/>
  <c r="W44" i="51"/>
  <c r="W10" i="51" s="1"/>
  <c r="V44" i="51"/>
  <c r="V10" i="51" s="1"/>
  <c r="V936" i="51"/>
  <c r="W936" i="51" s="1"/>
  <c r="V939" i="51"/>
  <c r="W939" i="51" s="1"/>
  <c r="V1004" i="51"/>
  <c r="W1004" i="51" s="1"/>
  <c r="V1005" i="51"/>
  <c r="W1005" i="51" s="1"/>
  <c r="V950" i="51"/>
  <c r="W950" i="51" s="1"/>
  <c r="X889" i="51"/>
  <c r="Y889" i="51" s="1"/>
  <c r="V1011" i="51"/>
  <c r="W1011" i="51" s="1"/>
  <c r="X127" i="51"/>
  <c r="V718" i="51"/>
  <c r="X719" i="51"/>
  <c r="V890" i="51"/>
  <c r="W890" i="51" s="1"/>
  <c r="V716" i="51"/>
  <c r="X717" i="51"/>
  <c r="V943" i="51"/>
  <c r="W943" i="51" s="1"/>
  <c r="V472" i="51"/>
  <c r="X473" i="51"/>
  <c r="X231" i="51"/>
  <c r="X294" i="51"/>
  <c r="Y294" i="51" s="1"/>
  <c r="X669" i="51"/>
  <c r="X724" i="51"/>
  <c r="X656" i="51"/>
  <c r="X967" i="51"/>
  <c r="Y967" i="51" s="1"/>
  <c r="X959" i="51"/>
  <c r="Y959" i="51" s="1"/>
  <c r="X809" i="51"/>
  <c r="W997" i="51"/>
  <c r="X983" i="51"/>
  <c r="Y983" i="51" s="1"/>
  <c r="V918" i="51"/>
  <c r="W918" i="51" s="1"/>
  <c r="V894" i="51"/>
  <c r="W894" i="51" s="1"/>
  <c r="X989" i="51"/>
  <c r="Y989" i="51" s="1"/>
  <c r="V898" i="51"/>
  <c r="W898" i="51" s="1"/>
  <c r="V230" i="51"/>
  <c r="W230" i="51" s="1"/>
  <c r="V1003" i="51"/>
  <c r="W1003" i="51" s="1"/>
  <c r="V137" i="51"/>
  <c r="V136" i="51" s="1"/>
  <c r="V135" i="51" s="1"/>
  <c r="V134" i="51" s="1"/>
  <c r="X138" i="51"/>
  <c r="V930" i="51"/>
  <c r="W930" i="51" s="1"/>
  <c r="V874" i="51"/>
  <c r="W874" i="51" s="1"/>
  <c r="V955" i="51"/>
  <c r="W955" i="51" s="1"/>
  <c r="V979" i="51"/>
  <c r="W979" i="51" s="1"/>
  <c r="X875" i="51"/>
  <c r="Y875" i="51" s="1"/>
  <c r="X975" i="51"/>
  <c r="Y975" i="51" s="1"/>
  <c r="X999" i="51"/>
  <c r="Y999" i="51" s="1"/>
  <c r="W1015" i="51"/>
  <c r="X232" i="51"/>
  <c r="Y232" i="51" s="1"/>
  <c r="V442" i="51"/>
  <c r="V441" i="51" s="1"/>
  <c r="X443" i="51"/>
  <c r="V910" i="51"/>
  <c r="W910" i="51" s="1"/>
  <c r="V1002" i="51"/>
  <c r="W1002" i="51" s="1"/>
  <c r="V942" i="51"/>
  <c r="W942" i="51" s="1"/>
  <c r="X1017" i="51"/>
  <c r="Y1017" i="51" s="1"/>
  <c r="V234" i="51"/>
  <c r="V966" i="51"/>
  <c r="W966" i="51" s="1"/>
  <c r="V676" i="51"/>
  <c r="X677" i="51"/>
  <c r="V878" i="51"/>
  <c r="W878" i="51" s="1"/>
  <c r="X905" i="51"/>
  <c r="Y905" i="51" s="1"/>
  <c r="V984" i="51"/>
  <c r="W984" i="51" s="1"/>
  <c r="U642" i="51"/>
  <c r="U630" i="51" s="1"/>
  <c r="U594" i="51" s="1"/>
  <c r="V991" i="51"/>
  <c r="W991" i="51" s="1"/>
  <c r="X1013" i="51"/>
  <c r="Y1013" i="51" s="1"/>
  <c r="V363" i="51"/>
  <c r="V362" i="51" s="1"/>
  <c r="V361" i="51" s="1"/>
  <c r="X366" i="51"/>
  <c r="V497" i="51"/>
  <c r="X498" i="51"/>
  <c r="V922" i="51"/>
  <c r="W922" i="51" s="1"/>
  <c r="V900" i="51"/>
  <c r="W900" i="51" s="1"/>
  <c r="V474" i="51"/>
  <c r="X475" i="51"/>
  <c r="V906" i="51"/>
  <c r="W906" i="51" s="1"/>
  <c r="W903" i="51"/>
  <c r="X951" i="51"/>
  <c r="Y951" i="51" s="1"/>
  <c r="W921" i="51"/>
  <c r="W911" i="51"/>
  <c r="X895" i="51"/>
  <c r="Y895" i="51" s="1"/>
  <c r="X709" i="51"/>
  <c r="W897" i="51"/>
  <c r="W887" i="51"/>
  <c r="W927" i="51"/>
  <c r="W925" i="51"/>
  <c r="W935" i="51"/>
  <c r="W919" i="51"/>
  <c r="V312" i="51"/>
  <c r="T594" i="51"/>
  <c r="U44" i="51"/>
  <c r="U10" i="51" s="1"/>
  <c r="T471" i="51"/>
  <c r="T715" i="51"/>
  <c r="V1029" i="51"/>
  <c r="V885" i="51"/>
  <c r="W885" i="51" s="1"/>
  <c r="V917" i="51"/>
  <c r="W917" i="51" s="1"/>
  <c r="V965" i="51"/>
  <c r="W965" i="51" s="1"/>
  <c r="V1023" i="51"/>
  <c r="V644" i="51"/>
  <c r="V1033" i="51"/>
  <c r="W1033" i="51" s="1"/>
  <c r="V1001" i="51"/>
  <c r="T227" i="51"/>
  <c r="U227" i="51" s="1"/>
  <c r="T1031" i="51"/>
  <c r="U1031" i="51" s="1"/>
  <c r="T981" i="51"/>
  <c r="U981" i="51" s="1"/>
  <c r="T902" i="51"/>
  <c r="U902" i="51" s="1"/>
  <c r="T228" i="51"/>
  <c r="T873" i="51"/>
  <c r="V893" i="51"/>
  <c r="U933" i="51"/>
  <c r="V909" i="51"/>
  <c r="U949" i="51"/>
  <c r="U957" i="51"/>
  <c r="U973" i="51"/>
  <c r="U961" i="51"/>
  <c r="U941" i="51"/>
  <c r="U985" i="51"/>
  <c r="V929" i="51"/>
  <c r="W929" i="51" s="1"/>
  <c r="V945" i="51"/>
  <c r="V901" i="51"/>
  <c r="W901" i="51" s="1"/>
  <c r="V1019" i="51"/>
  <c r="W1019" i="51" s="1"/>
  <c r="V913" i="51"/>
  <c r="W913" i="51" s="1"/>
  <c r="V1025" i="51"/>
  <c r="V1021" i="51"/>
  <c r="V993" i="51"/>
  <c r="T1032" i="51"/>
  <c r="U1032" i="51" s="1"/>
  <c r="T934" i="51"/>
  <c r="U934" i="51" s="1"/>
  <c r="V977" i="51"/>
  <c r="W977" i="51" s="1"/>
  <c r="V1007" i="51"/>
  <c r="W1007" i="51" s="1"/>
  <c r="V881" i="51"/>
  <c r="W881" i="51" s="1"/>
  <c r="U969" i="51"/>
  <c r="U1009" i="51"/>
  <c r="V937" i="51"/>
  <c r="V953" i="51"/>
  <c r="W953" i="51" s="1"/>
  <c r="V877" i="51"/>
  <c r="W877" i="51" s="1"/>
  <c r="AE343" i="51" l="1"/>
  <c r="AF344" i="51"/>
  <c r="AF268" i="51"/>
  <c r="AF537" i="51"/>
  <c r="AA267" i="51"/>
  <c r="AA266" i="51" s="1"/>
  <c r="AC347" i="51"/>
  <c r="AE347" i="51"/>
  <c r="AF347" i="51" s="1"/>
  <c r="AC474" i="51"/>
  <c r="AE475" i="51"/>
  <c r="AC353" i="51"/>
  <c r="AE353" i="51"/>
  <c r="AF353" i="51" s="1"/>
  <c r="AF547" i="51"/>
  <c r="AE546" i="51"/>
  <c r="AF467" i="51"/>
  <c r="AE671" i="51"/>
  <c r="AF531" i="51"/>
  <c r="AA655" i="51"/>
  <c r="AA708" i="51"/>
  <c r="AA707" i="51" s="1"/>
  <c r="AC257" i="51"/>
  <c r="AE258" i="51"/>
  <c r="AC356" i="51"/>
  <c r="AE356" i="51"/>
  <c r="AF356" i="51" s="1"/>
  <c r="AC716" i="51"/>
  <c r="AE717" i="51"/>
  <c r="AC535" i="51"/>
  <c r="AE536" i="51"/>
  <c r="AC259" i="51"/>
  <c r="AE260" i="51"/>
  <c r="AC466" i="51"/>
  <c r="AE466" i="51"/>
  <c r="AF466" i="51" s="1"/>
  <c r="AC459" i="51"/>
  <c r="AC458" i="51" s="1"/>
  <c r="AE470" i="51"/>
  <c r="AE669" i="51"/>
  <c r="AE438" i="51"/>
  <c r="AF444" i="51"/>
  <c r="AE760" i="51"/>
  <c r="AF761" i="51"/>
  <c r="AC840" i="51"/>
  <c r="AD323" i="51"/>
  <c r="AD322" i="51" s="1"/>
  <c r="AD321" i="51" s="1"/>
  <c r="AF327" i="51"/>
  <c r="AC472" i="51"/>
  <c r="AE473" i="51"/>
  <c r="AC352" i="51"/>
  <c r="AE352" i="51"/>
  <c r="AF352" i="51" s="1"/>
  <c r="AC318" i="51"/>
  <c r="AE318" i="51" s="1"/>
  <c r="AF318" i="51" s="1"/>
  <c r="AC676" i="51"/>
  <c r="AE677" i="51"/>
  <c r="AA468" i="51"/>
  <c r="AC468" i="51" s="1"/>
  <c r="AE468" i="51" s="1"/>
  <c r="AF468" i="51" s="1"/>
  <c r="AC463" i="51"/>
  <c r="AE463" i="51"/>
  <c r="AE459" i="51"/>
  <c r="AF460" i="51"/>
  <c r="AF464" i="51"/>
  <c r="AF534" i="51"/>
  <c r="AF666" i="51"/>
  <c r="AF319" i="51"/>
  <c r="AE525" i="51"/>
  <c r="AF532" i="51"/>
  <c r="AE665" i="51"/>
  <c r="AF665" i="51" s="1"/>
  <c r="AA727" i="51"/>
  <c r="AA722" i="51" s="1"/>
  <c r="AE728" i="51"/>
  <c r="AC363" i="51"/>
  <c r="AC362" i="51" s="1"/>
  <c r="AC361" i="51" s="1"/>
  <c r="AE364" i="51"/>
  <c r="AC129" i="51"/>
  <c r="AC126" i="51" s="1"/>
  <c r="AC125" i="51" s="1"/>
  <c r="AC124" i="51" s="1"/>
  <c r="AE130" i="51"/>
  <c r="AE129" i="51" s="1"/>
  <c r="AE126" i="51" s="1"/>
  <c r="AE125" i="51" s="1"/>
  <c r="AE124" i="51" s="1"/>
  <c r="AC359" i="51"/>
  <c r="AE359" i="51" s="1"/>
  <c r="AF359" i="51" s="1"/>
  <c r="AC308" i="51"/>
  <c r="AC307" i="51" s="1"/>
  <c r="AC306" i="51" s="1"/>
  <c r="AC305" i="51" s="1"/>
  <c r="AE309" i="51"/>
  <c r="AE308" i="51" s="1"/>
  <c r="AE307" i="51" s="1"/>
  <c r="AE306" i="51" s="1"/>
  <c r="AE305" i="51" s="1"/>
  <c r="AC355" i="51"/>
  <c r="AE355" i="51" s="1"/>
  <c r="AF355" i="51" s="1"/>
  <c r="AE586" i="51"/>
  <c r="AF586" i="51" s="1"/>
  <c r="AD682" i="51"/>
  <c r="AE682" i="51" s="1"/>
  <c r="AF682" i="51" s="1"/>
  <c r="AE675" i="51"/>
  <c r="AE116" i="51"/>
  <c r="AF117" i="51"/>
  <c r="AE515" i="51"/>
  <c r="AE502" i="51"/>
  <c r="AE415" i="51"/>
  <c r="AF416" i="51"/>
  <c r="AE255" i="51"/>
  <c r="AE542" i="51"/>
  <c r="AF175" i="51"/>
  <c r="AE174" i="51"/>
  <c r="D26" i="15"/>
  <c r="G26" i="15" s="1"/>
  <c r="AF701" i="51"/>
  <c r="AD588" i="51"/>
  <c r="AE588" i="51" s="1"/>
  <c r="AF588" i="51" s="1"/>
  <c r="AD417" i="51"/>
  <c r="AF417" i="51" s="1"/>
  <c r="AF418" i="51"/>
  <c r="AD274" i="51"/>
  <c r="AD249" i="51" s="1"/>
  <c r="AF281" i="51"/>
  <c r="AD161" i="51"/>
  <c r="AA256" i="51"/>
  <c r="AB665" i="51"/>
  <c r="D44" i="15"/>
  <c r="AD470" i="51"/>
  <c r="AD469" i="51" s="1"/>
  <c r="Y776" i="51"/>
  <c r="Z816" i="51"/>
  <c r="AA316" i="51"/>
  <c r="AA315" i="51" s="1"/>
  <c r="Y123" i="51"/>
  <c r="AD667" i="51"/>
  <c r="AD665" i="51" s="1"/>
  <c r="AB525" i="51"/>
  <c r="AB524" i="51" s="1"/>
  <c r="AB238" i="51"/>
  <c r="AC240" i="51"/>
  <c r="AC709" i="51"/>
  <c r="AC708" i="51" s="1"/>
  <c r="AC707" i="51" s="1"/>
  <c r="AC664" i="51"/>
  <c r="AC728" i="51"/>
  <c r="AC727" i="51" s="1"/>
  <c r="AC722" i="51" s="1"/>
  <c r="AD255" i="51"/>
  <c r="AD254" i="51" s="1"/>
  <c r="AD253" i="51" s="1"/>
  <c r="AA471" i="51"/>
  <c r="AD546" i="51"/>
  <c r="AB988" i="51"/>
  <c r="AC988" i="51" s="1"/>
  <c r="AB346" i="51"/>
  <c r="AD346" i="51" s="1"/>
  <c r="AB465" i="51"/>
  <c r="AD465" i="51" s="1"/>
  <c r="AB354" i="51"/>
  <c r="AD354" i="51" s="1"/>
  <c r="AB810" i="51"/>
  <c r="AC810" i="51" s="1"/>
  <c r="AB359" i="51"/>
  <c r="AD359" i="51" s="1"/>
  <c r="AA551" i="51"/>
  <c r="AA550" i="51" s="1"/>
  <c r="AC552" i="51"/>
  <c r="AB673" i="51"/>
  <c r="AD673" i="51" s="1"/>
  <c r="AF673" i="51" s="1"/>
  <c r="AA718" i="51"/>
  <c r="AA715" i="51" s="1"/>
  <c r="AC719" i="51"/>
  <c r="AB711" i="51"/>
  <c r="AD712" i="51"/>
  <c r="AD711" i="51" s="1"/>
  <c r="AA442" i="51"/>
  <c r="AA441" i="51" s="1"/>
  <c r="AC443" i="51"/>
  <c r="AA323" i="51"/>
  <c r="AA322" i="51" s="1"/>
  <c r="AA321" i="51" s="1"/>
  <c r="AC324" i="51"/>
  <c r="AC317" i="51"/>
  <c r="Z343" i="51"/>
  <c r="Z342" i="51" s="1"/>
  <c r="AB976" i="51"/>
  <c r="AC976" i="51" s="1"/>
  <c r="AB908" i="51"/>
  <c r="AC908" i="51" s="1"/>
  <c r="AB273" i="51"/>
  <c r="AD273" i="51" s="1"/>
  <c r="AF273" i="51" s="1"/>
  <c r="AB355" i="51"/>
  <c r="AD355" i="51" s="1"/>
  <c r="AA351" i="51"/>
  <c r="AA346" i="51"/>
  <c r="AB457" i="51"/>
  <c r="AB456" i="51" s="1"/>
  <c r="AB455" i="51" s="1"/>
  <c r="AD484" i="51"/>
  <c r="AF484" i="51" s="1"/>
  <c r="AA725" i="51"/>
  <c r="AB725" i="51"/>
  <c r="AD725" i="51" s="1"/>
  <c r="AB924" i="51"/>
  <c r="AC924" i="51" s="1"/>
  <c r="AD675" i="51"/>
  <c r="AD674" i="51" s="1"/>
  <c r="AD672" i="51" s="1"/>
  <c r="AC471" i="51"/>
  <c r="AC656" i="51"/>
  <c r="AC655" i="51" s="1"/>
  <c r="AC270" i="51"/>
  <c r="AC267" i="51" s="1"/>
  <c r="AC266" i="51" s="1"/>
  <c r="AD728" i="51"/>
  <c r="AD727" i="51" s="1"/>
  <c r="AD722" i="51" s="1"/>
  <c r="Y657" i="51"/>
  <c r="Y654" i="51" s="1"/>
  <c r="Y653" i="51" s="1"/>
  <c r="Z514" i="51"/>
  <c r="Z513" i="51" s="1"/>
  <c r="AB1000" i="51"/>
  <c r="Z657" i="51"/>
  <c r="AB860" i="51"/>
  <c r="AC860" i="51" s="1"/>
  <c r="AB617" i="51"/>
  <c r="AD617" i="51"/>
  <c r="AF617" i="51" s="1"/>
  <c r="Z256" i="51"/>
  <c r="AD525" i="51"/>
  <c r="AD524" i="51" s="1"/>
  <c r="Z316" i="51"/>
  <c r="Z315" i="51" s="1"/>
  <c r="Z537" i="51"/>
  <c r="AB537" i="51" s="1"/>
  <c r="AD537" i="51" s="1"/>
  <c r="AA465" i="51"/>
  <c r="AB546" i="51"/>
  <c r="AA350" i="51"/>
  <c r="AB840" i="51"/>
  <c r="AD841" i="51"/>
  <c r="AD840" i="51" s="1"/>
  <c r="AB308" i="51"/>
  <c r="AB307" i="51" s="1"/>
  <c r="AB306" i="51" s="1"/>
  <c r="AB305" i="51" s="1"/>
  <c r="AD309" i="51"/>
  <c r="AA516" i="51"/>
  <c r="AC517" i="51"/>
  <c r="AA660" i="51"/>
  <c r="AC661" i="51"/>
  <c r="AA137" i="51"/>
  <c r="AA136" i="51" s="1"/>
  <c r="AA135" i="51" s="1"/>
  <c r="AA134" i="51" s="1"/>
  <c r="AC138" i="51"/>
  <c r="AB713" i="51"/>
  <c r="AD714" i="51"/>
  <c r="AD713" i="51" s="1"/>
  <c r="AA439" i="51"/>
  <c r="AC440" i="51"/>
  <c r="AD586" i="51"/>
  <c r="AA683" i="51"/>
  <c r="Z459" i="51"/>
  <c r="Z458" i="51" s="1"/>
  <c r="AB916" i="51"/>
  <c r="AC916" i="51" s="1"/>
  <c r="AB347" i="51"/>
  <c r="AD347" i="51" s="1"/>
  <c r="AA354" i="51"/>
  <c r="AA724" i="51"/>
  <c r="AB251" i="51"/>
  <c r="AB250" i="51" s="1"/>
  <c r="AD252" i="51"/>
  <c r="AD251" i="51" s="1"/>
  <c r="AD250" i="51" s="1"/>
  <c r="AA711" i="51"/>
  <c r="AC712" i="51"/>
  <c r="AB259" i="51"/>
  <c r="AD260" i="51"/>
  <c r="AD259" i="51" s="1"/>
  <c r="AA132" i="51"/>
  <c r="AA131" i="51" s="1"/>
  <c r="AA123" i="51" s="1"/>
  <c r="AC133" i="51"/>
  <c r="AA251" i="51"/>
  <c r="AA250" i="51" s="1"/>
  <c r="AC252" i="51"/>
  <c r="AB551" i="51"/>
  <c r="AB550" i="51" s="1"/>
  <c r="AD554" i="51"/>
  <c r="AA713" i="51"/>
  <c r="AC714" i="51"/>
  <c r="AB535" i="51"/>
  <c r="AD536" i="51"/>
  <c r="AD535" i="51" s="1"/>
  <c r="AB257" i="51"/>
  <c r="AB256" i="51" s="1"/>
  <c r="AD258" i="51"/>
  <c r="AD257" i="51" s="1"/>
  <c r="AD671" i="51"/>
  <c r="AD670" i="51" s="1"/>
  <c r="Z895" i="51"/>
  <c r="AA895" i="51" s="1"/>
  <c r="Z1017" i="51"/>
  <c r="AA1017" i="51" s="1"/>
  <c r="Z999" i="51"/>
  <c r="AA999" i="51" s="1"/>
  <c r="Z989" i="51"/>
  <c r="AA989" i="51" s="1"/>
  <c r="X655" i="51"/>
  <c r="X654" i="51" s="1"/>
  <c r="X653" i="51" s="1"/>
  <c r="Z889" i="51"/>
  <c r="AA889" i="51" s="1"/>
  <c r="Z931" i="51"/>
  <c r="AA931" i="51" s="1"/>
  <c r="Z915" i="51"/>
  <c r="AA915" i="51" s="1"/>
  <c r="Z947" i="51"/>
  <c r="AA947" i="51" s="1"/>
  <c r="Z946" i="51"/>
  <c r="AA946" i="51" s="1"/>
  <c r="Z995" i="51"/>
  <c r="AA995" i="51" s="1"/>
  <c r="Z932" i="51"/>
  <c r="AA932" i="51" s="1"/>
  <c r="Z996" i="51"/>
  <c r="AA996" i="51" s="1"/>
  <c r="Z1020" i="51"/>
  <c r="AA1020" i="51" s="1"/>
  <c r="Z439" i="51"/>
  <c r="AB440" i="51"/>
  <c r="Z1010" i="51"/>
  <c r="AA1010" i="51" s="1"/>
  <c r="Z986" i="51"/>
  <c r="AA986" i="51" s="1"/>
  <c r="Z975" i="51"/>
  <c r="AA975" i="51" s="1"/>
  <c r="Z876" i="51"/>
  <c r="AA876" i="51" s="1"/>
  <c r="Z879" i="51"/>
  <c r="AA879" i="51" s="1"/>
  <c r="Z1024" i="51"/>
  <c r="AA1024" i="51" s="1"/>
  <c r="Z1034" i="51"/>
  <c r="AA1034" i="51" s="1"/>
  <c r="Z987" i="51"/>
  <c r="AA987" i="51" s="1"/>
  <c r="Z938" i="51"/>
  <c r="AA938" i="51" s="1"/>
  <c r="Z923" i="51"/>
  <c r="AA923" i="51" s="1"/>
  <c r="Z542" i="51"/>
  <c r="Z541" i="51" s="1"/>
  <c r="AB543" i="51"/>
  <c r="Z978" i="51"/>
  <c r="AA978" i="51" s="1"/>
  <c r="Z954" i="51"/>
  <c r="AA658" i="51"/>
  <c r="Z1013" i="51"/>
  <c r="AA1013" i="51" s="1"/>
  <c r="Z905" i="51"/>
  <c r="AA905" i="51" s="1"/>
  <c r="Z875" i="51"/>
  <c r="AA875" i="51" s="1"/>
  <c r="Z959" i="51"/>
  <c r="AA959" i="51" s="1"/>
  <c r="X668" i="51"/>
  <c r="X664" i="51" s="1"/>
  <c r="Z948" i="51"/>
  <c r="AA948" i="51" s="1"/>
  <c r="Z892" i="51"/>
  <c r="AA892" i="51" s="1"/>
  <c r="Z956" i="51"/>
  <c r="AA956" i="51" s="1"/>
  <c r="Z516" i="51"/>
  <c r="AB517" i="51"/>
  <c r="Z132" i="51"/>
  <c r="Z131" i="51" s="1"/>
  <c r="AB133" i="51"/>
  <c r="Z882" i="51"/>
  <c r="Z994" i="51"/>
  <c r="AA994" i="51" s="1"/>
  <c r="Z963" i="51"/>
  <c r="AA963" i="51" s="1"/>
  <c r="Z907" i="51"/>
  <c r="AA907" i="51" s="1"/>
  <c r="Z970" i="51"/>
  <c r="Z606" i="51"/>
  <c r="AB607" i="51"/>
  <c r="Z914" i="51"/>
  <c r="AA914" i="51" s="1"/>
  <c r="Z899" i="51"/>
  <c r="AA899" i="51" s="1"/>
  <c r="AA1006" i="51"/>
  <c r="AB1026" i="51"/>
  <c r="AC1026" i="51" s="1"/>
  <c r="AA817" i="51"/>
  <c r="AA1014" i="51"/>
  <c r="X708" i="51"/>
  <c r="X707" i="51" s="1"/>
  <c r="Z951" i="51"/>
  <c r="AA951" i="51" s="1"/>
  <c r="Z983" i="51"/>
  <c r="AA983" i="51" s="1"/>
  <c r="Z967" i="51"/>
  <c r="AA967" i="51" s="1"/>
  <c r="Z971" i="51"/>
  <c r="AA971" i="51" s="1"/>
  <c r="Z883" i="51"/>
  <c r="AA883" i="51" s="1"/>
  <c r="Z891" i="51"/>
  <c r="AA891" i="51" s="1"/>
  <c r="Z962" i="51"/>
  <c r="AA962" i="51" s="1"/>
  <c r="Z964" i="51"/>
  <c r="AA964" i="51" s="1"/>
  <c r="Z1027" i="51"/>
  <c r="AA1027" i="51" s="1"/>
  <c r="Z1018" i="51"/>
  <c r="AA1018" i="51" s="1"/>
  <c r="AB658" i="51"/>
  <c r="AB657" i="51" s="1"/>
  <c r="AB515" i="51"/>
  <c r="AB514" i="51" s="1"/>
  <c r="AB513" i="51" s="1"/>
  <c r="Y723" i="51"/>
  <c r="Z808" i="51"/>
  <c r="AA808" i="51" s="1"/>
  <c r="Z267" i="51"/>
  <c r="Z266" i="51" s="1"/>
  <c r="AB461" i="51"/>
  <c r="AB459" i="51" s="1"/>
  <c r="AB458" i="51" s="1"/>
  <c r="Z755" i="51"/>
  <c r="Z752" i="51" s="1"/>
  <c r="Z746" i="51"/>
  <c r="AB748" i="51"/>
  <c r="AA756" i="51"/>
  <c r="X723" i="51"/>
  <c r="Z685" i="51"/>
  <c r="AA685" i="51" s="1"/>
  <c r="Z683" i="51"/>
  <c r="AB684" i="51"/>
  <c r="Z449" i="51"/>
  <c r="Z438" i="51" s="1"/>
  <c r="Z431" i="51" s="1"/>
  <c r="Z409" i="51" s="1"/>
  <c r="Z233" i="51"/>
  <c r="AA233" i="51" s="1"/>
  <c r="AA450" i="51"/>
  <c r="AB271" i="51"/>
  <c r="AD271" i="51" s="1"/>
  <c r="AF271" i="51" s="1"/>
  <c r="Z294" i="51"/>
  <c r="AA294" i="51" s="1"/>
  <c r="Z350" i="51"/>
  <c r="Z463" i="51"/>
  <c r="AB345" i="51"/>
  <c r="AB343" i="51" s="1"/>
  <c r="AB342" i="51" s="1"/>
  <c r="AB437" i="51"/>
  <c r="AB436" i="51" s="1"/>
  <c r="AB435" i="51" s="1"/>
  <c r="AA436" i="51"/>
  <c r="AA435" i="51" s="1"/>
  <c r="Z232" i="51"/>
  <c r="AA232" i="51" s="1"/>
  <c r="Z229" i="51"/>
  <c r="AA229" i="51" s="1"/>
  <c r="Y206" i="51"/>
  <c r="AB317" i="51"/>
  <c r="AB316" i="51" s="1"/>
  <c r="AB315" i="51" s="1"/>
  <c r="Y95" i="51"/>
  <c r="Y83" i="51" s="1"/>
  <c r="Y44" i="51" s="1"/>
  <c r="Y10" i="51" s="1"/>
  <c r="V471" i="51"/>
  <c r="X129" i="51"/>
  <c r="X126" i="51" s="1"/>
  <c r="X125" i="51" s="1"/>
  <c r="X124" i="51" s="1"/>
  <c r="X123" i="51" s="1"/>
  <c r="Z130" i="51"/>
  <c r="X922" i="51"/>
  <c r="Y922" i="51" s="1"/>
  <c r="X898" i="51"/>
  <c r="Y898" i="51" s="1"/>
  <c r="X918" i="51"/>
  <c r="Y918" i="51" s="1"/>
  <c r="X497" i="51"/>
  <c r="Z498" i="51"/>
  <c r="X966" i="51"/>
  <c r="Y966" i="51" s="1"/>
  <c r="X874" i="51"/>
  <c r="X1011" i="51"/>
  <c r="Y1011" i="51" s="1"/>
  <c r="Z709" i="51"/>
  <c r="X900" i="51"/>
  <c r="Y900" i="51" s="1"/>
  <c r="X716" i="51"/>
  <c r="Z717" i="51"/>
  <c r="X939" i="51"/>
  <c r="Y939" i="51" s="1"/>
  <c r="Z998" i="51"/>
  <c r="AA998" i="51" s="1"/>
  <c r="Z656" i="51"/>
  <c r="AB656" i="51" s="1"/>
  <c r="AB655" i="51" s="1"/>
  <c r="Z968" i="51"/>
  <c r="AA968" i="51" s="1"/>
  <c r="Z896" i="51"/>
  <c r="AA896" i="51" s="1"/>
  <c r="Z886" i="51"/>
  <c r="Z928" i="51"/>
  <c r="AA928" i="51" s="1"/>
  <c r="X1019" i="51"/>
  <c r="Y1019" i="51" s="1"/>
  <c r="X919" i="51"/>
  <c r="Y919" i="51" s="1"/>
  <c r="X887" i="51"/>
  <c r="Y887" i="51" s="1"/>
  <c r="X911" i="51"/>
  <c r="Y911" i="51" s="1"/>
  <c r="X906" i="51"/>
  <c r="Y906" i="51" s="1"/>
  <c r="X363" i="51"/>
  <c r="X362" i="51" s="1"/>
  <c r="X361" i="51" s="1"/>
  <c r="Z366" i="51"/>
  <c r="X676" i="51"/>
  <c r="Z677" i="51"/>
  <c r="X910" i="51"/>
  <c r="X1015" i="51"/>
  <c r="Y1015" i="51" s="1"/>
  <c r="X979" i="51"/>
  <c r="Y979" i="51" s="1"/>
  <c r="X137" i="51"/>
  <c r="X136" i="51" s="1"/>
  <c r="X135" i="51" s="1"/>
  <c r="X134" i="51" s="1"/>
  <c r="Z138" i="51"/>
  <c r="X472" i="51"/>
  <c r="Z473" i="51"/>
  <c r="X950" i="51"/>
  <c r="Y950" i="51" s="1"/>
  <c r="X936" i="51"/>
  <c r="Z920" i="51"/>
  <c r="AA920" i="51" s="1"/>
  <c r="Z980" i="51"/>
  <c r="AA980" i="51" s="1"/>
  <c r="Z904" i="51"/>
  <c r="AA904" i="51" s="1"/>
  <c r="Z1008" i="51"/>
  <c r="AA1008" i="51" s="1"/>
  <c r="X925" i="51"/>
  <c r="Y925" i="51" s="1"/>
  <c r="X1002" i="51"/>
  <c r="Y1002" i="51" s="1"/>
  <c r="X1003" i="51"/>
  <c r="Y1003" i="51" s="1"/>
  <c r="X718" i="51"/>
  <c r="Z719" i="51"/>
  <c r="X1004" i="51"/>
  <c r="Y1004" i="51" s="1"/>
  <c r="X927" i="51"/>
  <c r="Y927" i="51" s="1"/>
  <c r="X903" i="51"/>
  <c r="Y903" i="51" s="1"/>
  <c r="X878" i="51"/>
  <c r="X930" i="51"/>
  <c r="Y930" i="51" s="1"/>
  <c r="X894" i="51"/>
  <c r="X997" i="51"/>
  <c r="Y997" i="51" s="1"/>
  <c r="Z982" i="51"/>
  <c r="AA982" i="51" s="1"/>
  <c r="Z944" i="51"/>
  <c r="AA944" i="51" s="1"/>
  <c r="Z974" i="51"/>
  <c r="Z912" i="51"/>
  <c r="AA912" i="51" s="1"/>
  <c r="X935" i="51"/>
  <c r="Y935" i="51" s="1"/>
  <c r="X897" i="51"/>
  <c r="Y897" i="51" s="1"/>
  <c r="X921" i="51"/>
  <c r="Y921" i="51" s="1"/>
  <c r="X474" i="51"/>
  <c r="Z475" i="51"/>
  <c r="X984" i="51"/>
  <c r="Y984" i="51" s="1"/>
  <c r="X942" i="51"/>
  <c r="Y942" i="51" s="1"/>
  <c r="X442" i="51"/>
  <c r="X441" i="51" s="1"/>
  <c r="Z443" i="51"/>
  <c r="X955" i="51"/>
  <c r="Y955" i="51" s="1"/>
  <c r="X890" i="51"/>
  <c r="Y890" i="51" s="1"/>
  <c r="Z888" i="51"/>
  <c r="AA888" i="51" s="1"/>
  <c r="Z990" i="51"/>
  <c r="AA990" i="51" s="1"/>
  <c r="Y1016" i="51"/>
  <c r="Z926" i="51"/>
  <c r="Z958" i="51"/>
  <c r="Z1022" i="51"/>
  <c r="AA1022" i="51" s="1"/>
  <c r="Y940" i="51"/>
  <c r="Z880" i="51"/>
  <c r="AA880" i="51" s="1"/>
  <c r="Z960" i="51"/>
  <c r="AA960" i="51" s="1"/>
  <c r="Z952" i="51"/>
  <c r="AA952" i="51" s="1"/>
  <c r="Z669" i="51"/>
  <c r="Z972" i="51"/>
  <c r="AA972" i="51" s="1"/>
  <c r="Z1030" i="51"/>
  <c r="AA1030" i="51" s="1"/>
  <c r="Z884" i="51"/>
  <c r="AA884" i="51" s="1"/>
  <c r="Z992" i="51"/>
  <c r="AA992" i="51" s="1"/>
  <c r="Y1028" i="51"/>
  <c r="Z1012" i="51"/>
  <c r="AA1012" i="51" s="1"/>
  <c r="Z724" i="51"/>
  <c r="Y659" i="51"/>
  <c r="D35" i="15"/>
  <c r="G35" i="15" s="1"/>
  <c r="Z776" i="51"/>
  <c r="Z236" i="51"/>
  <c r="Z206" i="51" s="1"/>
  <c r="Z139" i="51" s="1"/>
  <c r="Z122" i="51" s="1"/>
  <c r="Y809" i="51"/>
  <c r="Z807" i="51"/>
  <c r="AA807" i="51" s="1"/>
  <c r="Y409" i="51"/>
  <c r="Y312" i="51" s="1"/>
  <c r="Y231" i="51"/>
  <c r="Y139" i="51"/>
  <c r="Y122" i="51" s="1"/>
  <c r="Z127" i="51"/>
  <c r="Z96" i="51"/>
  <c r="V715" i="51"/>
  <c r="X913" i="51"/>
  <c r="Y913" i="51" s="1"/>
  <c r="V902" i="51"/>
  <c r="W902" i="51" s="1"/>
  <c r="W937" i="51"/>
  <c r="V1009" i="51"/>
  <c r="W1009" i="51" s="1"/>
  <c r="V985" i="51"/>
  <c r="W985" i="51" s="1"/>
  <c r="V957" i="51"/>
  <c r="W957" i="51" s="1"/>
  <c r="X1033" i="51"/>
  <c r="Y1033" i="51" s="1"/>
  <c r="X917" i="51"/>
  <c r="Y917" i="51" s="1"/>
  <c r="U511" i="51"/>
  <c r="X991" i="51"/>
  <c r="Y991" i="51" s="1"/>
  <c r="W893" i="51"/>
  <c r="X943" i="51"/>
  <c r="Y943" i="51" s="1"/>
  <c r="W1029" i="51"/>
  <c r="X1005" i="51"/>
  <c r="Y1005" i="51" s="1"/>
  <c r="V1032" i="51"/>
  <c r="W1032" i="51" s="1"/>
  <c r="W945" i="51"/>
  <c r="V973" i="51"/>
  <c r="W973" i="51" s="1"/>
  <c r="X877" i="51"/>
  <c r="Y877" i="51" s="1"/>
  <c r="X977" i="51"/>
  <c r="Y977" i="51" s="1"/>
  <c r="X953" i="51"/>
  <c r="Y953" i="51" s="1"/>
  <c r="V969" i="51"/>
  <c r="V934" i="51"/>
  <c r="W934" i="51" s="1"/>
  <c r="X901" i="51"/>
  <c r="Y901" i="51" s="1"/>
  <c r="V941" i="51"/>
  <c r="W941" i="51" s="1"/>
  <c r="V949" i="51"/>
  <c r="V642" i="51"/>
  <c r="V630" i="51" s="1"/>
  <c r="V594" i="51" s="1"/>
  <c r="X885" i="51"/>
  <c r="Y885" i="51" s="1"/>
  <c r="W993" i="51"/>
  <c r="W644" i="51"/>
  <c r="W234" i="51"/>
  <c r="W1001" i="51"/>
  <c r="X230" i="51"/>
  <c r="Y230" i="51" s="1"/>
  <c r="W1021" i="51"/>
  <c r="W1023" i="51"/>
  <c r="X881" i="51"/>
  <c r="Y881" i="51" s="1"/>
  <c r="V961" i="51"/>
  <c r="W961" i="51" s="1"/>
  <c r="V227" i="51"/>
  <c r="W227" i="51" s="1"/>
  <c r="X1007" i="51"/>
  <c r="Y1007" i="51" s="1"/>
  <c r="X929" i="51"/>
  <c r="Y929" i="51" s="1"/>
  <c r="V933" i="51"/>
  <c r="W933" i="51" s="1"/>
  <c r="X965" i="51"/>
  <c r="Y965" i="51" s="1"/>
  <c r="W1025" i="51"/>
  <c r="W909" i="51"/>
  <c r="U228" i="51"/>
  <c r="V981" i="51"/>
  <c r="U873" i="51"/>
  <c r="V1031" i="51"/>
  <c r="W1031" i="51" s="1"/>
  <c r="T511" i="51"/>
  <c r="T510" i="51" s="1"/>
  <c r="T1043" i="51" s="1"/>
  <c r="AD916" i="51" l="1"/>
  <c r="AE916" i="51" s="1"/>
  <c r="AF916" i="51" s="1"/>
  <c r="AC725" i="51"/>
  <c r="AE725" i="51"/>
  <c r="AE976" i="51"/>
  <c r="AF976" i="51" s="1"/>
  <c r="AC551" i="51"/>
  <c r="AC550" i="51" s="1"/>
  <c r="AE552" i="51"/>
  <c r="AE458" i="51"/>
  <c r="AD551" i="51"/>
  <c r="AD550" i="51" s="1"/>
  <c r="AF554" i="51"/>
  <c r="AC711" i="51"/>
  <c r="AC710" i="51" s="1"/>
  <c r="AE712" i="51"/>
  <c r="AC724" i="51"/>
  <c r="AE724" i="51"/>
  <c r="AC439" i="51"/>
  <c r="AE440" i="51"/>
  <c r="AC442" i="51"/>
  <c r="AC441" i="51" s="1"/>
  <c r="AE443" i="51"/>
  <c r="AE541" i="51"/>
  <c r="AE676" i="51"/>
  <c r="E70" i="15"/>
  <c r="E67" i="15" s="1"/>
  <c r="AE431" i="51"/>
  <c r="AE409" i="51" s="1"/>
  <c r="AE312" i="51" s="1"/>
  <c r="F70" i="15"/>
  <c r="AF438" i="51"/>
  <c r="AE535" i="51"/>
  <c r="AF535" i="51" s="1"/>
  <c r="AF536" i="51"/>
  <c r="AE709" i="51"/>
  <c r="AF546" i="51"/>
  <c r="AC354" i="51"/>
  <c r="AE354" i="51"/>
  <c r="AF354" i="51" s="1"/>
  <c r="AD924" i="51"/>
  <c r="AE924" i="51" s="1"/>
  <c r="AF924" i="51" s="1"/>
  <c r="AC316" i="51"/>
  <c r="AC315" i="51" s="1"/>
  <c r="AD240" i="51"/>
  <c r="AD239" i="51" s="1"/>
  <c r="AD238" i="51" s="1"/>
  <c r="AF502" i="51"/>
  <c r="AE497" i="51"/>
  <c r="AE674" i="51"/>
  <c r="AF675" i="51"/>
  <c r="AF364" i="51"/>
  <c r="AE363" i="51"/>
  <c r="AE317" i="51"/>
  <c r="AF525" i="51"/>
  <c r="AE524" i="51"/>
  <c r="AF524" i="51" s="1"/>
  <c r="AE668" i="51"/>
  <c r="AE670" i="51"/>
  <c r="AF670" i="51" s="1"/>
  <c r="AF671" i="51"/>
  <c r="AE474" i="51"/>
  <c r="AE270" i="51"/>
  <c r="AD1026" i="51"/>
  <c r="AE1026" i="51"/>
  <c r="AF1026" i="51" s="1"/>
  <c r="AC351" i="51"/>
  <c r="AE351" i="51" s="1"/>
  <c r="AF351" i="51" s="1"/>
  <c r="AE727" i="51"/>
  <c r="AF728" i="51"/>
  <c r="AC256" i="51"/>
  <c r="AC132" i="51"/>
  <c r="AC131" i="51" s="1"/>
  <c r="AC123" i="51" s="1"/>
  <c r="AE133" i="51"/>
  <c r="AE132" i="51" s="1"/>
  <c r="AE131" i="51" s="1"/>
  <c r="AE123" i="51" s="1"/>
  <c r="AC137" i="51"/>
  <c r="AC136" i="51" s="1"/>
  <c r="AC135" i="51" s="1"/>
  <c r="AC134" i="51" s="1"/>
  <c r="AE138" i="51"/>
  <c r="AE137" i="51" s="1"/>
  <c r="AE136" i="51" s="1"/>
  <c r="AE135" i="51" s="1"/>
  <c r="AE134" i="51" s="1"/>
  <c r="AC516" i="51"/>
  <c r="AE517" i="51"/>
  <c r="AC465" i="51"/>
  <c r="AE465" i="51" s="1"/>
  <c r="AF465" i="51" s="1"/>
  <c r="AC718" i="51"/>
  <c r="AC715" i="51" s="1"/>
  <c r="AE719" i="51"/>
  <c r="AF415" i="51"/>
  <c r="AE414" i="51"/>
  <c r="AE115" i="51"/>
  <c r="AF116" i="51"/>
  <c r="AA657" i="51"/>
  <c r="AA654" i="51" s="1"/>
  <c r="AA653" i="51" s="1"/>
  <c r="AC713" i="51"/>
  <c r="AE714" i="51"/>
  <c r="AC251" i="51"/>
  <c r="AC250" i="51" s="1"/>
  <c r="AE252" i="51"/>
  <c r="AC660" i="51"/>
  <c r="AE661" i="51"/>
  <c r="AD308" i="51"/>
  <c r="AD307" i="51" s="1"/>
  <c r="AD306" i="51" s="1"/>
  <c r="AD305" i="51" s="1"/>
  <c r="AF309" i="51"/>
  <c r="AF308" i="51" s="1"/>
  <c r="AF307" i="51" s="1"/>
  <c r="AF306" i="51" s="1"/>
  <c r="AF305" i="51" s="1"/>
  <c r="AC350" i="51"/>
  <c r="AE350" i="51"/>
  <c r="AC346" i="51"/>
  <c r="AE346" i="51" s="1"/>
  <c r="AF346" i="51" s="1"/>
  <c r="AD908" i="51"/>
  <c r="AE908" i="51"/>
  <c r="AF908" i="51" s="1"/>
  <c r="AC323" i="51"/>
  <c r="AC322" i="51" s="1"/>
  <c r="AC321" i="51" s="1"/>
  <c r="AE324" i="51"/>
  <c r="AD988" i="51"/>
  <c r="AE988" i="51"/>
  <c r="AF988" i="51" s="1"/>
  <c r="AF174" i="51"/>
  <c r="AE162" i="51"/>
  <c r="AF255" i="51"/>
  <c r="AE254" i="51"/>
  <c r="AE514" i="51"/>
  <c r="AF667" i="51"/>
  <c r="AE472" i="51"/>
  <c r="AE841" i="51"/>
  <c r="AF760" i="51"/>
  <c r="AE469" i="51"/>
  <c r="AF469" i="51" s="1"/>
  <c r="AF470" i="51"/>
  <c r="AE259" i="51"/>
  <c r="AF259" i="51" s="1"/>
  <c r="AF260" i="51"/>
  <c r="AE716" i="51"/>
  <c r="AE257" i="51"/>
  <c r="AF258" i="51"/>
  <c r="AE656" i="51"/>
  <c r="AE342" i="51"/>
  <c r="AF249" i="51"/>
  <c r="D47" i="15"/>
  <c r="G47" i="15" s="1"/>
  <c r="AF274" i="51"/>
  <c r="AD457" i="51"/>
  <c r="AF457" i="51" s="1"/>
  <c r="AA723" i="51"/>
  <c r="AC437" i="51"/>
  <c r="AB710" i="51"/>
  <c r="AD267" i="51"/>
  <c r="AD266" i="51" s="1"/>
  <c r="AC239" i="51"/>
  <c r="AC238" i="51" s="1"/>
  <c r="C46" i="15" s="1"/>
  <c r="AA710" i="51"/>
  <c r="AD658" i="51"/>
  <c r="AD657" i="51" s="1"/>
  <c r="AB951" i="51"/>
  <c r="AC951" i="51" s="1"/>
  <c r="AB1012" i="51"/>
  <c r="AC1012" i="51" s="1"/>
  <c r="AB888" i="51"/>
  <c r="AC888" i="51" s="1"/>
  <c r="AB912" i="51"/>
  <c r="AC912" i="51" s="1"/>
  <c r="AB1008" i="51"/>
  <c r="AC1008" i="51" s="1"/>
  <c r="AB232" i="51"/>
  <c r="AC232" i="51" s="1"/>
  <c r="AA816" i="51"/>
  <c r="AA815" i="51" s="1"/>
  <c r="AA776" i="51" s="1"/>
  <c r="AB907" i="51"/>
  <c r="AC907" i="51" s="1"/>
  <c r="AB959" i="51"/>
  <c r="AC959" i="51" s="1"/>
  <c r="AB995" i="51"/>
  <c r="AC995" i="51" s="1"/>
  <c r="AB989" i="51"/>
  <c r="AC989" i="51" s="1"/>
  <c r="AB972" i="51"/>
  <c r="AC972" i="51" s="1"/>
  <c r="AA659" i="51"/>
  <c r="AA652" i="51" s="1"/>
  <c r="AB746" i="51"/>
  <c r="AB745" i="51" s="1"/>
  <c r="AD746" i="51"/>
  <c r="AB1027" i="51"/>
  <c r="AC1027" i="51" s="1"/>
  <c r="AB606" i="51"/>
  <c r="AD607" i="51"/>
  <c r="AB875" i="51"/>
  <c r="AC875" i="51" s="1"/>
  <c r="AB1024" i="51"/>
  <c r="AB895" i="51"/>
  <c r="AC895" i="51" s="1"/>
  <c r="AB944" i="51"/>
  <c r="AC944" i="51" s="1"/>
  <c r="AB980" i="51"/>
  <c r="AC980" i="51" s="1"/>
  <c r="AB294" i="51"/>
  <c r="AC294" i="51" s="1"/>
  <c r="AB808" i="51"/>
  <c r="AC808" i="51" s="1"/>
  <c r="AB883" i="51"/>
  <c r="AC883" i="51" s="1"/>
  <c r="AB983" i="51"/>
  <c r="AC983" i="51" s="1"/>
  <c r="AB1006" i="51"/>
  <c r="AC1006" i="51" s="1"/>
  <c r="AB516" i="51"/>
  <c r="AD517" i="51"/>
  <c r="AD516" i="51" s="1"/>
  <c r="AB948" i="51"/>
  <c r="AC948" i="51" s="1"/>
  <c r="AB905" i="51"/>
  <c r="AC905" i="51" s="1"/>
  <c r="AB879" i="51"/>
  <c r="AC879" i="51" s="1"/>
  <c r="AB996" i="51"/>
  <c r="AC996" i="51" s="1"/>
  <c r="AB947" i="51"/>
  <c r="AC947" i="51" s="1"/>
  <c r="AB999" i="51"/>
  <c r="AC999" i="51" s="1"/>
  <c r="AD317" i="51"/>
  <c r="AD316" i="51" s="1"/>
  <c r="AD315" i="51" s="1"/>
  <c r="AC723" i="51"/>
  <c r="AD345" i="51"/>
  <c r="AD710" i="51"/>
  <c r="AB960" i="51"/>
  <c r="AC960" i="51" s="1"/>
  <c r="AB896" i="51"/>
  <c r="Z708" i="51"/>
  <c r="Z707" i="51" s="1"/>
  <c r="AB463" i="51"/>
  <c r="AD463" i="51" s="1"/>
  <c r="AF463" i="51" s="1"/>
  <c r="AA449" i="51"/>
  <c r="AA438" i="51" s="1"/>
  <c r="AA431" i="51" s="1"/>
  <c r="AA409" i="51" s="1"/>
  <c r="AA312" i="51" s="1"/>
  <c r="AB967" i="51"/>
  <c r="AC967" i="51" s="1"/>
  <c r="AB132" i="51"/>
  <c r="AB131" i="51" s="1"/>
  <c r="AD133" i="51"/>
  <c r="AB956" i="51"/>
  <c r="AC956" i="51" s="1"/>
  <c r="AB975" i="51"/>
  <c r="AC975" i="51" s="1"/>
  <c r="AB931" i="51"/>
  <c r="AC931" i="51" s="1"/>
  <c r="AB1017" i="51"/>
  <c r="AC1017" i="51" s="1"/>
  <c r="AB807" i="51"/>
  <c r="AC807" i="51" s="1"/>
  <c r="AB880" i="51"/>
  <c r="AC880" i="51" s="1"/>
  <c r="AB904" i="51"/>
  <c r="AB968" i="51"/>
  <c r="AC968" i="51" s="1"/>
  <c r="AB350" i="51"/>
  <c r="AD350" i="51" s="1"/>
  <c r="AB233" i="51"/>
  <c r="AC233" i="51" s="1"/>
  <c r="AB891" i="51"/>
  <c r="AC891" i="51" s="1"/>
  <c r="AB709" i="51"/>
  <c r="AB708" i="51" s="1"/>
  <c r="AB707" i="51" s="1"/>
  <c r="AB963" i="51"/>
  <c r="AC963" i="51" s="1"/>
  <c r="AB892" i="51"/>
  <c r="AC892" i="51" s="1"/>
  <c r="AB923" i="51"/>
  <c r="AC923" i="51" s="1"/>
  <c r="AB1020" i="51"/>
  <c r="AC1020" i="51" s="1"/>
  <c r="AB889" i="51"/>
  <c r="AC889" i="51" s="1"/>
  <c r="AD256" i="51"/>
  <c r="AD461" i="51"/>
  <c r="AD515" i="51"/>
  <c r="AD514" i="51" s="1"/>
  <c r="AD513" i="51" s="1"/>
  <c r="AD976" i="51"/>
  <c r="AB992" i="51"/>
  <c r="AC992" i="51" s="1"/>
  <c r="Z668" i="51"/>
  <c r="Z664" i="51" s="1"/>
  <c r="AB928" i="51"/>
  <c r="AC928" i="51" s="1"/>
  <c r="Z655" i="51"/>
  <c r="Z654" i="51" s="1"/>
  <c r="Z653" i="51" s="1"/>
  <c r="AD656" i="51"/>
  <c r="AD655" i="51" s="1"/>
  <c r="Z723" i="51"/>
  <c r="AB884" i="51"/>
  <c r="AC884" i="51" s="1"/>
  <c r="AB952" i="51"/>
  <c r="AC952" i="51" s="1"/>
  <c r="AB920" i="51"/>
  <c r="AC920" i="51" s="1"/>
  <c r="AB229" i="51"/>
  <c r="AC229" i="51" s="1"/>
  <c r="AB267" i="51"/>
  <c r="AB266" i="51" s="1"/>
  <c r="AB683" i="51"/>
  <c r="AA755" i="51"/>
  <c r="AA752" i="51" s="1"/>
  <c r="AA705" i="51" s="1"/>
  <c r="AB964" i="51"/>
  <c r="AC964" i="51" s="1"/>
  <c r="AB971" i="51"/>
  <c r="AC971" i="51" s="1"/>
  <c r="AB1014" i="51"/>
  <c r="AC1014" i="51" s="1"/>
  <c r="AB899" i="51"/>
  <c r="AC899" i="51" s="1"/>
  <c r="AB1013" i="51"/>
  <c r="AC1013" i="51" s="1"/>
  <c r="AB542" i="51"/>
  <c r="AB541" i="51" s="1"/>
  <c r="AD543" i="51"/>
  <c r="AB987" i="51"/>
  <c r="AC987" i="51" s="1"/>
  <c r="AB876" i="51"/>
  <c r="AC876" i="51" s="1"/>
  <c r="AB439" i="51"/>
  <c r="AD440" i="51"/>
  <c r="AD439" i="51" s="1"/>
  <c r="AB932" i="51"/>
  <c r="AC932" i="51" s="1"/>
  <c r="AB915" i="51"/>
  <c r="AC915" i="51" s="1"/>
  <c r="AC684" i="51"/>
  <c r="AC1000" i="51"/>
  <c r="AC658" i="51"/>
  <c r="AC657" i="51" s="1"/>
  <c r="AC654" i="51" s="1"/>
  <c r="AC653" i="51" s="1"/>
  <c r="Y874" i="51"/>
  <c r="Y865" i="51" s="1"/>
  <c r="X865" i="51"/>
  <c r="AB669" i="51"/>
  <c r="AB668" i="51" s="1"/>
  <c r="AB664" i="51" s="1"/>
  <c r="AB817" i="51"/>
  <c r="AC817" i="51" s="1"/>
  <c r="Z965" i="51"/>
  <c r="AA965" i="51" s="1"/>
  <c r="Z913" i="51"/>
  <c r="AA913" i="51" s="1"/>
  <c r="Z1028" i="51"/>
  <c r="AA1028" i="51" s="1"/>
  <c r="Z890" i="51"/>
  <c r="Z921" i="51"/>
  <c r="AA921" i="51" s="1"/>
  <c r="Z927" i="51"/>
  <c r="AA927" i="51" s="1"/>
  <c r="Z1003" i="51"/>
  <c r="AA1003" i="51" s="1"/>
  <c r="Z676" i="51"/>
  <c r="AB677" i="51"/>
  <c r="Z906" i="51"/>
  <c r="AA906" i="51" s="1"/>
  <c r="Z1019" i="51"/>
  <c r="AA1019" i="51" s="1"/>
  <c r="Z716" i="51"/>
  <c r="AB717" i="51"/>
  <c r="Z1011" i="51"/>
  <c r="AA1011" i="51" s="1"/>
  <c r="Z129" i="51"/>
  <c r="Z126" i="51" s="1"/>
  <c r="Z125" i="51" s="1"/>
  <c r="Z124" i="51" s="1"/>
  <c r="Z123" i="51" s="1"/>
  <c r="AB130" i="51"/>
  <c r="AA974" i="51"/>
  <c r="Z953" i="51"/>
  <c r="AA953" i="51" s="1"/>
  <c r="Z943" i="51"/>
  <c r="AA943" i="51" s="1"/>
  <c r="Z917" i="51"/>
  <c r="AA917" i="51" s="1"/>
  <c r="Z940" i="51"/>
  <c r="AA940" i="51" s="1"/>
  <c r="Z1016" i="51"/>
  <c r="AA1016" i="51" s="1"/>
  <c r="Z955" i="51"/>
  <c r="AA955" i="51" s="1"/>
  <c r="Z897" i="51"/>
  <c r="AA897" i="51" s="1"/>
  <c r="Z930" i="51"/>
  <c r="AA930" i="51" s="1"/>
  <c r="Z1002" i="51"/>
  <c r="AA1002" i="51" s="1"/>
  <c r="Z472" i="51"/>
  <c r="AB473" i="51"/>
  <c r="Z979" i="51"/>
  <c r="AA979" i="51" s="1"/>
  <c r="Z911" i="51"/>
  <c r="AA911" i="51" s="1"/>
  <c r="AB938" i="51"/>
  <c r="AC938" i="51" s="1"/>
  <c r="AB1034" i="51"/>
  <c r="AC1034" i="51" s="1"/>
  <c r="AB1010" i="51"/>
  <c r="AC1010" i="51" s="1"/>
  <c r="AB946" i="51"/>
  <c r="AC946" i="51" s="1"/>
  <c r="Z929" i="51"/>
  <c r="AA929" i="51" s="1"/>
  <c r="Z881" i="51"/>
  <c r="AA881" i="51" s="1"/>
  <c r="Z885" i="51"/>
  <c r="AA885" i="51" s="1"/>
  <c r="Z901" i="51"/>
  <c r="AA901" i="51" s="1"/>
  <c r="Z977" i="51"/>
  <c r="AA977" i="51" s="1"/>
  <c r="Z1033" i="51"/>
  <c r="AA1033" i="51" s="1"/>
  <c r="AB1022" i="51"/>
  <c r="AC1022" i="51" s="1"/>
  <c r="AB990" i="51"/>
  <c r="Z442" i="51"/>
  <c r="Z441" i="51" s="1"/>
  <c r="AB443" i="51"/>
  <c r="Z474" i="51"/>
  <c r="AB475" i="51"/>
  <c r="Z935" i="51"/>
  <c r="AA935" i="51" s="1"/>
  <c r="AB982" i="51"/>
  <c r="AC982" i="51" s="1"/>
  <c r="Z718" i="51"/>
  <c r="AB719" i="51"/>
  <c r="Z925" i="51"/>
  <c r="AA925" i="51" s="1"/>
  <c r="Z1015" i="51"/>
  <c r="AA1015" i="51" s="1"/>
  <c r="Z363" i="51"/>
  <c r="Z362" i="51" s="1"/>
  <c r="Z361" i="51" s="1"/>
  <c r="AB366" i="51"/>
  <c r="Z887" i="51"/>
  <c r="AA887" i="51" s="1"/>
  <c r="AB998" i="51"/>
  <c r="AC998" i="51" s="1"/>
  <c r="Z900" i="51"/>
  <c r="AA900" i="51" s="1"/>
  <c r="Z898" i="51"/>
  <c r="AB962" i="51"/>
  <c r="AC962" i="51" s="1"/>
  <c r="AB994" i="51"/>
  <c r="AC994" i="51" s="1"/>
  <c r="AA926" i="51"/>
  <c r="AB654" i="51"/>
  <c r="AB653" i="51" s="1"/>
  <c r="Z1007" i="51"/>
  <c r="AA1007" i="51" s="1"/>
  <c r="Z877" i="51"/>
  <c r="AA877" i="51" s="1"/>
  <c r="Z1005" i="51"/>
  <c r="AA1005" i="51" s="1"/>
  <c r="Z991" i="51"/>
  <c r="AA991" i="51" s="1"/>
  <c r="AB1030" i="51"/>
  <c r="AC1030" i="51" s="1"/>
  <c r="Z997" i="51"/>
  <c r="AA997" i="51" s="1"/>
  <c r="Z903" i="51"/>
  <c r="AA903" i="51" s="1"/>
  <c r="Z137" i="51"/>
  <c r="Z136" i="51" s="1"/>
  <c r="Z135" i="51" s="1"/>
  <c r="Z134" i="51" s="1"/>
  <c r="AB138" i="51"/>
  <c r="Z919" i="51"/>
  <c r="AA919" i="51" s="1"/>
  <c r="Z939" i="51"/>
  <c r="AA939" i="51" s="1"/>
  <c r="Z497" i="51"/>
  <c r="AB498" i="51"/>
  <c r="Z922" i="51"/>
  <c r="AB1018" i="51"/>
  <c r="AC1018" i="51" s="1"/>
  <c r="AB914" i="51"/>
  <c r="AC914" i="51" s="1"/>
  <c r="AA970" i="51"/>
  <c r="AA882" i="51"/>
  <c r="AA958" i="51"/>
  <c r="AA954" i="51"/>
  <c r="AB978" i="51"/>
  <c r="AC978" i="51" s="1"/>
  <c r="AB986" i="51"/>
  <c r="AC986" i="51" s="1"/>
  <c r="AA886" i="51"/>
  <c r="Z745" i="51"/>
  <c r="Z705" i="51" s="1"/>
  <c r="Z659" i="51"/>
  <c r="Z652" i="51" s="1"/>
  <c r="AB450" i="51"/>
  <c r="AB756" i="51"/>
  <c r="AB755" i="51" s="1"/>
  <c r="AB752" i="51" s="1"/>
  <c r="Z809" i="51"/>
  <c r="AA809" i="51" s="1"/>
  <c r="AB685" i="51"/>
  <c r="AC685" i="51" s="1"/>
  <c r="AB724" i="51"/>
  <c r="AB723" i="51" s="1"/>
  <c r="Z230" i="51"/>
  <c r="AA230" i="51" s="1"/>
  <c r="Z231" i="51"/>
  <c r="AA231" i="51" s="1"/>
  <c r="AA236" i="51"/>
  <c r="AB127" i="51"/>
  <c r="Z95" i="51"/>
  <c r="Z83" i="51" s="1"/>
  <c r="Z44" i="51" s="1"/>
  <c r="Z10" i="51" s="1"/>
  <c r="AA96" i="51"/>
  <c r="X715" i="51"/>
  <c r="X471" i="51"/>
  <c r="X934" i="51"/>
  <c r="Y934" i="51" s="1"/>
  <c r="X993" i="51"/>
  <c r="Y993" i="51" s="1"/>
  <c r="X1001" i="51"/>
  <c r="Y1001" i="51" s="1"/>
  <c r="X945" i="51"/>
  <c r="Y945" i="51" s="1"/>
  <c r="X1025" i="51"/>
  <c r="Y1025" i="51" s="1"/>
  <c r="X1023" i="51"/>
  <c r="Y1023" i="51" s="1"/>
  <c r="X1032" i="51"/>
  <c r="Y1032" i="51" s="1"/>
  <c r="Z1004" i="51"/>
  <c r="AA1004" i="51" s="1"/>
  <c r="Z950" i="51"/>
  <c r="Z966" i="51"/>
  <c r="AA966" i="51" s="1"/>
  <c r="X902" i="51"/>
  <c r="X909" i="51"/>
  <c r="Y909" i="51" s="1"/>
  <c r="X1029" i="51"/>
  <c r="Y1029" i="51" s="1"/>
  <c r="Z984" i="51"/>
  <c r="AA984" i="51" s="1"/>
  <c r="X1021" i="51"/>
  <c r="Y1021" i="51" s="1"/>
  <c r="X893" i="51"/>
  <c r="Y893" i="51" s="1"/>
  <c r="X937" i="51"/>
  <c r="Y937" i="51" s="1"/>
  <c r="Z942" i="51"/>
  <c r="AA942" i="51" s="1"/>
  <c r="Y894" i="51"/>
  <c r="Y878" i="51"/>
  <c r="Y936" i="51"/>
  <c r="Y910" i="51"/>
  <c r="Z918" i="51"/>
  <c r="W642" i="51"/>
  <c r="W630" i="51" s="1"/>
  <c r="W594" i="51" s="1"/>
  <c r="W511" i="51" s="1"/>
  <c r="W510" i="51" s="1"/>
  <c r="W1043" i="51" s="1"/>
  <c r="Y652" i="51"/>
  <c r="Z312" i="51"/>
  <c r="X234" i="51"/>
  <c r="Y234" i="51" s="1"/>
  <c r="X644" i="51"/>
  <c r="X642" i="51" s="1"/>
  <c r="X630" i="51" s="1"/>
  <c r="X594" i="51" s="1"/>
  <c r="X511" i="51" s="1"/>
  <c r="X510" i="51" s="1"/>
  <c r="X1043" i="51" s="1"/>
  <c r="U510" i="51"/>
  <c r="U1043" i="51" s="1"/>
  <c r="V511" i="51"/>
  <c r="V510" i="51" s="1"/>
  <c r="V1043" i="51" s="1"/>
  <c r="X961" i="51"/>
  <c r="Y961" i="51" s="1"/>
  <c r="V228" i="51"/>
  <c r="W228" i="51" s="1"/>
  <c r="X941" i="51"/>
  <c r="Y941" i="51" s="1"/>
  <c r="X973" i="51"/>
  <c r="Y973" i="51" s="1"/>
  <c r="W981" i="51"/>
  <c r="X1009" i="51"/>
  <c r="Y1009" i="51" s="1"/>
  <c r="X957" i="51"/>
  <c r="Y957" i="51" s="1"/>
  <c r="X1031" i="51"/>
  <c r="Y1031" i="51" s="1"/>
  <c r="X933" i="51"/>
  <c r="Y933" i="51" s="1"/>
  <c r="X227" i="51"/>
  <c r="W949" i="51"/>
  <c r="W969" i="51"/>
  <c r="X985" i="51"/>
  <c r="Y985" i="51" s="1"/>
  <c r="V873" i="51"/>
  <c r="AD947" i="51" l="1"/>
  <c r="AE947" i="51" s="1"/>
  <c r="AF947" i="51" s="1"/>
  <c r="AE685" i="51"/>
  <c r="AF685" i="51" s="1"/>
  <c r="AD978" i="51"/>
  <c r="AE978" i="51" s="1"/>
  <c r="AF978" i="51" s="1"/>
  <c r="AD938" i="51"/>
  <c r="AE938" i="51"/>
  <c r="AF938" i="51" s="1"/>
  <c r="AD932" i="51"/>
  <c r="AE932" i="51" s="1"/>
  <c r="AF932" i="51" s="1"/>
  <c r="AE880" i="51"/>
  <c r="AF880" i="51" s="1"/>
  <c r="AD967" i="51"/>
  <c r="AE967" i="51" s="1"/>
  <c r="AF967" i="51" s="1"/>
  <c r="AD948" i="51"/>
  <c r="AE948" i="51"/>
  <c r="AF948" i="51" s="1"/>
  <c r="AD972" i="51"/>
  <c r="AE972" i="51" s="1"/>
  <c r="AF972" i="51" s="1"/>
  <c r="AE253" i="51"/>
  <c r="AF253" i="51" s="1"/>
  <c r="AF254" i="51"/>
  <c r="AE471" i="51"/>
  <c r="AF317" i="51"/>
  <c r="AE316" i="51"/>
  <c r="AE672" i="51"/>
  <c r="AF674" i="51"/>
  <c r="AD914" i="51"/>
  <c r="AE914" i="51" s="1"/>
  <c r="AF914" i="51" s="1"/>
  <c r="AC683" i="51"/>
  <c r="AE684" i="51"/>
  <c r="AD542" i="51"/>
  <c r="AF543" i="51"/>
  <c r="AD983" i="51"/>
  <c r="AE983" i="51"/>
  <c r="AF983" i="51" s="1"/>
  <c r="AD875" i="51"/>
  <c r="AE875" i="51"/>
  <c r="AF875" i="51" s="1"/>
  <c r="AD437" i="51"/>
  <c r="AD436" i="51" s="1"/>
  <c r="AD435" i="51" s="1"/>
  <c r="AE437" i="51"/>
  <c r="AF257" i="51"/>
  <c r="AE256" i="51"/>
  <c r="AF256" i="51" s="1"/>
  <c r="AF350" i="51"/>
  <c r="AE713" i="51"/>
  <c r="AF713" i="51" s="1"/>
  <c r="AF714" i="51"/>
  <c r="AE718" i="51"/>
  <c r="AE362" i="51"/>
  <c r="F67" i="15"/>
  <c r="AE442" i="51"/>
  <c r="AD1018" i="51"/>
  <c r="AE1018" i="51" s="1"/>
  <c r="AF1018" i="51" s="1"/>
  <c r="AD1010" i="51"/>
  <c r="AE1010" i="51"/>
  <c r="AF1010" i="51" s="1"/>
  <c r="AD971" i="51"/>
  <c r="AE971" i="51"/>
  <c r="AF971" i="51" s="1"/>
  <c r="AD884" i="51"/>
  <c r="AE884" i="51"/>
  <c r="AF884" i="51" s="1"/>
  <c r="AD1020" i="51"/>
  <c r="AE1020" i="51"/>
  <c r="AF1020" i="51" s="1"/>
  <c r="AE968" i="51"/>
  <c r="AF968" i="51" s="1"/>
  <c r="AD1017" i="51"/>
  <c r="AE1017" i="51"/>
  <c r="AF1017" i="51" s="1"/>
  <c r="AD132" i="51"/>
  <c r="AD131" i="51" s="1"/>
  <c r="AF133" i="51"/>
  <c r="AF132" i="51" s="1"/>
  <c r="AF131" i="51" s="1"/>
  <c r="AD999" i="51"/>
  <c r="AE999" i="51"/>
  <c r="AF999" i="51" s="1"/>
  <c r="AD879" i="51"/>
  <c r="AE879" i="51"/>
  <c r="AF879" i="51" s="1"/>
  <c r="AD883" i="51"/>
  <c r="AE883" i="51"/>
  <c r="AF883" i="51" s="1"/>
  <c r="AE944" i="51"/>
  <c r="AF944" i="51" s="1"/>
  <c r="AD606" i="51"/>
  <c r="AE607" i="51"/>
  <c r="AD995" i="51"/>
  <c r="AE995" i="51"/>
  <c r="AF995" i="51" s="1"/>
  <c r="AD1012" i="51"/>
  <c r="AE1012" i="51" s="1"/>
  <c r="AF1012" i="51" s="1"/>
  <c r="AE715" i="51"/>
  <c r="AE840" i="51"/>
  <c r="AF840" i="51" s="1"/>
  <c r="AF841" i="51"/>
  <c r="AF515" i="51"/>
  <c r="AE161" i="51"/>
  <c r="AF162" i="51"/>
  <c r="F58" i="15"/>
  <c r="AF115" i="51"/>
  <c r="E58" i="15"/>
  <c r="E57" i="15" s="1"/>
  <c r="AE114" i="51"/>
  <c r="AF114" i="51" s="1"/>
  <c r="AE551" i="51"/>
  <c r="AF552" i="51"/>
  <c r="AD1030" i="51"/>
  <c r="AE1030" i="51" s="1"/>
  <c r="AF1030" i="51" s="1"/>
  <c r="AD962" i="51"/>
  <c r="AE962" i="51"/>
  <c r="AF962" i="51" s="1"/>
  <c r="AD1000" i="51"/>
  <c r="AE1000" i="51" s="1"/>
  <c r="AF1000" i="51" s="1"/>
  <c r="AD987" i="51"/>
  <c r="AE987" i="51"/>
  <c r="AF987" i="51" s="1"/>
  <c r="AD899" i="51"/>
  <c r="AE899" i="51" s="1"/>
  <c r="AF899" i="51" s="1"/>
  <c r="AD892" i="51"/>
  <c r="AE892" i="51"/>
  <c r="AF892" i="51" s="1"/>
  <c r="AD975" i="51"/>
  <c r="AE975" i="51"/>
  <c r="AF975" i="51" s="1"/>
  <c r="AE294" i="51"/>
  <c r="AF294" i="51" s="1"/>
  <c r="AD1027" i="51"/>
  <c r="AE1027" i="51" s="1"/>
  <c r="AF1027" i="51" s="1"/>
  <c r="AD907" i="51"/>
  <c r="AE907" i="51"/>
  <c r="AF907" i="51" s="1"/>
  <c r="AD946" i="51"/>
  <c r="AE946" i="51"/>
  <c r="AF946" i="51" s="1"/>
  <c r="AD1014" i="51"/>
  <c r="AE1014" i="51" s="1"/>
  <c r="AF1014" i="51" s="1"/>
  <c r="AD889" i="51"/>
  <c r="AE889" i="51"/>
  <c r="AF889" i="51" s="1"/>
  <c r="AD963" i="51"/>
  <c r="AE963" i="51" s="1"/>
  <c r="AF963" i="51" s="1"/>
  <c r="AD956" i="51"/>
  <c r="AE956" i="51"/>
  <c r="AF956" i="51" s="1"/>
  <c r="AE960" i="51"/>
  <c r="AF960" i="51" s="1"/>
  <c r="AD996" i="51"/>
  <c r="AE996" i="51"/>
  <c r="AF996" i="51" s="1"/>
  <c r="AD980" i="51"/>
  <c r="AE980" i="51"/>
  <c r="AF980" i="51" s="1"/>
  <c r="AD989" i="51"/>
  <c r="AE989" i="51"/>
  <c r="AF989" i="51" s="1"/>
  <c r="AE888" i="51"/>
  <c r="AF888" i="51" s="1"/>
  <c r="AF661" i="51"/>
  <c r="AE660" i="51"/>
  <c r="AF660" i="51" s="1"/>
  <c r="AF517" i="51"/>
  <c r="AE516" i="51"/>
  <c r="AF516" i="51" s="1"/>
  <c r="AE722" i="51"/>
  <c r="AF722" i="51" s="1"/>
  <c r="AF727" i="51"/>
  <c r="AE708" i="51"/>
  <c r="AF725" i="51"/>
  <c r="AE723" i="51"/>
  <c r="AD986" i="51"/>
  <c r="AE986" i="51"/>
  <c r="AF986" i="51" s="1"/>
  <c r="AD994" i="51"/>
  <c r="AE994" i="51"/>
  <c r="AF994" i="51" s="1"/>
  <c r="AD998" i="51"/>
  <c r="AE998" i="51"/>
  <c r="AF998" i="51" s="1"/>
  <c r="AD982" i="51"/>
  <c r="AE982" i="51"/>
  <c r="AF982" i="51" s="1"/>
  <c r="AD1034" i="51"/>
  <c r="AE1034" i="51"/>
  <c r="AF1034" i="51" s="1"/>
  <c r="AC816" i="51"/>
  <c r="AD915" i="51"/>
  <c r="AE915" i="51"/>
  <c r="AF915" i="51" s="1"/>
  <c r="AD876" i="51"/>
  <c r="AE876" i="51"/>
  <c r="AF876" i="51" s="1"/>
  <c r="AD1013" i="51"/>
  <c r="AE1013" i="51"/>
  <c r="AF1013" i="51" s="1"/>
  <c r="AD964" i="51"/>
  <c r="AE964" i="51"/>
  <c r="AF964" i="51" s="1"/>
  <c r="AD459" i="51"/>
  <c r="AF461" i="51"/>
  <c r="AD923" i="51"/>
  <c r="AE923" i="51"/>
  <c r="AF923" i="51" s="1"/>
  <c r="AD891" i="51"/>
  <c r="AE891" i="51"/>
  <c r="AF891" i="51" s="1"/>
  <c r="AD931" i="51"/>
  <c r="AE931" i="51"/>
  <c r="AF931" i="51" s="1"/>
  <c r="AD343" i="51"/>
  <c r="AF345" i="51"/>
  <c r="AD905" i="51"/>
  <c r="AE905" i="51"/>
  <c r="AF905" i="51" s="1"/>
  <c r="AD895" i="51"/>
  <c r="AE895" i="51"/>
  <c r="AF895" i="51" s="1"/>
  <c r="AD959" i="51"/>
  <c r="AE959" i="51"/>
  <c r="AF959" i="51" s="1"/>
  <c r="AD951" i="51"/>
  <c r="AE951" i="51" s="1"/>
  <c r="AF951" i="51" s="1"/>
  <c r="AF656" i="51"/>
  <c r="AE655" i="51"/>
  <c r="AE513" i="51"/>
  <c r="AF513" i="51" s="1"/>
  <c r="AF514" i="51"/>
  <c r="AE323" i="51"/>
  <c r="AF324" i="51"/>
  <c r="AE251" i="51"/>
  <c r="AF252" i="51"/>
  <c r="AE658" i="51"/>
  <c r="AE413" i="51"/>
  <c r="AF413" i="51" s="1"/>
  <c r="F19" i="15"/>
  <c r="E19" i="15"/>
  <c r="E18" i="15" s="1"/>
  <c r="AF414" i="51"/>
  <c r="AF270" i="51"/>
  <c r="AE267" i="51"/>
  <c r="AE240" i="51"/>
  <c r="AE439" i="51"/>
  <c r="AF439" i="51" s="1"/>
  <c r="AF440" i="51"/>
  <c r="AE711" i="51"/>
  <c r="AF712" i="51"/>
  <c r="AD745" i="51"/>
  <c r="AF746" i="51"/>
  <c r="D46" i="15"/>
  <c r="Z715" i="51"/>
  <c r="Z471" i="51"/>
  <c r="AB815" i="51"/>
  <c r="AB776" i="51" s="1"/>
  <c r="AB816" i="51"/>
  <c r="AD816" i="51" s="1"/>
  <c r="AD456" i="51"/>
  <c r="D11" i="15"/>
  <c r="G11" i="15" s="1"/>
  <c r="AC756" i="51"/>
  <c r="AC436" i="51"/>
  <c r="AC435" i="51" s="1"/>
  <c r="AD709" i="51"/>
  <c r="AD708" i="51" s="1"/>
  <c r="AD707" i="51" s="1"/>
  <c r="AC659" i="51"/>
  <c r="C24" i="15" s="1"/>
  <c r="C21" i="15" s="1"/>
  <c r="AD654" i="51"/>
  <c r="AD653" i="51" s="1"/>
  <c r="AB913" i="51"/>
  <c r="AC913" i="51" s="1"/>
  <c r="AA95" i="51"/>
  <c r="AA83" i="51" s="1"/>
  <c r="AA44" i="51" s="1"/>
  <c r="AA10" i="51" s="1"/>
  <c r="AB363" i="51"/>
  <c r="AB362" i="51" s="1"/>
  <c r="AB361" i="51" s="1"/>
  <c r="AD366" i="51"/>
  <c r="AB977" i="51"/>
  <c r="AC977" i="51" s="1"/>
  <c r="AB974" i="51"/>
  <c r="AC974" i="51" s="1"/>
  <c r="AB676" i="51"/>
  <c r="AD677" i="51"/>
  <c r="AB1004" i="51"/>
  <c r="AC1004" i="51" s="1"/>
  <c r="AB939" i="51"/>
  <c r="AC939" i="51" s="1"/>
  <c r="AB901" i="51"/>
  <c r="AC901" i="51" s="1"/>
  <c r="AB897" i="51"/>
  <c r="AC897" i="51" s="1"/>
  <c r="AB129" i="51"/>
  <c r="AB126" i="51" s="1"/>
  <c r="AB125" i="51" s="1"/>
  <c r="AB124" i="51" s="1"/>
  <c r="AB123" i="51" s="1"/>
  <c r="AD130" i="51"/>
  <c r="AB965" i="51"/>
  <c r="AC965" i="51" s="1"/>
  <c r="AD920" i="51"/>
  <c r="AE920" i="51" s="1"/>
  <c r="AF920" i="51" s="1"/>
  <c r="AD912" i="51"/>
  <c r="AE912" i="51" s="1"/>
  <c r="AF912" i="51" s="1"/>
  <c r="AB997" i="51"/>
  <c r="AC997" i="51" s="1"/>
  <c r="AB955" i="51"/>
  <c r="AC955" i="51" s="1"/>
  <c r="AB1019" i="51"/>
  <c r="AC1019" i="51" s="1"/>
  <c r="AB1003" i="51"/>
  <c r="AC1003" i="51" s="1"/>
  <c r="AB1028" i="51"/>
  <c r="AC1028" i="51" s="1"/>
  <c r="AD817" i="51"/>
  <c r="AE817" i="51" s="1"/>
  <c r="AF817" i="51" s="1"/>
  <c r="AD684" i="51"/>
  <c r="AD683" i="51" s="1"/>
  <c r="AD952" i="51"/>
  <c r="AE952" i="51" s="1"/>
  <c r="AF952" i="51" s="1"/>
  <c r="AD928" i="51"/>
  <c r="AE928" i="51" s="1"/>
  <c r="AF928" i="51" s="1"/>
  <c r="AD992" i="51"/>
  <c r="AE992" i="51" s="1"/>
  <c r="AF992" i="51" s="1"/>
  <c r="AD968" i="51"/>
  <c r="AD880" i="51"/>
  <c r="AD960" i="51"/>
  <c r="AB809" i="51"/>
  <c r="AC809" i="51" s="1"/>
  <c r="AB449" i="51"/>
  <c r="AB431" i="51" s="1"/>
  <c r="AB409" i="51" s="1"/>
  <c r="AB312" i="51" s="1"/>
  <c r="AB882" i="51"/>
  <c r="AC882" i="51" s="1"/>
  <c r="AB991" i="51"/>
  <c r="AC991" i="51" s="1"/>
  <c r="AB925" i="51"/>
  <c r="AC925" i="51" s="1"/>
  <c r="AB935" i="51"/>
  <c r="AC935" i="51" s="1"/>
  <c r="AB929" i="51"/>
  <c r="AC929" i="51" s="1"/>
  <c r="AB472" i="51"/>
  <c r="AD473" i="51"/>
  <c r="AB940" i="51"/>
  <c r="AC940" i="51" s="1"/>
  <c r="AB716" i="51"/>
  <c r="AD717" i="51"/>
  <c r="AB921" i="51"/>
  <c r="AC921" i="51" s="1"/>
  <c r="AB970" i="51"/>
  <c r="AC970" i="51" s="1"/>
  <c r="AB903" i="51"/>
  <c r="AC903" i="51" s="1"/>
  <c r="AB1005" i="51"/>
  <c r="AC1005" i="51" s="1"/>
  <c r="AB926" i="51"/>
  <c r="AC926" i="51" s="1"/>
  <c r="AB900" i="51"/>
  <c r="AC900" i="51" s="1"/>
  <c r="AB718" i="51"/>
  <c r="AD719" i="51"/>
  <c r="AD718" i="51" s="1"/>
  <c r="AB474" i="51"/>
  <c r="AD475" i="51"/>
  <c r="AB911" i="51"/>
  <c r="AC911" i="51" s="1"/>
  <c r="AB917" i="51"/>
  <c r="AC917" i="51" s="1"/>
  <c r="AD724" i="51"/>
  <c r="AD723" i="51" s="1"/>
  <c r="AC450" i="51"/>
  <c r="AD127" i="51"/>
  <c r="AF127" i="51" s="1"/>
  <c r="AB231" i="51"/>
  <c r="AC231" i="51" s="1"/>
  <c r="AB954" i="51"/>
  <c r="AC954" i="51" s="1"/>
  <c r="AB919" i="51"/>
  <c r="AC919" i="51" s="1"/>
  <c r="AB877" i="51"/>
  <c r="AC877" i="51" s="1"/>
  <c r="AB1015" i="51"/>
  <c r="AC1015" i="51" s="1"/>
  <c r="AD1022" i="51"/>
  <c r="AE1022" i="51" s="1"/>
  <c r="AF1022" i="51" s="1"/>
  <c r="AB885" i="51"/>
  <c r="AC885" i="51" s="1"/>
  <c r="AB979" i="51"/>
  <c r="AC979" i="51" s="1"/>
  <c r="AB943" i="51"/>
  <c r="AC943" i="51" s="1"/>
  <c r="AB984" i="51"/>
  <c r="AC984" i="51" s="1"/>
  <c r="AB659" i="51"/>
  <c r="AB652" i="51" s="1"/>
  <c r="AD685" i="51"/>
  <c r="AB886" i="51"/>
  <c r="AC886" i="51" s="1"/>
  <c r="AB958" i="51"/>
  <c r="AC958" i="51" s="1"/>
  <c r="AB497" i="51"/>
  <c r="AD498" i="51"/>
  <c r="AB137" i="51"/>
  <c r="AB136" i="51" s="1"/>
  <c r="AB135" i="51" s="1"/>
  <c r="AB134" i="51" s="1"/>
  <c r="AD138" i="51"/>
  <c r="AB1007" i="51"/>
  <c r="AC1007" i="51" s="1"/>
  <c r="AB887" i="51"/>
  <c r="AC887" i="51" s="1"/>
  <c r="AB442" i="51"/>
  <c r="AB441" i="51" s="1"/>
  <c r="AD443" i="51"/>
  <c r="AD442" i="51" s="1"/>
  <c r="AD441" i="51" s="1"/>
  <c r="AB1033" i="51"/>
  <c r="AC1033" i="51"/>
  <c r="AB881" i="51"/>
  <c r="AC881" i="51" s="1"/>
  <c r="AB1016" i="51"/>
  <c r="AC1016" i="51" s="1"/>
  <c r="AB953" i="51"/>
  <c r="AC953" i="51" s="1"/>
  <c r="AB1011" i="51"/>
  <c r="AC1011" i="51" s="1"/>
  <c r="AB927" i="51"/>
  <c r="AC927" i="51" s="1"/>
  <c r="AC990" i="51"/>
  <c r="AD669" i="51"/>
  <c r="AC904" i="51"/>
  <c r="AC896" i="51"/>
  <c r="AD1006" i="51"/>
  <c r="AE1006" i="51" s="1"/>
  <c r="AF1006" i="51" s="1"/>
  <c r="AD294" i="51"/>
  <c r="AD944" i="51"/>
  <c r="AC1024" i="51"/>
  <c r="AD1008" i="51"/>
  <c r="AE1008" i="51" s="1"/>
  <c r="AF1008" i="51" s="1"/>
  <c r="AD888" i="51"/>
  <c r="Z874" i="51"/>
  <c r="AA874" i="51" s="1"/>
  <c r="Z957" i="51"/>
  <c r="AA957" i="51" s="1"/>
  <c r="Z985" i="51"/>
  <c r="AA985" i="51" s="1"/>
  <c r="Z933" i="51"/>
  <c r="AA933" i="51" s="1"/>
  <c r="Z961" i="51"/>
  <c r="AA961" i="51" s="1"/>
  <c r="Z894" i="51"/>
  <c r="AA894" i="51" s="1"/>
  <c r="Z1021" i="51"/>
  <c r="AA1021" i="51" s="1"/>
  <c r="Z909" i="51"/>
  <c r="AA909" i="51" s="1"/>
  <c r="Z1025" i="51"/>
  <c r="AA1025" i="51" s="1"/>
  <c r="Z1031" i="51"/>
  <c r="AA1031" i="51" s="1"/>
  <c r="Z973" i="51"/>
  <c r="AA973" i="51" s="1"/>
  <c r="Z910" i="51"/>
  <c r="AA910" i="51" s="1"/>
  <c r="AB942" i="51"/>
  <c r="AC942" i="51" s="1"/>
  <c r="Z945" i="51"/>
  <c r="AA945" i="51" s="1"/>
  <c r="AA918" i="51"/>
  <c r="Z941" i="51"/>
  <c r="AA941" i="51" s="1"/>
  <c r="Z936" i="51"/>
  <c r="AA936" i="51"/>
  <c r="Z937" i="51"/>
  <c r="AA937" i="51" s="1"/>
  <c r="AB966" i="51"/>
  <c r="AC966" i="51" s="1"/>
  <c r="Z1032" i="51"/>
  <c r="AA1032" i="51" s="1"/>
  <c r="Z1001" i="51"/>
  <c r="AA1001" i="51" s="1"/>
  <c r="AB930" i="51"/>
  <c r="AC930" i="51" s="1"/>
  <c r="AB715" i="51"/>
  <c r="AA950" i="51"/>
  <c r="Z1009" i="51"/>
  <c r="AA1009" i="51" s="1"/>
  <c r="Z878" i="51"/>
  <c r="AA878" i="51" s="1"/>
  <c r="Z893" i="51"/>
  <c r="AA893" i="51" s="1"/>
  <c r="Z1029" i="51"/>
  <c r="AA1029" i="51"/>
  <c r="Z1023" i="51"/>
  <c r="AA1023" i="51" s="1"/>
  <c r="Z993" i="51"/>
  <c r="AA993" i="51" s="1"/>
  <c r="AA922" i="51"/>
  <c r="AA898" i="51"/>
  <c r="AB1002" i="51"/>
  <c r="AC1002" i="51" s="1"/>
  <c r="AB906" i="51"/>
  <c r="AC906" i="51" s="1"/>
  <c r="AA890" i="51"/>
  <c r="AB236" i="51"/>
  <c r="AB206" i="51" s="1"/>
  <c r="AA206" i="51"/>
  <c r="Z234" i="51"/>
  <c r="AA234" i="51" s="1"/>
  <c r="AB230" i="51"/>
  <c r="AC230" i="51" s="1"/>
  <c r="AB96" i="51"/>
  <c r="X981" i="51"/>
  <c r="Y981" i="51" s="1"/>
  <c r="X949" i="51"/>
  <c r="Y949" i="51" s="1"/>
  <c r="X969" i="51"/>
  <c r="Y969" i="51" s="1"/>
  <c r="Y902" i="51"/>
  <c r="Z934" i="51"/>
  <c r="Y644" i="51"/>
  <c r="Y227" i="51"/>
  <c r="X228" i="51"/>
  <c r="Y228" i="51" s="1"/>
  <c r="W873" i="51"/>
  <c r="AD1002" i="51" l="1"/>
  <c r="AE1002" i="51" s="1"/>
  <c r="AF1002" i="51" s="1"/>
  <c r="AD930" i="51"/>
  <c r="AE930" i="51"/>
  <c r="AF930" i="51" s="1"/>
  <c r="AE707" i="51"/>
  <c r="AF707" i="51" s="1"/>
  <c r="AF708" i="51"/>
  <c r="AE441" i="51"/>
  <c r="AF441" i="51" s="1"/>
  <c r="AF442" i="51"/>
  <c r="AE361" i="51"/>
  <c r="AE436" i="51"/>
  <c r="AF437" i="51"/>
  <c r="AE315" i="51"/>
  <c r="AF315" i="51" s="1"/>
  <c r="AF316" i="51"/>
  <c r="AD1024" i="51"/>
  <c r="AE1024" i="51"/>
  <c r="AF1024" i="51" s="1"/>
  <c r="AD896" i="51"/>
  <c r="AE896" i="51" s="1"/>
  <c r="AF896" i="51" s="1"/>
  <c r="AD881" i="51"/>
  <c r="AE881" i="51"/>
  <c r="AF881" i="51" s="1"/>
  <c r="AD943" i="51"/>
  <c r="AE943" i="51" s="1"/>
  <c r="AF943" i="51" s="1"/>
  <c r="AD917" i="51"/>
  <c r="AE917" i="51"/>
  <c r="AF917" i="51" s="1"/>
  <c r="AD1005" i="51"/>
  <c r="AE1005" i="51" s="1"/>
  <c r="AF1005" i="51" s="1"/>
  <c r="AD991" i="51"/>
  <c r="AE991" i="51"/>
  <c r="AF991" i="51" s="1"/>
  <c r="AD1028" i="51"/>
  <c r="AE1028" i="51" s="1"/>
  <c r="AF1028" i="51" s="1"/>
  <c r="AE657" i="51"/>
  <c r="AF657" i="51" s="1"/>
  <c r="AF658" i="51"/>
  <c r="AF655" i="51"/>
  <c r="AF719" i="51"/>
  <c r="AE683" i="51"/>
  <c r="AF684" i="51"/>
  <c r="AD904" i="51"/>
  <c r="AE904" i="51"/>
  <c r="AF904" i="51" s="1"/>
  <c r="AD1011" i="51"/>
  <c r="AE1011" i="51" s="1"/>
  <c r="AF1011" i="51" s="1"/>
  <c r="AD1033" i="51"/>
  <c r="AE1033" i="51"/>
  <c r="AF1033" i="51" s="1"/>
  <c r="AD887" i="51"/>
  <c r="AE887" i="51" s="1"/>
  <c r="AF887" i="51" s="1"/>
  <c r="AD497" i="51"/>
  <c r="AF497" i="51" s="1"/>
  <c r="AF498" i="51"/>
  <c r="AD979" i="51"/>
  <c r="AE979" i="51" s="1"/>
  <c r="AF979" i="51" s="1"/>
  <c r="AD877" i="51"/>
  <c r="AE877" i="51"/>
  <c r="AF877" i="51" s="1"/>
  <c r="AD911" i="51"/>
  <c r="AE911" i="51"/>
  <c r="AF911" i="51" s="1"/>
  <c r="AD903" i="51"/>
  <c r="AE903" i="51" s="1"/>
  <c r="AF903" i="51" s="1"/>
  <c r="AD929" i="51"/>
  <c r="AE929" i="51"/>
  <c r="AF929" i="51" s="1"/>
  <c r="AD882" i="51"/>
  <c r="AE882" i="51" s="1"/>
  <c r="AF882" i="51" s="1"/>
  <c r="AD1003" i="51"/>
  <c r="AE1003" i="51"/>
  <c r="AF1003" i="51" s="1"/>
  <c r="AD1004" i="51"/>
  <c r="AE1004" i="51" s="1"/>
  <c r="AF1004" i="51" s="1"/>
  <c r="AD977" i="51"/>
  <c r="AE977" i="51"/>
  <c r="AF977" i="51" s="1"/>
  <c r="AD913" i="51"/>
  <c r="AE913" i="51" s="1"/>
  <c r="AF913" i="51" s="1"/>
  <c r="AE239" i="51"/>
  <c r="AF240" i="51"/>
  <c r="AF723" i="51"/>
  <c r="AE550" i="51"/>
  <c r="AF550" i="51" s="1"/>
  <c r="AF551" i="51"/>
  <c r="G58" i="15"/>
  <c r="F57" i="15"/>
  <c r="G57" i="15" s="1"/>
  <c r="AF724" i="51"/>
  <c r="AF718" i="51"/>
  <c r="AD990" i="51"/>
  <c r="AE990" i="51" s="1"/>
  <c r="AF990" i="51" s="1"/>
  <c r="AD137" i="51"/>
  <c r="AD136" i="51" s="1"/>
  <c r="AD135" i="51" s="1"/>
  <c r="AD134" i="51" s="1"/>
  <c r="AF138" i="51"/>
  <c r="AF137" i="51" s="1"/>
  <c r="AF136" i="51" s="1"/>
  <c r="AF135" i="51" s="1"/>
  <c r="AF134" i="51" s="1"/>
  <c r="AD954" i="51"/>
  <c r="AE954" i="51"/>
  <c r="AF954" i="51" s="1"/>
  <c r="AD921" i="51"/>
  <c r="AE921" i="51"/>
  <c r="AF921" i="51" s="1"/>
  <c r="AD472" i="51"/>
  <c r="AF472" i="51" s="1"/>
  <c r="AF473" i="51"/>
  <c r="AD925" i="51"/>
  <c r="AE925" i="51"/>
  <c r="AF925" i="51" s="1"/>
  <c r="AD955" i="51"/>
  <c r="AE955" i="51" s="1"/>
  <c r="AF955" i="51" s="1"/>
  <c r="AD965" i="51"/>
  <c r="AE965" i="51"/>
  <c r="AF965" i="51" s="1"/>
  <c r="AD901" i="51"/>
  <c r="AE901" i="51" s="1"/>
  <c r="AF901" i="51" s="1"/>
  <c r="F44" i="15"/>
  <c r="E44" i="15"/>
  <c r="AF161" i="51"/>
  <c r="AD541" i="51"/>
  <c r="AF541" i="51" s="1"/>
  <c r="AF542" i="51"/>
  <c r="AD927" i="51"/>
  <c r="AE927" i="51"/>
  <c r="AF927" i="51" s="1"/>
  <c r="AD886" i="51"/>
  <c r="AE886" i="51"/>
  <c r="AF886" i="51" s="1"/>
  <c r="AD1015" i="51"/>
  <c r="AE1015" i="51"/>
  <c r="AF1015" i="51" s="1"/>
  <c r="AD716" i="51"/>
  <c r="AF716" i="51" s="1"/>
  <c r="AF717" i="51"/>
  <c r="AD997" i="51"/>
  <c r="AE997" i="51"/>
  <c r="AF997" i="51" s="1"/>
  <c r="AD129" i="51"/>
  <c r="AD126" i="51" s="1"/>
  <c r="AD125" i="51" s="1"/>
  <c r="AD124" i="51" s="1"/>
  <c r="AD123" i="51" s="1"/>
  <c r="AF130" i="51"/>
  <c r="AF129" i="51" s="1"/>
  <c r="AF126" i="51" s="1"/>
  <c r="AF125" i="51" s="1"/>
  <c r="AF124" i="51" s="1"/>
  <c r="AF123" i="51" s="1"/>
  <c r="AD939" i="51"/>
  <c r="AE939" i="51"/>
  <c r="AF939" i="51" s="1"/>
  <c r="AE322" i="51"/>
  <c r="AF323" i="51"/>
  <c r="AD342" i="51"/>
  <c r="AF342" i="51" s="1"/>
  <c r="AF343" i="51"/>
  <c r="AD458" i="51"/>
  <c r="AF458" i="51" s="1"/>
  <c r="AF459" i="51"/>
  <c r="AF709" i="51"/>
  <c r="AD906" i="51"/>
  <c r="AE906" i="51"/>
  <c r="AF906" i="51" s="1"/>
  <c r="AD966" i="51"/>
  <c r="AE966" i="51"/>
  <c r="AF966" i="51" s="1"/>
  <c r="AD668" i="51"/>
  <c r="AF669" i="51"/>
  <c r="AD953" i="51"/>
  <c r="AE953" i="51"/>
  <c r="AF953" i="51" s="1"/>
  <c r="AD1007" i="51"/>
  <c r="AE1007" i="51"/>
  <c r="AF1007" i="51" s="1"/>
  <c r="AD885" i="51"/>
  <c r="AE885" i="51"/>
  <c r="AF885" i="51" s="1"/>
  <c r="AD919" i="51"/>
  <c r="AE919" i="51"/>
  <c r="AF919" i="51" s="1"/>
  <c r="AC449" i="51"/>
  <c r="AD474" i="51"/>
  <c r="AF474" i="51" s="1"/>
  <c r="AF475" i="51"/>
  <c r="AD900" i="51"/>
  <c r="AE900" i="51"/>
  <c r="AF900" i="51" s="1"/>
  <c r="AD970" i="51"/>
  <c r="AE970" i="51"/>
  <c r="AF970" i="51" s="1"/>
  <c r="AD940" i="51"/>
  <c r="AE940" i="51"/>
  <c r="AF940" i="51" s="1"/>
  <c r="AD935" i="51"/>
  <c r="AE935" i="51"/>
  <c r="AF935" i="51" s="1"/>
  <c r="AD1019" i="51"/>
  <c r="AE1019" i="51"/>
  <c r="AF1019" i="51" s="1"/>
  <c r="AD897" i="51"/>
  <c r="AE897" i="51"/>
  <c r="AF897" i="51" s="1"/>
  <c r="AD676" i="51"/>
  <c r="AF676" i="51" s="1"/>
  <c r="AF677" i="51"/>
  <c r="AD363" i="51"/>
  <c r="AF366" i="51"/>
  <c r="AD756" i="51"/>
  <c r="AD755" i="51" s="1"/>
  <c r="AD752" i="51" s="1"/>
  <c r="AE756" i="51"/>
  <c r="AE710" i="51"/>
  <c r="AF710" i="51" s="1"/>
  <c r="AF711" i="51"/>
  <c r="AE266" i="51"/>
  <c r="AF266" i="51" s="1"/>
  <c r="AF267" i="51"/>
  <c r="G19" i="15"/>
  <c r="F18" i="15"/>
  <c r="G18" i="15" s="1"/>
  <c r="AE250" i="51"/>
  <c r="AF250" i="51" s="1"/>
  <c r="AF251" i="51"/>
  <c r="AC815" i="51"/>
  <c r="AE816" i="51"/>
  <c r="AF816" i="51" s="1"/>
  <c r="AF607" i="51"/>
  <c r="AE606" i="51"/>
  <c r="AE594" i="51" s="1"/>
  <c r="AF443" i="51"/>
  <c r="AE664" i="51"/>
  <c r="AF672" i="51"/>
  <c r="D32" i="15"/>
  <c r="G32" i="15" s="1"/>
  <c r="AF745" i="51"/>
  <c r="AD455" i="51"/>
  <c r="AF455" i="51" s="1"/>
  <c r="AF456" i="51"/>
  <c r="AD815" i="51"/>
  <c r="AD776" i="51" s="1"/>
  <c r="AB471" i="51"/>
  <c r="AC652" i="51"/>
  <c r="AC755" i="51"/>
  <c r="AC752" i="51" s="1"/>
  <c r="AC705" i="51" s="1"/>
  <c r="AB95" i="51"/>
  <c r="AB83" i="51" s="1"/>
  <c r="AB44" i="51" s="1"/>
  <c r="AB10" i="51" s="1"/>
  <c r="AD450" i="51"/>
  <c r="AD449" i="51" s="1"/>
  <c r="AD431" i="51" s="1"/>
  <c r="AC236" i="51"/>
  <c r="AD206" i="51" s="1"/>
  <c r="AF206" i="51" s="1"/>
  <c r="AB874" i="51"/>
  <c r="AC874" i="51" s="1"/>
  <c r="AB993" i="51"/>
  <c r="AC993" i="51" s="1"/>
  <c r="AB941" i="51"/>
  <c r="AC941" i="51" s="1"/>
  <c r="D70" i="15"/>
  <c r="AB890" i="51"/>
  <c r="AC890" i="51" s="1"/>
  <c r="AB898" i="51"/>
  <c r="AC898" i="51" s="1"/>
  <c r="AB937" i="51"/>
  <c r="AC937" i="51" s="1"/>
  <c r="AB973" i="51"/>
  <c r="AC973" i="51" s="1"/>
  <c r="AB1021" i="51"/>
  <c r="AC1021" i="51" s="1"/>
  <c r="AD1016" i="51"/>
  <c r="AE1016" i="51" s="1"/>
  <c r="AF1016" i="51" s="1"/>
  <c r="AD958" i="51"/>
  <c r="AE958" i="51" s="1"/>
  <c r="AF958" i="51" s="1"/>
  <c r="AD926" i="51"/>
  <c r="AE926" i="51" s="1"/>
  <c r="AF926" i="51" s="1"/>
  <c r="AD705" i="51"/>
  <c r="D34" i="15"/>
  <c r="AB922" i="51"/>
  <c r="AC922" i="51" s="1"/>
  <c r="AB1009" i="51"/>
  <c r="AC1009" i="51" s="1"/>
  <c r="AB1001" i="51"/>
  <c r="AC1001" i="51" s="1"/>
  <c r="AB936" i="51"/>
  <c r="AC936" i="51" s="1"/>
  <c r="AB1031" i="51"/>
  <c r="AC1031" i="51" s="1"/>
  <c r="AB957" i="51"/>
  <c r="AC957" i="51"/>
  <c r="AB950" i="51"/>
  <c r="AC950" i="51" s="1"/>
  <c r="AB1032" i="51"/>
  <c r="AC1032" i="51" s="1"/>
  <c r="AD942" i="51"/>
  <c r="AE942" i="51" s="1"/>
  <c r="AF942" i="51" s="1"/>
  <c r="AB1025" i="51"/>
  <c r="AC1025" i="51" s="1"/>
  <c r="AB961" i="51"/>
  <c r="AC961" i="51" s="1"/>
  <c r="AC431" i="51"/>
  <c r="AC409" i="51" s="1"/>
  <c r="AC312" i="51" s="1"/>
  <c r="C70" i="15"/>
  <c r="C67" i="15" s="1"/>
  <c r="AD659" i="51"/>
  <c r="AC96" i="51"/>
  <c r="AB893" i="51"/>
  <c r="AC893" i="51" s="1"/>
  <c r="AB909" i="51"/>
  <c r="AC909" i="51" s="1"/>
  <c r="AB933" i="51"/>
  <c r="AC933" i="51" s="1"/>
  <c r="C34" i="15"/>
  <c r="C27" i="15" s="1"/>
  <c r="AB1023" i="51"/>
  <c r="AC1023" i="51" s="1"/>
  <c r="AB918" i="51"/>
  <c r="AC918" i="51"/>
  <c r="AB985" i="51"/>
  <c r="AC985" i="51" s="1"/>
  <c r="AD984" i="51"/>
  <c r="AE984" i="51" s="1"/>
  <c r="AF984" i="51" s="1"/>
  <c r="AD974" i="51"/>
  <c r="AE974" i="51" s="1"/>
  <c r="AF974" i="51" s="1"/>
  <c r="AB1029" i="51"/>
  <c r="AC1029" i="51" s="1"/>
  <c r="AB945" i="51"/>
  <c r="AC945" i="51" s="1"/>
  <c r="AB705" i="51"/>
  <c r="Z981" i="51"/>
  <c r="AA981" i="51" s="1"/>
  <c r="Z902" i="51"/>
  <c r="AB910" i="51"/>
  <c r="AA934" i="51"/>
  <c r="Z969" i="51"/>
  <c r="AA969" i="51" s="1"/>
  <c r="AB894" i="51"/>
  <c r="Z949" i="51"/>
  <c r="AA949" i="51" s="1"/>
  <c r="AB878" i="51"/>
  <c r="AC878" i="51" s="1"/>
  <c r="Z228" i="51"/>
  <c r="AA228" i="51" s="1"/>
  <c r="AA139" i="51"/>
  <c r="AA122" i="51" s="1"/>
  <c r="Z227" i="51"/>
  <c r="AA227" i="51" s="1"/>
  <c r="AB234" i="51"/>
  <c r="AC234" i="51" s="1"/>
  <c r="AB139" i="51"/>
  <c r="AB122" i="51" s="1"/>
  <c r="X873" i="51"/>
  <c r="Y873" i="51" s="1"/>
  <c r="Z644" i="51"/>
  <c r="Y642" i="51"/>
  <c r="Y630" i="51" s="1"/>
  <c r="Y594" i="51" s="1"/>
  <c r="D38" i="50"/>
  <c r="D35" i="50" s="1"/>
  <c r="AD941" i="51" l="1"/>
  <c r="AE941" i="51" s="1"/>
  <c r="AF941" i="51" s="1"/>
  <c r="AD1029" i="51"/>
  <c r="AE1029" i="51"/>
  <c r="AF1029" i="51" s="1"/>
  <c r="AD933" i="51"/>
  <c r="AE933" i="51" s="1"/>
  <c r="AF933" i="51" s="1"/>
  <c r="AD1025" i="51"/>
  <c r="AE1025" i="51"/>
  <c r="AF1025" i="51" s="1"/>
  <c r="AD898" i="51"/>
  <c r="AE898" i="51"/>
  <c r="AF898" i="51" s="1"/>
  <c r="AE321" i="51"/>
  <c r="AF321" i="51" s="1"/>
  <c r="AF322" i="51"/>
  <c r="AD1021" i="51"/>
  <c r="AE1021" i="51"/>
  <c r="AF1021" i="51" s="1"/>
  <c r="AD890" i="51"/>
  <c r="AE890" i="51" s="1"/>
  <c r="AF890" i="51" s="1"/>
  <c r="AD993" i="51"/>
  <c r="AE993" i="51"/>
  <c r="AF993" i="51" s="1"/>
  <c r="AD362" i="51"/>
  <c r="AF363" i="51"/>
  <c r="AD664" i="51"/>
  <c r="AF664" i="51" s="1"/>
  <c r="AF668" i="51"/>
  <c r="AF436" i="51"/>
  <c r="AE435" i="51"/>
  <c r="AF435" i="51" s="1"/>
  <c r="AD715" i="51"/>
  <c r="AF715" i="51" s="1"/>
  <c r="AD1023" i="51"/>
  <c r="AE1023" i="51"/>
  <c r="AF1023" i="51" s="1"/>
  <c r="AD893" i="51"/>
  <c r="AE893" i="51" s="1"/>
  <c r="AF893" i="51" s="1"/>
  <c r="AD1031" i="51"/>
  <c r="AE1031" i="51"/>
  <c r="AF1031" i="51" s="1"/>
  <c r="AD922" i="51"/>
  <c r="AE922" i="51" s="1"/>
  <c r="AF922" i="51" s="1"/>
  <c r="AD973" i="51"/>
  <c r="AE973" i="51"/>
  <c r="AF973" i="51" s="1"/>
  <c r="D67" i="15"/>
  <c r="G67" i="15" s="1"/>
  <c r="G70" i="15"/>
  <c r="AD874" i="51"/>
  <c r="AE874" i="51"/>
  <c r="AF874" i="51" s="1"/>
  <c r="F17" i="15"/>
  <c r="E17" i="15"/>
  <c r="E9" i="15" s="1"/>
  <c r="AE511" i="51"/>
  <c r="AE755" i="51"/>
  <c r="AF756" i="51"/>
  <c r="AE450" i="51"/>
  <c r="AF606" i="51"/>
  <c r="G44" i="15"/>
  <c r="AE238" i="51"/>
  <c r="AF239" i="51"/>
  <c r="AD918" i="51"/>
  <c r="AE918" i="51" s="1"/>
  <c r="AF918" i="51" s="1"/>
  <c r="AD957" i="51"/>
  <c r="AE957" i="51"/>
  <c r="AF957" i="51" s="1"/>
  <c r="AD1001" i="51"/>
  <c r="AE1001" i="51"/>
  <c r="AF1001" i="51" s="1"/>
  <c r="AF683" i="51"/>
  <c r="AE659" i="51"/>
  <c r="AD471" i="51"/>
  <c r="AF471" i="51" s="1"/>
  <c r="AD909" i="51"/>
  <c r="AE909" i="51"/>
  <c r="AF909" i="51" s="1"/>
  <c r="AD1009" i="51"/>
  <c r="AE1009" i="51" s="1"/>
  <c r="AF1009" i="51" s="1"/>
  <c r="AC776" i="51"/>
  <c r="AE815" i="51"/>
  <c r="AD945" i="51"/>
  <c r="AE945" i="51" s="1"/>
  <c r="AF945" i="51" s="1"/>
  <c r="AD985" i="51"/>
  <c r="AE985" i="51"/>
  <c r="AF985" i="51" s="1"/>
  <c r="AC95" i="51"/>
  <c r="AC83" i="51" s="1"/>
  <c r="AD961" i="51"/>
  <c r="AE961" i="51"/>
  <c r="AF961" i="51" s="1"/>
  <c r="AD950" i="51"/>
  <c r="AE950" i="51" s="1"/>
  <c r="AF950" i="51" s="1"/>
  <c r="D27" i="15"/>
  <c r="AD937" i="51"/>
  <c r="AE937" i="51" s="1"/>
  <c r="AF937" i="51" s="1"/>
  <c r="AE654" i="51"/>
  <c r="AD409" i="51"/>
  <c r="AF409" i="51" s="1"/>
  <c r="AF431" i="51"/>
  <c r="AD312" i="51"/>
  <c r="AF312" i="51" s="1"/>
  <c r="AC206" i="51"/>
  <c r="AC139" i="51" s="1"/>
  <c r="AC122" i="51" s="1"/>
  <c r="AB227" i="51"/>
  <c r="AC227" i="51" s="1"/>
  <c r="AD652" i="51"/>
  <c r="D24" i="15"/>
  <c r="D21" i="15" s="1"/>
  <c r="D45" i="15"/>
  <c r="AD139" i="51"/>
  <c r="AD1032" i="51"/>
  <c r="AE1032" i="51" s="1"/>
  <c r="AF1032" i="51" s="1"/>
  <c r="AD878" i="51"/>
  <c r="AE878" i="51" s="1"/>
  <c r="AF878" i="51" s="1"/>
  <c r="AB934" i="51"/>
  <c r="AC934" i="51" s="1"/>
  <c r="AB949" i="51"/>
  <c r="AC949" i="51" s="1"/>
  <c r="AB228" i="51"/>
  <c r="AC228" i="51" s="1"/>
  <c r="AB969" i="51"/>
  <c r="AC969" i="51" s="1"/>
  <c r="AB981" i="51"/>
  <c r="AC981" i="51" s="1"/>
  <c r="AD96" i="51"/>
  <c r="AE96" i="51" s="1"/>
  <c r="AC894" i="51"/>
  <c r="AD936" i="51"/>
  <c r="AE936" i="51" s="1"/>
  <c r="AF936" i="51" s="1"/>
  <c r="AC910" i="51"/>
  <c r="Z873" i="51"/>
  <c r="AA873" i="51" s="1"/>
  <c r="AA902" i="51"/>
  <c r="Z642" i="51"/>
  <c r="Z630" i="51" s="1"/>
  <c r="Z594" i="51" s="1"/>
  <c r="Z511" i="51" s="1"/>
  <c r="Z510" i="51" s="1"/>
  <c r="Z1043" i="51" s="1"/>
  <c r="AA644" i="51"/>
  <c r="Y511" i="51"/>
  <c r="Y510" i="51" s="1"/>
  <c r="Y1043" i="51" s="1"/>
  <c r="D65" i="50"/>
  <c r="C35" i="50"/>
  <c r="D62" i="50"/>
  <c r="M407" i="22"/>
  <c r="M233" i="22"/>
  <c r="AF96" i="51" l="1"/>
  <c r="AE95" i="51"/>
  <c r="AE83" i="51" s="1"/>
  <c r="AD981" i="51"/>
  <c r="AE981" i="51"/>
  <c r="AF981" i="51" s="1"/>
  <c r="AD934" i="51"/>
  <c r="AE934" i="51" s="1"/>
  <c r="AF934" i="51" s="1"/>
  <c r="F24" i="15"/>
  <c r="E24" i="15"/>
  <c r="E21" i="15" s="1"/>
  <c r="AE652" i="51"/>
  <c r="AF755" i="51"/>
  <c r="AE752" i="51"/>
  <c r="AD969" i="51"/>
  <c r="AE969" i="51"/>
  <c r="AF969" i="51" s="1"/>
  <c r="AE653" i="51"/>
  <c r="AF653" i="51" s="1"/>
  <c r="AF654" i="51"/>
  <c r="AF652" i="51"/>
  <c r="AF659" i="51"/>
  <c r="E46" i="15"/>
  <c r="E42" i="15" s="1"/>
  <c r="F46" i="15"/>
  <c r="AF238" i="51"/>
  <c r="AE139" i="51"/>
  <c r="AE122" i="51" s="1"/>
  <c r="AE449" i="51"/>
  <c r="AF449" i="51" s="1"/>
  <c r="AF450" i="51"/>
  <c r="AD361" i="51"/>
  <c r="AF361" i="51" s="1"/>
  <c r="AF362" i="51"/>
  <c r="D42" i="15"/>
  <c r="G45" i="15"/>
  <c r="AD894" i="51"/>
  <c r="AE894" i="51" s="1"/>
  <c r="AF894" i="51" s="1"/>
  <c r="AF815" i="51"/>
  <c r="AE776" i="51"/>
  <c r="AF776" i="51" s="1"/>
  <c r="AD910" i="51"/>
  <c r="AE910" i="51" s="1"/>
  <c r="AF910" i="51" s="1"/>
  <c r="AD949" i="51"/>
  <c r="AE949" i="51"/>
  <c r="AF949" i="51" s="1"/>
  <c r="F9" i="15"/>
  <c r="AD122" i="51"/>
  <c r="AF122" i="51" s="1"/>
  <c r="AF139" i="51"/>
  <c r="C45" i="15"/>
  <c r="C42" i="15" s="1"/>
  <c r="AD95" i="51"/>
  <c r="AA642" i="51"/>
  <c r="AA630" i="51" s="1"/>
  <c r="AA594" i="51" s="1"/>
  <c r="AA511" i="51" s="1"/>
  <c r="AA510" i="51" s="1"/>
  <c r="AA1043" i="51" s="1"/>
  <c r="AB873" i="51"/>
  <c r="AC873" i="51" s="1"/>
  <c r="C50" i="15"/>
  <c r="C48" i="15" s="1"/>
  <c r="AC44" i="51"/>
  <c r="AC10" i="51" s="1"/>
  <c r="AB902" i="51"/>
  <c r="AC902" i="51" s="1"/>
  <c r="AB644" i="51"/>
  <c r="D67" i="50"/>
  <c r="D18" i="50"/>
  <c r="E18" i="50"/>
  <c r="E62" i="50"/>
  <c r="E65" i="50"/>
  <c r="M188" i="22"/>
  <c r="M187" i="22"/>
  <c r="M129" i="22"/>
  <c r="M125" i="22"/>
  <c r="M19" i="22"/>
  <c r="M18" i="22"/>
  <c r="AE705" i="51" l="1"/>
  <c r="AF705" i="51" s="1"/>
  <c r="F34" i="15"/>
  <c r="E34" i="15"/>
  <c r="E27" i="15" s="1"/>
  <c r="AF752" i="51"/>
  <c r="F21" i="15"/>
  <c r="G21" i="15" s="1"/>
  <c r="G24" i="15"/>
  <c r="AD873" i="51"/>
  <c r="AE873" i="51"/>
  <c r="AF873" i="51" s="1"/>
  <c r="G46" i="15"/>
  <c r="F42" i="15"/>
  <c r="G42" i="15" s="1"/>
  <c r="AD902" i="51"/>
  <c r="AE902" i="51" s="1"/>
  <c r="AF902" i="51" s="1"/>
  <c r="AE44" i="51"/>
  <c r="AE10" i="51" s="1"/>
  <c r="E50" i="15"/>
  <c r="E48" i="15" s="1"/>
  <c r="E72" i="15" s="1"/>
  <c r="F50" i="15"/>
  <c r="AD83" i="51"/>
  <c r="AF83" i="51" s="1"/>
  <c r="AF95" i="51"/>
  <c r="AB642" i="51"/>
  <c r="AB630" i="51" s="1"/>
  <c r="AB594" i="51" s="1"/>
  <c r="AC644" i="51"/>
  <c r="AC642" i="51" s="1"/>
  <c r="AC630" i="51" s="1"/>
  <c r="AC594" i="51" s="1"/>
  <c r="D27" i="50"/>
  <c r="E21" i="50"/>
  <c r="D21" i="50"/>
  <c r="E35" i="50"/>
  <c r="E67" i="50"/>
  <c r="E51" i="50"/>
  <c r="D51" i="50"/>
  <c r="E42" i="50"/>
  <c r="M261" i="22"/>
  <c r="M264" i="22"/>
  <c r="N592" i="22"/>
  <c r="AE510" i="51" l="1"/>
  <c r="AE1043" i="51" s="1"/>
  <c r="F48" i="15"/>
  <c r="F27" i="15"/>
  <c r="G27" i="15" s="1"/>
  <c r="G34" i="15"/>
  <c r="AD44" i="51"/>
  <c r="AF44" i="51" s="1"/>
  <c r="D50" i="15"/>
  <c r="D48" i="15" s="1"/>
  <c r="AB511" i="51"/>
  <c r="AB510" i="51" s="1"/>
  <c r="AB1043" i="51" s="1"/>
  <c r="AC511" i="51"/>
  <c r="AC510" i="51" s="1"/>
  <c r="AC1043" i="51" s="1"/>
  <c r="C78" i="15" s="1"/>
  <c r="C17" i="15"/>
  <c r="C9" i="15" s="1"/>
  <c r="D42" i="50"/>
  <c r="M246" i="22"/>
  <c r="F72" i="15" l="1"/>
  <c r="G48" i="15"/>
  <c r="G50" i="15"/>
  <c r="AD10" i="51"/>
  <c r="AF10" i="51" s="1"/>
  <c r="AD594" i="51"/>
  <c r="AF594" i="51" s="1"/>
  <c r="E48" i="50"/>
  <c r="E72" i="50" s="1"/>
  <c r="D48" i="50"/>
  <c r="D72" i="50" s="1"/>
  <c r="M474" i="22"/>
  <c r="D17" i="15" l="1"/>
  <c r="AD511" i="51"/>
  <c r="N20" i="22"/>
  <c r="M185" i="22"/>
  <c r="N195" i="22"/>
  <c r="N194" i="22"/>
  <c r="D9" i="15" l="1"/>
  <c r="D72" i="15" s="1"/>
  <c r="G72" i="15" s="1"/>
  <c r="G17" i="15"/>
  <c r="AD510" i="51"/>
  <c r="AF510" i="51" s="1"/>
  <c r="AF511" i="51"/>
  <c r="M402" i="22"/>
  <c r="L402" i="22"/>
  <c r="N407" i="22"/>
  <c r="J407" i="22"/>
  <c r="G9" i="15" l="1"/>
  <c r="AD1043" i="51"/>
  <c r="M234" i="22"/>
  <c r="M961" i="22"/>
  <c r="N962" i="22"/>
  <c r="M946" i="22"/>
  <c r="AF1043" i="51" l="1"/>
  <c r="D78" i="15"/>
  <c r="D79" i="15" s="1"/>
  <c r="M612" i="22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65" i="50"/>
  <c r="C72" i="50" s="1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I155" i="22" l="1"/>
  <c r="N401" i="22"/>
  <c r="N339" i="22" s="1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G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E11" i="55"/>
  <c r="E10" i="55"/>
  <c r="E9" i="55"/>
  <c r="E8" i="55"/>
  <c r="E7" i="55"/>
  <c r="N1142" i="22" l="1"/>
  <c r="J1186" i="22"/>
  <c r="E12" i="55"/>
  <c r="G10" i="55" s="1"/>
  <c r="G11" i="55" l="1"/>
  <c r="G9" i="55"/>
  <c r="H11" i="48" l="1"/>
  <c r="D11" i="48"/>
  <c r="E11" i="49"/>
  <c r="F11" i="49"/>
  <c r="G11" i="49"/>
  <c r="D10" i="49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D11" i="52"/>
  <c r="D10" i="52"/>
  <c r="D9" i="52"/>
  <c r="D8" i="52"/>
  <c r="D7" i="52"/>
  <c r="D10" i="48"/>
  <c r="H8" i="48"/>
  <c r="D8" i="48"/>
  <c r="D12" i="48" s="1"/>
  <c r="K11" i="49"/>
  <c r="J11" i="49"/>
  <c r="I11" i="49"/>
  <c r="H9" i="49"/>
  <c r="D9" i="49"/>
  <c r="H8" i="49"/>
  <c r="D8" i="49"/>
  <c r="O10" i="44"/>
  <c r="N10" i="44"/>
  <c r="H12" i="48" l="1"/>
  <c r="D11" i="49"/>
  <c r="H11" i="49"/>
  <c r="I11" i="45"/>
  <c r="I12" i="45"/>
  <c r="M11" i="45"/>
  <c r="M12" i="45"/>
  <c r="M10" i="45"/>
  <c r="I10" i="45"/>
  <c r="D12" i="52"/>
  <c r="C12" i="55" l="1"/>
  <c r="D12" i="55"/>
  <c r="F11" i="52"/>
  <c r="F10" i="52"/>
  <c r="F9" i="52"/>
  <c r="P10" i="44"/>
  <c r="M10" i="44" s="1"/>
  <c r="G12" i="52" l="1"/>
  <c r="H12" i="52"/>
  <c r="F7" i="55"/>
  <c r="G7" i="55"/>
  <c r="F11" i="55"/>
  <c r="I10" i="44"/>
  <c r="F9" i="55"/>
  <c r="F10" i="55"/>
  <c r="F8" i="55"/>
  <c r="G8" i="55"/>
  <c r="E74" i="50"/>
  <c r="D74" i="50"/>
  <c r="G12" i="55" l="1"/>
  <c r="F12" i="55"/>
  <c r="G11" i="34" l="1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C40" i="15"/>
  <c r="C62" i="15"/>
  <c r="C18" i="15"/>
  <c r="D10" i="25" l="1"/>
  <c r="B11" i="34"/>
  <c r="H10" i="25"/>
  <c r="C65" i="15"/>
  <c r="C72" i="15" s="1"/>
  <c r="C79" i="15" s="1"/>
  <c r="E77" i="15" l="1"/>
  <c r="C12" i="52"/>
  <c r="C77" i="15"/>
  <c r="E8" i="52" l="1"/>
  <c r="G8" i="52"/>
  <c r="G11" i="52"/>
  <c r="E11" i="52"/>
  <c r="E10" i="52"/>
  <c r="F8" i="52"/>
  <c r="E9" i="52"/>
  <c r="F7" i="52"/>
  <c r="G10" i="52"/>
  <c r="G7" i="52"/>
  <c r="G9" i="52"/>
  <c r="E7" i="52"/>
  <c r="E12" i="52" l="1"/>
  <c r="F12" i="52"/>
  <c r="D77" i="15" l="1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<sst xmlns="http://schemas.openxmlformats.org/spreadsheetml/2006/main" count="15679" uniqueCount="1282">
  <si>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</si>
  <si>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</si>
  <si>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</si>
  <si>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</si>
  <si>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</si>
  <si>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</si>
  <si>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</si>
  <si>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</si>
  <si>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</si>
  <si>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</si>
  <si>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</si>
  <si>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</si>
  <si>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</si>
  <si>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</si>
  <si>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</si>
  <si>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</si>
  <si>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</si>
  <si>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</si>
  <si>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</si>
  <si>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</si>
  <si>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</si>
  <si>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</si>
  <si>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</si>
  <si>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</si>
  <si>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</si>
  <si>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</si>
  <si>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</si>
  <si>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</si>
  <si>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</si>
  <si>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</si>
  <si>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</si>
  <si>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</si>
  <si>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</si>
  <si>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</si>
  <si>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</si>
  <si>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</si>
  <si>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</si>
  <si>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</si>
  <si>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</si>
  <si>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</si>
  <si>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</si>
  <si>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</si>
  <si>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</si>
  <si>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</si>
  <si>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</si>
  <si>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</si>
  <si>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</si>
  <si>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</si>
  <si>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</si>
  <si>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</si>
  <si>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</si>
  <si>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</si>
  <si>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</si>
  <si>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</si>
  <si>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</si>
  <si>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</si>
  <si>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</si>
  <si>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</si>
  <si>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</si>
  <si>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</si>
  <si>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</si>
  <si>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</si>
  <si>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</si>
  <si>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</si>
  <si>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</si>
  <si>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</si>
  <si>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</si>
  <si>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</si>
  <si>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</si>
  <si>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</si>
  <si>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</si>
  <si>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</si>
  <si>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</si>
  <si>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</si>
  <si>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</si>
  <si>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</si>
  <si>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</si>
  <si>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</si>
  <si>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</si>
  <si>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</si>
  <si>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</si>
  <si>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</si>
  <si>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</si>
  <si>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</si>
  <si>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</si>
  <si>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</si>
  <si>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</si>
  <si>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</si>
  <si>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</si>
  <si>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</si>
  <si>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</si>
  <si>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</si>
  <si>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</si>
  <si>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</si>
  <si>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</si>
  <si>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</si>
  <si>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</si>
  <si>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</si>
  <si>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</si>
  <si>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</si>
  <si>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</si>
  <si>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</si>
  <si>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</si>
  <si>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</si>
  <si>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</si>
  <si>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</si>
  <si>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</si>
  <si>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</si>
  <si>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</si>
  <si>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</si>
  <si>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</si>
  <si>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</si>
  <si>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</si>
  <si>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</si>
  <si>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</si>
  <si>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</si>
  <si>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</si>
  <si>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</si>
  <si>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</si>
  <si>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</si>
  <si>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</si>
  <si>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</si>
  <si>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</si>
  <si>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</si>
  <si>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</si>
  <si>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</si>
  <si>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</si>
  <si>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</si>
  <si>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</si>
  <si>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</si>
  <si>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</si>
  <si>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</si>
  <si>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</si>
  <si>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</si>
  <si>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</si>
  <si>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</si>
  <si>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</si>
  <si>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</si>
  <si>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</si>
  <si>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</si>
  <si>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</si>
  <si>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</si>
  <si>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</si>
  <si>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</si>
  <si>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</si>
  <si>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</si>
  <si>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</si>
  <si>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</si>
  <si>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</si>
  <si>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</si>
  <si>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</si>
  <si>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</si>
  <si>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</si>
  <si>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</si>
  <si>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</si>
  <si>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</si>
  <si>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</si>
  <si>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</si>
  <si>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</si>
  <si>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</si>
  <si>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</si>
  <si>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</si>
  <si>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</si>
  <si>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</si>
  <si>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</si>
  <si>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</si>
  <si>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</si>
  <si>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</si>
  <si>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</si>
  <si>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</si>
  <si>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</si>
  <si>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</si>
  <si>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</si>
  <si>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</si>
  <si>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</si>
  <si>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</si>
  <si>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</si>
  <si>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</si>
  <si>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</si>
  <si>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</si>
  <si>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</si>
  <si>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</si>
  <si>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</si>
  <si>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</si>
  <si>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</si>
  <si>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</si>
  <si>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</si>
  <si>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</si>
  <si>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</si>
  <si>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</si>
  <si>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</si>
  <si>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</si>
  <si>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</si>
  <si>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</si>
  <si>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</si>
  <si>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</si>
  <si>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</si>
  <si>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</si>
  <si>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</si>
  <si>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</si>
  <si>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</si>
  <si>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</si>
  <si>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</si>
  <si>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</si>
  <si>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</si>
  <si>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</si>
  <si>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</si>
  <si>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</si>
  <si>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</si>
  <si>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</si>
  <si>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</si>
  <si>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</si>
  <si>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</si>
  <si>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</si>
  <si>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</si>
  <si>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</si>
  <si>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</si>
  <si>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</si>
  <si>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</si>
  <si>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</si>
  <si>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</si>
  <si>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</si>
  <si>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</si>
  <si>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</si>
  <si>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</si>
  <si>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</si>
  <si>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</si>
  <si>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</si>
  <si>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</si>
  <si>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</si>
  <si>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</si>
  <si>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</si>
  <si>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</si>
  <si>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</si>
  <si>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</si>
  <si>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</si>
  <si>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</si>
  <si>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</si>
  <si>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</si>
  <si>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</si>
  <si>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</si>
  <si>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</si>
  <si>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</si>
  <si>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</si>
  <si>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</si>
  <si>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</si>
  <si>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</si>
  <si>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</si>
  <si>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</si>
  <si>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</si>
  <si>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</si>
  <si>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</si>
  <si>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</si>
  <si>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</si>
  <si>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</si>
  <si>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</si>
  <si>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</si>
  <si>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</si>
  <si>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</si>
  <si>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</si>
  <si>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</si>
  <si>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</si>
  <si>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</si>
  <si>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</si>
  <si>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</si>
  <si>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</si>
  <si>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</si>
  <si>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</si>
  <si>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</si>
  <si>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</si>
  <si>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</si>
  <si>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</si>
  <si>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</si>
  <si>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</si>
  <si>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</si>
  <si>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</si>
  <si>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</si>
  <si>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</si>
  <si>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</si>
  <si>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</si>
  <si>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</si>
  <si>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</si>
  <si>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</si>
  <si>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</si>
  <si>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</si>
  <si>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</si>
  <si>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</si>
  <si>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</si>
  <si>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</si>
  <si>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</si>
  <si>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</si>
  <si>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</si>
  <si>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</si>
  <si>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</si>
  <si>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</si>
  <si>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</si>
  <si>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</si>
  <si>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</si>
  <si>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</si>
  <si>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</si>
  <si>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</si>
  <si>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</si>
  <si>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</si>
  <si>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</si>
  <si>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</si>
  <si>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</si>
  <si>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</si>
  <si>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</si>
  <si>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</si>
  <si>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</si>
  <si>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</si>
  <si>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</si>
  <si>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</si>
  <si>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</si>
  <si>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</si>
  <si>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</si>
  <si>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</si>
  <si>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</si>
  <si>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</si>
  <si>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</si>
  <si>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</si>
  <si>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</si>
  <si>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</si>
  <si>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</si>
  <si>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</si>
  <si>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</si>
  <si>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</si>
  <si>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</si>
  <si>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</si>
  <si>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</si>
  <si>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</si>
  <si>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</si>
  <si>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</si>
  <si>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</si>
  <si>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</si>
  <si>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</si>
  <si>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</si>
  <si>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</si>
  <si>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</si>
  <si>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</si>
  <si>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</si>
  <si>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</si>
  <si>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</si>
  <si>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</si>
  <si>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</si>
  <si>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</si>
  <si>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</si>
  <si>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</si>
  <si>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</si>
  <si>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</si>
  <si>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</si>
  <si>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</si>
  <si>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</si>
  <si>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</si>
  <si>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</si>
  <si>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</si>
  <si>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</si>
  <si>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</si>
  <si>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</si>
  <si>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</si>
  <si>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</si>
  <si>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</si>
  <si>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</si>
  <si>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</si>
  <si>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</si>
  <si>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</si>
  <si>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</si>
  <si>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</si>
  <si>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</si>
  <si>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</si>
  <si>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</si>
  <si>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</si>
  <si>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</si>
  <si>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</si>
  <si>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</si>
  <si>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</si>
  <si>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</si>
  <si>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</si>
  <si>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</si>
  <si>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</si>
  <si>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</si>
  <si>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</si>
  <si>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</si>
  <si>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</si>
  <si>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</si>
  <si>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</si>
  <si>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</si>
  <si>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</si>
  <si>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</si>
  <si>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</si>
  <si>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</si>
  <si>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</si>
  <si>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</si>
  <si>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</si>
  <si>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</si>
  <si>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</si>
  <si>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</si>
  <si>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</si>
  <si>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</si>
  <si>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</si>
  <si>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</si>
  <si>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</si>
  <si>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</si>
  <si>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</si>
  <si>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</si>
  <si>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</si>
  <si>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</si>
  <si>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</si>
  <si>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</si>
  <si>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</si>
  <si>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</si>
  <si>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</si>
  <si>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</si>
  <si>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</si>
  <si>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</si>
  <si>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</si>
  <si>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</si>
  <si>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</si>
  <si>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</si>
  <si>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</si>
  <si>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</si>
  <si>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</si>
  <si>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</si>
  <si>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</si>
  <si>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</si>
  <si>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</si>
  <si>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</si>
  <si>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</si>
  <si>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</si>
  <si>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</si>
  <si>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</si>
  <si>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</si>
  <si>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</si>
  <si>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</si>
  <si>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</si>
  <si>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</si>
  <si>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</si>
  <si>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</si>
  <si>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</si>
  <si>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</si>
  <si>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</si>
  <si>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</si>
  <si>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</si>
  <si>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</si>
  <si>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</si>
  <si>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</si>
  <si>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</si>
  <si>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</si>
  <si>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</si>
  <si>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</si>
  <si>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</si>
  <si>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</si>
  <si>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</si>
  <si>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</si>
  <si>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</si>
  <si>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</si>
  <si>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</si>
  <si>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</si>
  <si>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</si>
  <si>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</si>
  <si>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</si>
  <si>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</si>
  <si>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</si>
  <si>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</si>
  <si>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</si>
  <si>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</si>
  <si>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</si>
  <si>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</si>
  <si>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</si>
  <si>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</si>
  <si>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</si>
  <si>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</si>
  <si>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</si>
  <si>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</si>
  <si>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</si>
  <si>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</si>
  <si>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</si>
  <si>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</si>
  <si>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</si>
  <si>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</si>
  <si>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</si>
  <si>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</si>
  <si>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</si>
  <si>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</si>
  <si>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</si>
  <si>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</si>
  <si>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</si>
  <si>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</si>
  <si>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</si>
  <si>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</si>
  <si>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</si>
  <si>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</si>
  <si>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</si>
  <si>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</si>
  <si>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</si>
  <si>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</si>
  <si>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</si>
  <si>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</si>
  <si>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</si>
  <si>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</si>
  <si>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</si>
  <si>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</si>
  <si>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</si>
  <si>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</si>
  <si>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</si>
  <si>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</si>
  <si>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</si>
  <si>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</si>
  <si>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</si>
  <si>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</si>
  <si>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</si>
  <si>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</si>
  <si>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</si>
  <si>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</si>
  <si>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</si>
  <si>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</si>
  <si>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</si>
  <si>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</si>
  <si>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</si>
  <si>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</si>
  <si>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</si>
  <si>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</si>
  <si>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</si>
  <si>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</si>
  <si>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</si>
  <si>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</si>
  <si>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</si>
  <si>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</si>
  <si>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</si>
  <si>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</si>
  <si>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</si>
  <si>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</si>
  <si>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</si>
  <si>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</si>
  <si>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</si>
  <si>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</si>
  <si>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</si>
  <si>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</si>
  <si>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</si>
  <si>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</si>
  <si>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</si>
  <si>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</si>
  <si>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</si>
  <si>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</si>
  <si>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</si>
  <si>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</si>
  <si>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</si>
  <si>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</si>
  <si>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</si>
  <si>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</si>
  <si>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</si>
  <si>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</si>
  <si>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</si>
  <si>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</si>
  <si>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</si>
  <si>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</si>
  <si>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</si>
  <si>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</si>
  <si>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</si>
  <si>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</si>
  <si>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</si>
  <si>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</si>
  <si>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</si>
  <si>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</si>
  <si>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</si>
  <si>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</si>
  <si>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</si>
  <si>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</si>
  <si>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</si>
  <si>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</si>
  <si>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</si>
  <si>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</si>
  <si>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</si>
  <si>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</si>
  <si>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</si>
  <si>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</si>
  <si>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</si>
  <si>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</si>
  <si>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</si>
  <si>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</si>
  <si>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</si>
  <si>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</si>
  <si>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</si>
  <si>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</si>
  <si>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</si>
  <si>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</si>
  <si>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</si>
  <si>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</si>
  <si>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</si>
  <si>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</si>
  <si>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</si>
  <si>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</si>
  <si>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</si>
  <si>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</si>
  <si>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</si>
  <si>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</si>
  <si>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</si>
  <si>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</si>
  <si>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</si>
  <si>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</si>
  <si>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</si>
  <si>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</si>
  <si>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</si>
  <si>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</si>
  <si>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</si>
  <si>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</si>
  <si>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</si>
  <si>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</si>
  <si>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</si>
  <si>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</si>
  <si>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</si>
  <si>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</si>
  <si>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</si>
  <si>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</si>
  <si>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</si>
  <si>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</si>
  <si>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</si>
  <si>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</si>
  <si>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</si>
  <si>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</si>
  <si>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</si>
  <si>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</si>
  <si>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</si>
  <si>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</si>
  <si>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</si>
  <si>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</si>
  <si>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</si>
  <si>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</si>
  <si>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</si>
  <si>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</si>
  <si>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</si>
  <si>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</si>
  <si>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</si>
  <si>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</si>
  <si>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</si>
  <si>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</si>
  <si>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</si>
  <si>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</si>
  <si>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</si>
  <si>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</si>
  <si>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</si>
  <si>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</si>
  <si>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</si>
  <si>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</si>
  <si>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</si>
  <si>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</si>
  <si>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</si>
  <si>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</si>
  <si>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</si>
  <si>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</si>
  <si>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</si>
  <si>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</si>
  <si>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</si>
  <si>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</si>
  <si>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</si>
  <si>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</si>
  <si>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</si>
  <si>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</si>
  <si>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</si>
  <si>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</si>
  <si>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</si>
  <si>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</si>
  <si>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</si>
  <si>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</si>
  <si>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</si>
  <si>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</si>
  <si>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</si>
  <si>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</si>
  <si>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</si>
  <si>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</si>
  <si>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</si>
  <si>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</si>
  <si>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</si>
  <si>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</si>
  <si>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</si>
  <si>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</si>
  <si>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</si>
  <si>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</si>
  <si>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</si>
  <si>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</si>
  <si>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</si>
  <si>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</si>
  <si>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</si>
  <si>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</si>
  <si>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</si>
  <si>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</si>
  <si>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</si>
  <si>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</si>
  <si>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</si>
  <si>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</si>
  <si>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</si>
  <si>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</si>
  <si>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</si>
  <si>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</si>
  <si>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</si>
  <si>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</si>
  <si>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</si>
  <si>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</si>
  <si>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</si>
  <si>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</si>
  <si>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</si>
  <si>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</si>
  <si>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</si>
  <si>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</si>
  <si>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</si>
  <si>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</si>
  <si>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</si>
  <si>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</si>
  <si>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</si>
  <si>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</si>
  <si>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</si>
  <si>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</si>
  <si>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</si>
  <si>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</si>
  <si>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</si>
  <si>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</si>
  <si>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13</t>
  </si>
  <si>
    <t>Приложение 18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</si>
  <si>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</si>
  <si>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</si>
  <si>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</si>
  <si>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</si>
  <si>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</si>
  <si>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</si>
  <si>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</si>
  <si>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</si>
  <si>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</si>
  <si>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</si>
  <si>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</si>
  <si>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</si>
  <si>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</si>
  <si>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</si>
  <si>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</si>
  <si>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</si>
  <si>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</si>
  <si>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</si>
  <si>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</si>
  <si>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</si>
  <si>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</si>
  <si>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</si>
  <si>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</si>
  <si>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</si>
  <si>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</si>
  <si>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</si>
  <si>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</si>
  <si>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</si>
  <si>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</si>
  <si>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</si>
  <si>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</si>
  <si>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</si>
  <si>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</si>
  <si>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</si>
  <si>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</si>
  <si>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</si>
  <si>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</si>
  <si>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</si>
  <si>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</si>
  <si>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</si>
  <si>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</si>
  <si>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</si>
  <si>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</si>
  <si>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</si>
  <si>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</si>
  <si>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</si>
  <si>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</si>
  <si>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</si>
  <si>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</si>
  <si>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</si>
  <si>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</si>
  <si>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</si>
  <si>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</si>
  <si>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</si>
  <si>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</si>
  <si>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</si>
  <si>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</si>
  <si>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</si>
  <si>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</si>
  <si>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</si>
  <si>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</si>
  <si>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</si>
  <si>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</si>
  <si>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</si>
  <si>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</si>
  <si>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</si>
  <si>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</si>
  <si>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</si>
  <si>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</si>
  <si>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</si>
  <si>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</si>
  <si>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</si>
  <si>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</si>
  <si>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</si>
  <si>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</si>
  <si>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</si>
  <si>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</si>
  <si>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</si>
  <si>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</si>
  <si>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</si>
  <si>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</si>
  <si>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</si>
  <si>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</si>
  <si>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</si>
  <si>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</si>
  <si>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</si>
  <si>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</si>
  <si>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</si>
  <si>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</si>
  <si>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</si>
  <si>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</si>
  <si>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</si>
  <si>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</si>
  <si>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</si>
  <si>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</si>
  <si>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</si>
  <si>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</si>
  <si>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</si>
  <si>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</si>
  <si>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</si>
  <si>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</si>
  <si>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</si>
  <si>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</si>
  <si>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</si>
  <si>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</si>
  <si>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</si>
  <si>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</si>
  <si>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</si>
  <si>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</si>
  <si>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</si>
  <si>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</si>
  <si>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</si>
  <si>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</si>
  <si>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</si>
  <si>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</si>
  <si>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</si>
  <si>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</si>
  <si>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</si>
  <si>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</si>
  <si>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</si>
  <si>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</si>
  <si>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</si>
  <si>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</si>
  <si>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</si>
  <si>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</si>
  <si>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</si>
  <si>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</si>
  <si>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</si>
  <si>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</si>
  <si>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</si>
  <si>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</si>
  <si>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</si>
  <si>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</si>
  <si>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</si>
  <si>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</si>
  <si>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</si>
  <si>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</si>
  <si>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</si>
  <si>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</si>
  <si>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</si>
  <si>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</si>
  <si>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</si>
  <si>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</si>
  <si>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</si>
  <si>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</si>
  <si>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</si>
  <si>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</si>
  <si>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</si>
  <si>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</si>
  <si>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</si>
  <si>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</si>
  <si>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</si>
  <si>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</si>
  <si>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</si>
  <si>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</si>
  <si>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</si>
  <si>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</si>
  <si>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</si>
  <si>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</si>
  <si>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</si>
  <si>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</si>
  <si>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</si>
  <si>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</si>
  <si>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</si>
  <si>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</si>
  <si>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</si>
  <si>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</si>
  <si>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</si>
  <si>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</si>
  <si>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</si>
  <si>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</si>
  <si>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</si>
  <si>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</si>
  <si>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</si>
  <si>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</si>
  <si>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</si>
  <si>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</si>
  <si>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</si>
  <si>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</si>
  <si>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</si>
  <si>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</si>
  <si>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</si>
  <si>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</si>
  <si>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</si>
  <si>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</si>
  <si>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</si>
  <si>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</si>
  <si>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</si>
  <si>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</si>
  <si>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</si>
  <si>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</si>
  <si>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</si>
  <si>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</si>
  <si>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</si>
  <si>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</si>
  <si>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</si>
  <si>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</si>
  <si>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</si>
  <si>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</si>
  <si>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</si>
  <si>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</si>
  <si>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</si>
  <si>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</si>
  <si>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</si>
  <si>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</si>
  <si>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</si>
  <si>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</si>
  <si>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</si>
  <si>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</si>
  <si>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</si>
  <si>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</si>
  <si>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</si>
  <si>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</si>
  <si>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</si>
  <si>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</si>
  <si>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</si>
  <si>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</si>
  <si>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</si>
  <si>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</si>
  <si>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</si>
  <si>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</si>
  <si>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</si>
  <si>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</si>
  <si>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</si>
  <si>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</si>
  <si>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</si>
  <si>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</si>
  <si>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</si>
  <si>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</si>
  <si>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</si>
  <si>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</si>
  <si>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</si>
  <si>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</si>
  <si>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</si>
  <si>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</si>
  <si>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</si>
  <si>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</si>
  <si>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</si>
  <si>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</si>
  <si>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</si>
  <si>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</si>
  <si>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</si>
  <si>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</si>
  <si>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</si>
  <si>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</si>
  <si>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</si>
  <si>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</si>
  <si>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</si>
  <si>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</si>
  <si>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</si>
  <si>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</si>
  <si>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</si>
  <si>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</si>
  <si>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</si>
  <si>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</si>
  <si>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</si>
  <si>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</si>
  <si>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</si>
  <si>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</si>
  <si>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</si>
  <si>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</si>
  <si>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</si>
  <si>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</si>
  <si>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</si>
  <si>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</si>
  <si>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</si>
  <si>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</si>
  <si>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</si>
  <si>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</si>
  <si>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</si>
  <si>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</si>
  <si>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</si>
  <si>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</si>
  <si>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</si>
  <si>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</si>
  <si>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</si>
  <si>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</si>
  <si>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</si>
  <si>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</si>
  <si>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</si>
  <si>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</si>
  <si>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</si>
  <si>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</si>
  <si>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</si>
  <si>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</si>
  <si>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</si>
  <si>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</si>
  <si>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</si>
  <si>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</si>
  <si>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</si>
  <si>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</si>
  <si>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</si>
  <si>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</si>
  <si>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</si>
  <si>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</si>
  <si>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</si>
  <si>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</si>
  <si>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</si>
  <si>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</si>
  <si>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</si>
  <si>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</si>
  <si>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</si>
  <si>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</si>
  <si>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</si>
  <si>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</si>
  <si>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</si>
  <si>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</si>
  <si>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</si>
  <si>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</si>
  <si>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</si>
  <si>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</si>
  <si>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</si>
  <si>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</si>
  <si>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</si>
  <si>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</si>
  <si>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</si>
  <si>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</si>
  <si>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</si>
  <si>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</si>
  <si>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</si>
  <si>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</si>
  <si>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</si>
  <si>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</si>
  <si>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</si>
  <si>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</si>
  <si>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</si>
  <si>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</si>
  <si>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</si>
  <si>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</si>
  <si>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>Сумма на 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</si>
  <si>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</si>
  <si>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</si>
  <si>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</si>
  <si>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</si>
  <si>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</si>
  <si>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</si>
  <si>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</si>
  <si>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</si>
  <si>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</si>
  <si>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</si>
  <si>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</si>
  <si>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</si>
  <si>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</si>
  <si>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</si>
  <si>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</si>
  <si>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</si>
  <si>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</si>
  <si>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</si>
  <si>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</si>
  <si>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</si>
  <si>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</si>
  <si>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</si>
  <si>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</si>
  <si>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</si>
  <si>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</si>
  <si>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</si>
  <si>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</si>
  <si>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</si>
  <si>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</si>
  <si>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</si>
  <si>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</si>
  <si>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</si>
  <si>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</si>
  <si>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</si>
  <si>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</si>
  <si>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</si>
  <si>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</si>
  <si>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</si>
  <si>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</si>
  <si>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</si>
  <si>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</si>
  <si>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</si>
  <si>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</si>
  <si>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</si>
  <si>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</si>
  <si>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</si>
  <si>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</si>
  <si>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</si>
  <si>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</si>
  <si>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</si>
  <si>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</si>
  <si>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</si>
  <si>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</si>
  <si>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</si>
  <si>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</si>
  <si>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</si>
  <si>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</si>
  <si>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</si>
  <si>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</si>
  <si>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</si>
  <si>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</si>
  <si>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</si>
  <si>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</si>
  <si>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</si>
  <si>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</si>
  <si>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</si>
  <si>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</si>
  <si>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</si>
  <si>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</si>
  <si>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</si>
  <si>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</si>
  <si>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</si>
  <si>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</si>
  <si>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</si>
  <si>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</si>
  <si>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</si>
  <si>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</si>
  <si>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</si>
  <si>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</si>
  <si>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</si>
  <si>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</si>
  <si>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</si>
  <si>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</si>
  <si>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</si>
  <si>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</si>
  <si>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</si>
  <si>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</si>
  <si>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</si>
  <si>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</si>
  <si>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</si>
  <si>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</si>
  <si>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</si>
  <si>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</si>
  <si>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</si>
  <si>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</si>
  <si>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</si>
  <si>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</si>
  <si>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</si>
  <si>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</si>
  <si>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</si>
  <si>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</si>
  <si>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</si>
  <si>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</si>
  <si>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</si>
  <si>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</si>
  <si>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</si>
  <si>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</si>
  <si>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</si>
  <si>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</si>
  <si>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</si>
  <si>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</si>
  <si>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</si>
  <si>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</si>
  <si>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</si>
  <si>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</si>
  <si>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</si>
  <si>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</si>
  <si>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</si>
  <si>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</si>
  <si>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</si>
  <si>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</si>
  <si>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</si>
  <si>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</si>
  <si>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</si>
  <si>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</si>
  <si>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</si>
  <si>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</si>
  <si>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</si>
  <si>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</si>
  <si>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</si>
  <si>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</si>
  <si>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</si>
  <si>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</si>
  <si>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</si>
  <si>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</si>
  <si>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</si>
  <si>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Закон Республики Алтай от 15 ноября 2013 года № 59-РЗ «Об образовании в Республике Алтай»</t>
  </si>
  <si>
    <t>Федеральный закон от 24 июля 1998 года № 124-ФЗ «Об основных гарантиях прав ребенка в Российской Федерации»</t>
  </si>
  <si>
    <t xml:space="preserve">Повышение результативности предоставления межбюджетных трансфертов сельским поселениям МО "Улаганский район" из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</si>
  <si>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</si>
  <si>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</si>
  <si>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</si>
  <si>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</si>
  <si>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</si>
  <si>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</si>
  <si>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 xml:space="preserve">  расходов бюджета муниципального образования "Улаганский район" на  2023-2024 годы</t>
  </si>
  <si>
    <t>к Решению "О бюджете муниципального образования "Улаганский район" на 2022 год и плановый период 2023 и 2024 годов"</t>
  </si>
  <si>
    <t xml:space="preserve">  расходов бюджета муниципального образования "Улаганский район" на  2022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</si>
  <si>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</si>
  <si>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2023-2024 годы</t>
  </si>
  <si>
    <t xml:space="preserve"> Сумма на 2023 год с изменениями </t>
  </si>
  <si>
    <t xml:space="preserve"> Сумма на 2024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</si>
  <si>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</si>
  <si>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2023 - 2024 годы</t>
  </si>
  <si>
    <t>Сумма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</si>
  <si>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</si>
  <si>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2023-2024 годы</t>
  </si>
  <si>
    <t>Изменения на 2023 год (+;-)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</si>
  <si>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</si>
  <si>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2023 - 2024 годы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</si>
  <si>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</si>
  <si>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</si>
  <si>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</si>
  <si>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</si>
  <si>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</si>
  <si>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</si>
  <si>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</si>
  <si>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</si>
  <si>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</si>
  <si>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</si>
  <si>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строительство (модернизацию) объектов теплоснабжения и объектов газификации (в части капитальных вложений в объекты муниципальной собственности)</t>
  </si>
  <si>
    <t>04 2 02 S970П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</si>
  <si>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</si>
  <si>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Федеральный закон от 24 ноября 1995 года № 181-ФЗ «О социальной защите инвалидов в Российской Федерации»</t>
  </si>
  <si>
    <t>Субвенции на осуществление полномочий по обеспечению жильем отдельных категорий граждан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</si>
  <si>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</si>
  <si>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</si>
  <si>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</si>
  <si>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</si>
  <si>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</si>
  <si>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</si>
  <si>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13</t>
  </si>
  <si>
    <t>Приложение 14</t>
  </si>
  <si>
    <t>Приложение 15</t>
  </si>
  <si>
    <t>Поддержка экономического и социального развития коренных малочисленных народов Севера, Сибири и Дальнего Востока (субсидии на создание условий для устойчивого развития экономики традиционных отраслей хозяйствования коренных малочисленных народов Республики Алтай в местах их традиционного проживания и традиционной хозяйственной деятельности)</t>
  </si>
  <si>
    <t>02 4 01 L5155</t>
  </si>
  <si>
    <t>Субсидии бюджетным учреждениям на иные цели софинансирование с МБ</t>
  </si>
  <si>
    <t>02 1 03 S8500</t>
  </si>
  <si>
    <t>350</t>
  </si>
  <si>
    <t>03 1 01 S9600</t>
  </si>
  <si>
    <t>Иные межбюджетные трансферты (Отходы)</t>
  </si>
  <si>
    <t>04 2 F3 67480</t>
  </si>
  <si>
    <t>831</t>
  </si>
  <si>
    <t>Бюджетные инвестиции в объекты капитального строительства государственной (муниципальной) собственности</t>
  </si>
  <si>
    <t>Исполнение судебных актов Российской Федерации и мировых соглашений по возмещению причиненного вреда</t>
  </si>
  <si>
    <t>02 4 01 L5151</t>
  </si>
  <si>
    <t>Поддержка экономического и социального развития коренных малочисленных народов Севера, Сибири и Дальнего Востока (субсидии на развитие и модернизацию инфраструктуры и информационно-коммуникационных ресурсов в местах традиционного проживания и традиционной хозяйственной деятельности коренных малочисленных народов Республики Алтай)</t>
  </si>
  <si>
    <t>Иные межбюджетные трансферты (Чистая вода)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</si>
  <si>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</si>
  <si>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02 4 00 51760</t>
  </si>
  <si>
    <t>Материально-техническое обеспечение представительных органов МО "Улаганский район"</t>
  </si>
  <si>
    <t>Непрограммные направления деятельности представительных органов МО "Улаганский район"</t>
  </si>
  <si>
    <t>02 3 04 S6200</t>
  </si>
  <si>
    <t>Пособия, компенсации и иные социальные выплаты гражданам, кроме публичных нормативных обязательств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</si>
  <si>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</si>
  <si>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02 3 01 S4100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</si>
  <si>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</si>
  <si>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Субсидии на реализацию мероприятий по модернизации школьных систем образования</t>
  </si>
  <si>
    <t>02 3 01 S7500</t>
  </si>
  <si>
    <t>02 3 01 L7500</t>
  </si>
  <si>
    <t>Реализация мероприятий по модернизации школьных систем образования (субсидии)</t>
  </si>
  <si>
    <t>04 1 02 S22Д0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</si>
  <si>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</si>
  <si>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02 1 13 S7800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</si>
  <si>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</si>
  <si>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02 1 23 S7800</t>
  </si>
  <si>
    <t>02 1 01 S5100</t>
  </si>
  <si>
    <t>Субсидии на повышение оплаты труда работников муниципальных учреждений культуры в Республике Алтай</t>
  </si>
  <si>
    <t>02 1 02 S5100</t>
  </si>
  <si>
    <t>02 1 03 S5100</t>
  </si>
  <si>
    <t>02 0 А0 S8500</t>
  </si>
  <si>
    <t>02 3 12 S7800</t>
  </si>
  <si>
    <t>02 3 22 S7800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</si>
  <si>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 с МБ</t>
  </si>
  <si>
    <t>План</t>
  </si>
  <si>
    <t>Исполнение</t>
  </si>
  <si>
    <t>Процент исполнения, %</t>
  </si>
  <si>
    <t>к решению "Об исполнении  бюджета муниципального образования "Улаганский район" за 2022 год"</t>
  </si>
  <si>
    <t>Исполнено</t>
  </si>
  <si>
    <t>Процент   исполнения, %</t>
  </si>
  <si>
    <t xml:space="preserve"> Распределение бюджетных ассигнований местного бюджета  на реализацию муниципальных программ за 2022 год</t>
  </si>
  <si>
    <t>Приложение 3</t>
  </si>
  <si>
    <t>Приложение N 4</t>
  </si>
  <si>
    <t>01 0 А0 S8500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</si>
</sst>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 Cyr"/>
      <charset val="204"/>
    </font>
    <font>
      <i/>
      <sz val="10"/>
      <name val="Arial Cyr"/>
      <charset val="204"/>
    </font>
    <font>
      <b/>
      <sz val="11"/>
      <name val="Arial Cyr"/>
      <charset val="204"/>
    </font>
    <font>
      <b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610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35" fillId="0" borderId="0" xfId="0" applyFont="1"/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top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9" fillId="25" borderId="0" xfId="0" applyFont="1" applyFill="1" applyBorder="1" applyAlignment="1">
      <alignment horizontal="center" wrapText="1"/>
    </xf>
    <xf numFmtId="0" fontId="39" fillId="25" borderId="0" xfId="0" applyFont="1" applyFill="1" applyBorder="1" applyAlignment="1">
      <alignment horizontal="justify" vertical="center" wrapText="1"/>
    </xf>
    <xf numFmtId="0" fontId="39" fillId="25" borderId="0" xfId="0" applyFont="1" applyFill="1" applyBorder="1" applyAlignment="1">
      <alignment horizontal="right" wrapText="1"/>
    </xf>
    <xf numFmtId="0" fontId="74" fillId="0" borderId="0" xfId="0" applyFont="1"/>
    <xf numFmtId="0" fontId="39" fillId="0" borderId="0" xfId="0" applyFont="1" applyAlignment="1">
      <alignment horizontal="right"/>
    </xf>
    <xf numFmtId="0" fontId="28" fillId="25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wrapText="1"/>
    </xf>
    <xf numFmtId="2" fontId="0" fillId="0" borderId="0" xfId="0" applyNumberFormat="1" applyFont="1"/>
    <xf numFmtId="0" fontId="29" fillId="25" borderId="10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75" fillId="0" borderId="0" xfId="0" applyFont="1"/>
    <xf numFmtId="1" fontId="29" fillId="0" borderId="10" xfId="0" applyNumberFormat="1" applyFont="1" applyBorder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justify" vertical="center" wrapText="1"/>
    </xf>
    <xf numFmtId="2" fontId="73" fillId="0" borderId="10" xfId="0" applyNumberFormat="1" applyFont="1" applyFill="1" applyBorder="1" applyAlignment="1">
      <alignment horizontal="center" vertical="center" wrapText="1"/>
    </xf>
    <xf numFmtId="168" fontId="73" fillId="25" borderId="10" xfId="92" applyNumberFormat="1" applyFont="1" applyFill="1" applyBorder="1" applyAlignment="1">
      <alignment horizontal="center" vertical="center" wrapText="1"/>
    </xf>
    <xf numFmtId="166" fontId="74" fillId="0" borderId="0" xfId="0" applyNumberFormat="1" applyFont="1" applyAlignment="1">
      <alignment horizontal="center" vertical="center"/>
    </xf>
    <xf numFmtId="2" fontId="73" fillId="25" borderId="10" xfId="92" applyNumberFormat="1" applyFont="1" applyFill="1" applyBorder="1" applyAlignment="1">
      <alignment horizontal="center" vertical="center" wrapText="1"/>
    </xf>
    <xf numFmtId="43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" fontId="39" fillId="0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Alignment="1">
      <alignment vertical="center" wrapText="1"/>
    </xf>
    <xf numFmtId="49" fontId="76" fillId="26" borderId="10" xfId="0" applyNumberFormat="1" applyFont="1" applyFill="1" applyBorder="1" applyAlignment="1">
      <alignment vertical="center"/>
    </xf>
    <xf numFmtId="49" fontId="28" fillId="26" borderId="10" xfId="0" applyNumberFormat="1" applyFont="1" applyFill="1" applyBorder="1" applyAlignment="1">
      <alignment vertical="center"/>
    </xf>
    <xf numFmtId="2" fontId="28" fillId="26" borderId="10" xfId="0" applyNumberFormat="1" applyFont="1" applyFill="1" applyBorder="1" applyAlignment="1">
      <alignment horizontal="center" vertical="center"/>
    </xf>
    <xf numFmtId="168" fontId="77" fillId="26" borderId="10" xfId="92" applyNumberFormat="1" applyFont="1" applyFill="1" applyBorder="1" applyAlignment="1">
      <alignment horizontal="center" vertical="center" wrapText="1"/>
    </xf>
    <xf numFmtId="168" fontId="77" fillId="26" borderId="14" xfId="92" applyNumberFormat="1" applyFont="1" applyFill="1" applyBorder="1" applyAlignment="1">
      <alignment horizontal="center" vertical="center" wrapText="1"/>
    </xf>
    <xf numFmtId="2" fontId="77" fillId="26" borderId="10" xfId="92" applyNumberFormat="1" applyFont="1" applyFill="1" applyBorder="1" applyAlignment="1">
      <alignment horizontal="center" vertical="center" wrapText="1"/>
    </xf>
    <xf numFmtId="2" fontId="5" fillId="26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6" fontId="4" fillId="0" borderId="1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1" fontId="5" fillId="26" borderId="10" xfId="0" applyNumberFormat="1" applyFont="1" applyFill="1" applyBorder="1" applyAlignment="1">
      <alignment horizontal="left" vertical="center" wrapText="1"/>
    </xf>
    <xf numFmtId="49" fontId="5" fillId="26" borderId="10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left" vertical="top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0" fontId="6" fillId="0" borderId="19" xfId="72" applyFont="1" applyFill="1" applyBorder="1" applyAlignment="1">
      <alignment horizontal="center" vertical="top" wrapText="1"/>
    </xf>
    <xf numFmtId="0" fontId="6" fillId="0" borderId="15" xfId="72" applyFont="1" applyFill="1" applyBorder="1" applyAlignment="1">
      <alignment horizontal="center" vertical="top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6" fillId="0" borderId="10" xfId="72" applyFont="1" applyFill="1" applyBorder="1" applyAlignment="1">
      <alignment horizontal="center" vertical="top" wrapText="1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28" fillId="25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66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102;&#1076;&#1078;&#1077;&#1090;%202016/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ColWidth="9.140625" defaultRowHeight="15" x14ac:dyDescent="0.25"/>
  <cols>
    <col min="1" max="1" width="17.42578125" style="122" customWidth="1"/>
    <col min="2" max="2" width="27.140625" style="122" customWidth="1"/>
    <col min="3" max="3" width="35.85546875" style="122" customWidth="1"/>
    <col min="4" max="4" width="11.85546875" style="122" customWidth="1"/>
    <col min="5" max="5" width="15.5703125" style="122" customWidth="1"/>
    <col min="6" max="6" width="16.42578125" style="122" customWidth="1"/>
    <col min="7" max="7" width="13" style="122" customWidth="1"/>
    <col min="8" max="8" width="14.5703125" style="123" customWidth="1"/>
    <col min="9" max="10" width="15.42578125" style="123" customWidth="1"/>
    <col min="11" max="11" width="14.85546875" style="123" customWidth="1"/>
    <col min="12" max="12" width="9.140625" style="122"/>
    <col min="13" max="13" width="16.5703125" style="122" customWidth="1"/>
    <col min="14" max="16384" width="9.140625" style="122"/>
  </cols>
  <sheetData>
    <row r="1" spans="1:13" x14ac:dyDescent="0.25">
      <c r="K1" s="238" t="s">
        <v>715</v>
      </c>
    </row>
    <row r="2" spans="1:13" ht="69.75" customHeight="1" x14ac:dyDescent="0.3">
      <c r="A2" s="497"/>
      <c r="B2" s="497"/>
      <c r="C2" s="497"/>
      <c r="H2" s="122"/>
      <c r="I2" s="42"/>
      <c r="J2" s="503" t="s">
        <v>446</v>
      </c>
      <c r="K2" s="503"/>
    </row>
    <row r="3" spans="1:13" s="124" customFormat="1" ht="45" customHeight="1" x14ac:dyDescent="0.3">
      <c r="B3" s="506" t="s">
        <v>684</v>
      </c>
      <c r="C3" s="506"/>
      <c r="D3" s="506"/>
      <c r="E3" s="506"/>
      <c r="F3" s="506"/>
      <c r="G3" s="506"/>
      <c r="H3" s="506"/>
      <c r="I3" s="506"/>
      <c r="J3" s="222"/>
      <c r="K3" s="222"/>
    </row>
    <row r="4" spans="1:13" s="124" customFormat="1" ht="30" customHeight="1" x14ac:dyDescent="0.3">
      <c r="A4" s="135"/>
      <c r="B4" s="135"/>
      <c r="C4" s="135"/>
      <c r="D4" s="136"/>
      <c r="E4" s="136"/>
      <c r="F4" s="136"/>
      <c r="G4" s="136"/>
      <c r="H4" s="137"/>
      <c r="I4" s="514" t="s">
        <v>549</v>
      </c>
      <c r="J4" s="514"/>
      <c r="K4" s="514"/>
    </row>
    <row r="5" spans="1:13" s="124" customFormat="1" ht="45" customHeight="1" x14ac:dyDescent="0.3">
      <c r="A5" s="498" t="s">
        <v>674</v>
      </c>
      <c r="B5" s="498" t="s">
        <v>675</v>
      </c>
      <c r="C5" s="507" t="s">
        <v>676</v>
      </c>
      <c r="D5" s="508" t="s">
        <v>681</v>
      </c>
      <c r="E5" s="509"/>
      <c r="F5" s="509"/>
      <c r="G5" s="510"/>
      <c r="H5" s="511" t="s">
        <v>682</v>
      </c>
      <c r="I5" s="512"/>
      <c r="J5" s="512"/>
      <c r="K5" s="513"/>
    </row>
    <row r="6" spans="1:13" s="124" customFormat="1" ht="23.25" customHeight="1" x14ac:dyDescent="0.3">
      <c r="A6" s="499"/>
      <c r="B6" s="501"/>
      <c r="C6" s="507"/>
      <c r="D6" s="515" t="s">
        <v>555</v>
      </c>
      <c r="E6" s="508" t="s">
        <v>677</v>
      </c>
      <c r="F6" s="509"/>
      <c r="G6" s="510"/>
      <c r="H6" s="517" t="s">
        <v>555</v>
      </c>
      <c r="I6" s="511" t="s">
        <v>677</v>
      </c>
      <c r="J6" s="512"/>
      <c r="K6" s="513"/>
    </row>
    <row r="7" spans="1:13" s="124" customFormat="1" ht="45" customHeight="1" x14ac:dyDescent="0.3">
      <c r="A7" s="500"/>
      <c r="B7" s="502"/>
      <c r="C7" s="507"/>
      <c r="D7" s="516"/>
      <c r="E7" s="138" t="s">
        <v>678</v>
      </c>
      <c r="F7" s="138" t="s">
        <v>679</v>
      </c>
      <c r="G7" s="139" t="s">
        <v>680</v>
      </c>
      <c r="H7" s="518"/>
      <c r="I7" s="139" t="s">
        <v>678</v>
      </c>
      <c r="J7" s="139" t="s">
        <v>679</v>
      </c>
      <c r="K7" s="139" t="s">
        <v>680</v>
      </c>
    </row>
    <row r="8" spans="1:13" s="125" customFormat="1" ht="96" customHeight="1" x14ac:dyDescent="0.3">
      <c r="A8" s="504" t="s">
        <v>698</v>
      </c>
      <c r="B8" s="210" t="s">
        <v>699</v>
      </c>
      <c r="C8" s="212" t="s">
        <v>700</v>
      </c>
      <c r="D8" s="214">
        <f>E8+F8+G8</f>
        <v>80.02</v>
      </c>
      <c r="E8" s="215"/>
      <c r="F8" s="216"/>
      <c r="G8" s="217">
        <v>80.02</v>
      </c>
      <c r="H8" s="218">
        <f>I8+J8+K8</f>
        <v>377.02</v>
      </c>
      <c r="I8" s="218"/>
      <c r="J8" s="218"/>
      <c r="K8" s="218">
        <v>377.02</v>
      </c>
    </row>
    <row r="9" spans="1:13" s="125" customFormat="1" ht="155.25" customHeight="1" x14ac:dyDescent="0.3">
      <c r="A9" s="505"/>
      <c r="B9" s="211" t="s">
        <v>270</v>
      </c>
      <c r="C9" s="213" t="s">
        <v>701</v>
      </c>
      <c r="D9" s="214">
        <f>E9+F9+G9</f>
        <v>609.20000000000005</v>
      </c>
      <c r="E9" s="215">
        <v>609.20000000000005</v>
      </c>
      <c r="F9" s="216"/>
      <c r="G9" s="216"/>
      <c r="H9" s="218">
        <f>I9+J9+K9</f>
        <v>1218.4000000000001</v>
      </c>
      <c r="I9" s="218">
        <v>1218.4000000000001</v>
      </c>
      <c r="J9" s="218"/>
      <c r="K9" s="218"/>
    </row>
    <row r="10" spans="1:13" s="124" customFormat="1" ht="45" customHeight="1" x14ac:dyDescent="0.3">
      <c r="A10" s="140" t="s">
        <v>555</v>
      </c>
      <c r="B10" s="141"/>
      <c r="C10" s="142"/>
      <c r="D10" s="219">
        <f t="shared" ref="D10:K10" si="0">D8+D9</f>
        <v>689.22</v>
      </c>
      <c r="E10" s="219">
        <f t="shared" si="0"/>
        <v>609.20000000000005</v>
      </c>
      <c r="F10" s="219">
        <f t="shared" si="0"/>
        <v>0</v>
      </c>
      <c r="G10" s="219">
        <f t="shared" si="0"/>
        <v>80.02</v>
      </c>
      <c r="H10" s="220">
        <f t="shared" si="0"/>
        <v>1595.42</v>
      </c>
      <c r="I10" s="220">
        <f t="shared" si="0"/>
        <v>1218.4000000000001</v>
      </c>
      <c r="J10" s="221">
        <f t="shared" si="0"/>
        <v>0</v>
      </c>
      <c r="K10" s="220">
        <f t="shared" si="0"/>
        <v>377.02</v>
      </c>
    </row>
    <row r="11" spans="1:13" ht="45" customHeight="1" x14ac:dyDescent="0.25">
      <c r="A11" s="136"/>
      <c r="B11" s="136"/>
      <c r="C11" s="136"/>
      <c r="D11" s="136"/>
      <c r="E11" s="136"/>
      <c r="F11" s="136"/>
      <c r="G11" s="136"/>
      <c r="H11" s="137"/>
      <c r="I11" s="137"/>
      <c r="J11" s="137"/>
      <c r="K11" s="137"/>
    </row>
    <row r="12" spans="1:13" ht="45" customHeight="1" x14ac:dyDescent="0.3">
      <c r="A12" s="136"/>
      <c r="B12" s="136"/>
      <c r="C12" s="136"/>
      <c r="D12" s="136"/>
      <c r="E12" s="136"/>
      <c r="F12" s="143"/>
      <c r="G12" s="143"/>
      <c r="H12" s="144"/>
      <c r="I12" s="144"/>
      <c r="J12" s="144"/>
      <c r="K12" s="144"/>
      <c r="L12" s="128"/>
      <c r="M12" s="128"/>
    </row>
    <row r="13" spans="1:13" ht="45" customHeight="1" x14ac:dyDescent="0.3">
      <c r="A13" s="136"/>
      <c r="B13" s="136"/>
      <c r="C13" s="136"/>
      <c r="D13" s="136"/>
      <c r="E13" s="136"/>
      <c r="F13" s="143"/>
      <c r="G13" s="143"/>
      <c r="H13" s="144"/>
      <c r="I13" s="144"/>
      <c r="J13" s="144"/>
      <c r="K13" s="144"/>
      <c r="L13" s="128"/>
      <c r="M13" s="128"/>
    </row>
    <row r="14" spans="1:13" ht="45" customHeight="1" x14ac:dyDescent="0.3">
      <c r="F14" s="126"/>
      <c r="G14" s="126"/>
      <c r="H14" s="129"/>
      <c r="I14" s="127"/>
      <c r="J14" s="127"/>
      <c r="K14" s="130"/>
      <c r="L14" s="128"/>
      <c r="M14" s="131"/>
    </row>
    <row r="15" spans="1:13" ht="45" customHeight="1" x14ac:dyDescent="0.3">
      <c r="D15" s="132"/>
      <c r="E15" s="132"/>
      <c r="F15" s="133"/>
      <c r="G15" s="133"/>
      <c r="H15" s="127"/>
      <c r="I15" s="127"/>
      <c r="J15" s="127"/>
      <c r="K15" s="127"/>
      <c r="L15" s="128"/>
      <c r="M15" s="128"/>
    </row>
    <row r="16" spans="1:13" ht="45" customHeight="1" x14ac:dyDescent="0.3">
      <c r="F16" s="126"/>
      <c r="G16" s="126"/>
      <c r="H16" s="127"/>
      <c r="I16" s="127"/>
      <c r="J16" s="127"/>
      <c r="K16" s="127"/>
      <c r="L16" s="128"/>
      <c r="M16" s="128"/>
    </row>
    <row r="17" spans="6:13" ht="45" customHeight="1" x14ac:dyDescent="0.25">
      <c r="F17" s="126"/>
      <c r="G17" s="126"/>
      <c r="H17" s="134"/>
      <c r="I17" s="134"/>
      <c r="J17" s="134"/>
      <c r="K17" s="134"/>
      <c r="L17" s="126"/>
      <c r="M17" s="126"/>
    </row>
    <row r="18" spans="6:13" ht="45" customHeight="1" x14ac:dyDescent="0.25">
      <c r="F18" s="126"/>
      <c r="G18" s="126"/>
      <c r="H18" s="134"/>
      <c r="I18" s="134"/>
      <c r="J18" s="134"/>
      <c r="K18" s="134"/>
      <c r="L18" s="126"/>
      <c r="M18" s="126"/>
    </row>
    <row r="19" spans="6:13" ht="45" customHeight="1" x14ac:dyDescent="0.25">
      <c r="F19" s="126"/>
      <c r="G19" s="126"/>
      <c r="H19" s="134"/>
      <c r="I19" s="134"/>
      <c r="J19" s="134"/>
      <c r="K19" s="134"/>
      <c r="L19" s="126"/>
      <c r="M19" s="126"/>
    </row>
    <row r="20" spans="6:13" ht="45" customHeight="1" x14ac:dyDescent="0.25">
      <c r="F20" s="126"/>
      <c r="G20" s="126"/>
      <c r="H20" s="134"/>
      <c r="I20" s="134"/>
      <c r="J20" s="134"/>
      <c r="K20" s="134"/>
      <c r="L20" s="126"/>
      <c r="M20" s="126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ColWidth="9.140625" defaultRowHeight="12.75" x14ac:dyDescent="0.2"/>
  <cols>
    <col min="1" max="1" width="80.28515625" style="240" customWidth="1"/>
    <col min="2" max="2" width="7" style="272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2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62" t="s">
        <v>1033</v>
      </c>
      <c r="F1" s="562"/>
      <c r="G1" s="562"/>
      <c r="H1" s="562"/>
      <c r="I1" s="562"/>
      <c r="J1" s="562"/>
      <c r="K1" s="562"/>
      <c r="L1" s="562"/>
      <c r="M1" s="562"/>
      <c r="N1" s="562"/>
    </row>
    <row r="2" spans="1:14" ht="45.75" customHeight="1" x14ac:dyDescent="0.2">
      <c r="E2" s="382"/>
      <c r="F2" s="571" t="s">
        <v>1012</v>
      </c>
      <c r="G2" s="571"/>
      <c r="H2" s="571"/>
      <c r="I2" s="571"/>
      <c r="J2" s="571"/>
      <c r="K2" s="571"/>
      <c r="L2" s="571"/>
      <c r="M2" s="571"/>
      <c r="N2" s="571"/>
    </row>
    <row r="4" spans="1:14" ht="18.75" x14ac:dyDescent="0.2">
      <c r="A4" s="563" t="s">
        <v>293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</row>
    <row r="5" spans="1:14" ht="18.75" customHeight="1" x14ac:dyDescent="0.2">
      <c r="A5" s="563" t="s">
        <v>1029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</row>
    <row r="6" spans="1:14" ht="15.75" x14ac:dyDescent="0.2">
      <c r="A6" s="572"/>
      <c r="B6" s="572"/>
      <c r="C6" s="572"/>
      <c r="D6" s="572"/>
      <c r="E6" s="572"/>
      <c r="F6" s="572"/>
      <c r="N6" s="12" t="s">
        <v>549</v>
      </c>
    </row>
    <row r="7" spans="1:14" s="7" customFormat="1" ht="60" x14ac:dyDescent="0.2">
      <c r="A7" s="244" t="s">
        <v>443</v>
      </c>
      <c r="B7" s="245" t="s">
        <v>444</v>
      </c>
      <c r="C7" s="246" t="s">
        <v>294</v>
      </c>
      <c r="D7" s="246" t="s">
        <v>295</v>
      </c>
      <c r="E7" s="246" t="s">
        <v>296</v>
      </c>
      <c r="F7" s="246" t="s">
        <v>297</v>
      </c>
      <c r="G7" s="247"/>
      <c r="H7" s="248" t="s">
        <v>445</v>
      </c>
      <c r="I7" s="249" t="s">
        <v>188</v>
      </c>
      <c r="J7" s="249" t="s">
        <v>412</v>
      </c>
      <c r="K7" s="249" t="s">
        <v>188</v>
      </c>
      <c r="L7" s="249" t="s">
        <v>967</v>
      </c>
      <c r="M7" s="249" t="s">
        <v>1010</v>
      </c>
      <c r="N7" s="249" t="s">
        <v>967</v>
      </c>
    </row>
    <row r="8" spans="1:14" s="7" customFormat="1" ht="15" hidden="1" x14ac:dyDescent="0.2">
      <c r="A8" s="245"/>
      <c r="B8" s="245"/>
      <c r="C8" s="246"/>
      <c r="D8" s="246"/>
      <c r="E8" s="246"/>
      <c r="F8" s="246"/>
      <c r="G8" s="247"/>
      <c r="H8" s="247"/>
      <c r="I8" s="247"/>
      <c r="J8" s="247"/>
      <c r="K8" s="247"/>
      <c r="L8" s="247"/>
      <c r="M8" s="247"/>
      <c r="N8" s="247"/>
    </row>
    <row r="9" spans="1:14" s="7" customFormat="1" ht="16.5" customHeight="1" x14ac:dyDescent="0.2">
      <c r="A9" s="250">
        <v>1</v>
      </c>
      <c r="B9" s="250">
        <v>2</v>
      </c>
      <c r="C9" s="251">
        <v>3</v>
      </c>
      <c r="D9" s="251">
        <v>4</v>
      </c>
      <c r="E9" s="251">
        <v>5</v>
      </c>
      <c r="F9" s="251">
        <v>6</v>
      </c>
      <c r="G9" s="247"/>
      <c r="H9" s="247">
        <v>7</v>
      </c>
      <c r="I9" s="249">
        <v>7</v>
      </c>
      <c r="J9" s="249">
        <v>8</v>
      </c>
      <c r="K9" s="249">
        <v>7</v>
      </c>
      <c r="L9" s="249">
        <v>7</v>
      </c>
      <c r="M9" s="249">
        <v>7</v>
      </c>
      <c r="N9" s="249">
        <v>8</v>
      </c>
    </row>
    <row r="10" spans="1:14" s="17" customFormat="1" ht="24.75" customHeight="1" x14ac:dyDescent="0.2">
      <c r="A10" s="564" t="s">
        <v>71</v>
      </c>
      <c r="B10" s="564"/>
      <c r="C10" s="564"/>
      <c r="D10" s="564"/>
      <c r="E10" s="564"/>
      <c r="F10" s="564"/>
      <c r="G10" s="241">
        <f t="shared" ref="G10:N10" si="0">G15+G30+G198+G203</f>
        <v>0</v>
      </c>
      <c r="H10" s="241">
        <f t="shared" si="0"/>
        <v>39330.800000000003</v>
      </c>
      <c r="I10" s="241">
        <f t="shared" si="0"/>
        <v>0</v>
      </c>
      <c r="J10" s="241">
        <f t="shared" si="0"/>
        <v>39330.800000000003</v>
      </c>
      <c r="K10" s="241" t="e">
        <f t="shared" si="0"/>
        <v>#REF!</v>
      </c>
      <c r="L10" s="241">
        <f t="shared" si="0"/>
        <v>40545.199999999997</v>
      </c>
      <c r="M10" s="241">
        <f t="shared" si="0"/>
        <v>10917.8</v>
      </c>
      <c r="N10" s="241">
        <f t="shared" si="0"/>
        <v>51463</v>
      </c>
    </row>
    <row r="11" spans="1:14" ht="12.75" hidden="1" customHeight="1" x14ac:dyDescent="0.2">
      <c r="A11" s="394" t="s">
        <v>72</v>
      </c>
      <c r="B11" s="246" t="s">
        <v>73</v>
      </c>
      <c r="C11" s="246" t="s">
        <v>190</v>
      </c>
      <c r="D11" s="246"/>
      <c r="E11" s="246"/>
      <c r="F11" s="246"/>
      <c r="G11" s="253"/>
      <c r="H11" s="253"/>
      <c r="I11" s="253"/>
      <c r="J11" s="253" t="e">
        <f>J12</f>
        <v>#REF!</v>
      </c>
      <c r="K11" s="253"/>
      <c r="L11" s="253" t="e">
        <f t="shared" ref="L11:N13" si="1">L12</f>
        <v>#REF!</v>
      </c>
      <c r="M11" s="253" t="e">
        <f t="shared" si="1"/>
        <v>#REF!</v>
      </c>
      <c r="N11" s="253" t="e">
        <f t="shared" si="1"/>
        <v>#REF!</v>
      </c>
    </row>
    <row r="12" spans="1:14" ht="12.75" hidden="1" customHeight="1" x14ac:dyDescent="0.2">
      <c r="A12" s="394" t="s">
        <v>206</v>
      </c>
      <c r="B12" s="246" t="s">
        <v>73</v>
      </c>
      <c r="C12" s="246" t="s">
        <v>190</v>
      </c>
      <c r="D12" s="246" t="s">
        <v>207</v>
      </c>
      <c r="E12" s="246"/>
      <c r="F12" s="246"/>
      <c r="G12" s="253"/>
      <c r="H12" s="253"/>
      <c r="I12" s="253"/>
      <c r="J12" s="253" t="e">
        <f>J13</f>
        <v>#REF!</v>
      </c>
      <c r="K12" s="253"/>
      <c r="L12" s="253" t="e">
        <f t="shared" si="1"/>
        <v>#REF!</v>
      </c>
      <c r="M12" s="253" t="e">
        <f t="shared" si="1"/>
        <v>#REF!</v>
      </c>
      <c r="N12" s="253" t="e">
        <f t="shared" si="1"/>
        <v>#REF!</v>
      </c>
    </row>
    <row r="13" spans="1:14" ht="25.5" hidden="1" customHeight="1" x14ac:dyDescent="0.2">
      <c r="A13" s="255" t="s">
        <v>74</v>
      </c>
      <c r="B13" s="248" t="s">
        <v>73</v>
      </c>
      <c r="C13" s="248" t="s">
        <v>190</v>
      </c>
      <c r="D13" s="248" t="s">
        <v>207</v>
      </c>
      <c r="E13" s="256" t="s">
        <v>75</v>
      </c>
      <c r="F13" s="256"/>
      <c r="G13" s="253"/>
      <c r="H13" s="253"/>
      <c r="I13" s="253"/>
      <c r="J13" s="253" t="e">
        <f>J14</f>
        <v>#REF!</v>
      </c>
      <c r="K13" s="253"/>
      <c r="L13" s="253" t="e">
        <f t="shared" si="1"/>
        <v>#REF!</v>
      </c>
      <c r="M13" s="253" t="e">
        <f t="shared" si="1"/>
        <v>#REF!</v>
      </c>
      <c r="N13" s="253" t="e">
        <f t="shared" si="1"/>
        <v>#REF!</v>
      </c>
    </row>
    <row r="14" spans="1:14" ht="12.75" hidden="1" customHeight="1" x14ac:dyDescent="0.2">
      <c r="A14" s="255" t="s">
        <v>300</v>
      </c>
      <c r="B14" s="248" t="s">
        <v>73</v>
      </c>
      <c r="C14" s="248" t="s">
        <v>190</v>
      </c>
      <c r="D14" s="248" t="s">
        <v>207</v>
      </c>
      <c r="E14" s="256" t="s">
        <v>75</v>
      </c>
      <c r="F14" s="256" t="s">
        <v>301</v>
      </c>
      <c r="G14" s="253"/>
      <c r="H14" s="253"/>
      <c r="I14" s="253"/>
      <c r="J14" s="253" t="e">
        <f>#REF!+G14</f>
        <v>#REF!</v>
      </c>
      <c r="K14" s="253"/>
      <c r="L14" s="253" t="e">
        <f>#REF!+H14</f>
        <v>#REF!</v>
      </c>
      <c r="M14" s="253" t="e">
        <f>#REF!+I14</f>
        <v>#REF!</v>
      </c>
      <c r="N14" s="253" t="e">
        <f>#REF!+I14</f>
        <v>#REF!</v>
      </c>
    </row>
    <row r="15" spans="1:14" s="19" customFormat="1" ht="12.75" customHeight="1" x14ac:dyDescent="0.2">
      <c r="A15" s="394" t="s">
        <v>298</v>
      </c>
      <c r="B15" s="246" t="s">
        <v>73</v>
      </c>
      <c r="C15" s="246" t="s">
        <v>202</v>
      </c>
      <c r="D15" s="246"/>
      <c r="E15" s="246"/>
      <c r="F15" s="246"/>
      <c r="G15" s="257">
        <f t="shared" ref="G15:N15" si="2">G16+G21+G25</f>
        <v>0</v>
      </c>
      <c r="H15" s="257">
        <f t="shared" si="2"/>
        <v>15799</v>
      </c>
      <c r="I15" s="257">
        <f t="shared" si="2"/>
        <v>0</v>
      </c>
      <c r="J15" s="257">
        <f t="shared" si="2"/>
        <v>15799</v>
      </c>
      <c r="K15" s="257" t="e">
        <f t="shared" si="2"/>
        <v>#REF!</v>
      </c>
      <c r="L15" s="257">
        <f>L16+L25</f>
        <v>14706</v>
      </c>
      <c r="M15" s="257">
        <f>M16+M25</f>
        <v>4001</v>
      </c>
      <c r="N15" s="257">
        <f t="shared" si="2"/>
        <v>18707</v>
      </c>
    </row>
    <row r="16" spans="1:14" ht="16.5" customHeight="1" x14ac:dyDescent="0.2">
      <c r="A16" s="394" t="s">
        <v>848</v>
      </c>
      <c r="B16" s="246" t="s">
        <v>73</v>
      </c>
      <c r="C16" s="246" t="s">
        <v>202</v>
      </c>
      <c r="D16" s="246" t="s">
        <v>194</v>
      </c>
      <c r="E16" s="246"/>
      <c r="F16" s="246"/>
      <c r="G16" s="258">
        <f t="shared" ref="G16:N16" si="3">G17</f>
        <v>0</v>
      </c>
      <c r="H16" s="258"/>
      <c r="I16" s="258">
        <f t="shared" si="3"/>
        <v>15549</v>
      </c>
      <c r="J16" s="258">
        <f t="shared" si="3"/>
        <v>15549</v>
      </c>
      <c r="K16" s="258" t="e">
        <f t="shared" si="3"/>
        <v>#REF!</v>
      </c>
      <c r="L16" s="258">
        <f t="shared" si="3"/>
        <v>14506</v>
      </c>
      <c r="M16" s="258">
        <f t="shared" si="3"/>
        <v>4181</v>
      </c>
      <c r="N16" s="258">
        <f t="shared" si="3"/>
        <v>18687</v>
      </c>
    </row>
    <row r="17" spans="1:14" ht="67.5" customHeight="1" x14ac:dyDescent="0.2">
      <c r="A17" s="255" t="s">
        <v>1032</v>
      </c>
      <c r="B17" s="248" t="s">
        <v>73</v>
      </c>
      <c r="C17" s="248" t="s">
        <v>202</v>
      </c>
      <c r="D17" s="248" t="s">
        <v>194</v>
      </c>
      <c r="E17" s="248" t="s">
        <v>746</v>
      </c>
      <c r="F17" s="248"/>
      <c r="G17" s="253"/>
      <c r="H17" s="253">
        <f>H18+H19</f>
        <v>0</v>
      </c>
      <c r="I17" s="253">
        <f>I18+I19</f>
        <v>15549</v>
      </c>
      <c r="J17" s="253">
        <f>J18+J19</f>
        <v>15549</v>
      </c>
      <c r="K17" s="253" t="e">
        <f>K18+K19+K20+#REF!</f>
        <v>#REF!</v>
      </c>
      <c r="L17" s="253">
        <f>L18+L19+L20</f>
        <v>14506</v>
      </c>
      <c r="M17" s="253">
        <f>M18+M19+M20</f>
        <v>4181</v>
      </c>
      <c r="N17" s="253">
        <f>N18+N19+N20</f>
        <v>18687</v>
      </c>
    </row>
    <row r="18" spans="1:14" ht="34.5" customHeight="1" x14ac:dyDescent="0.2">
      <c r="A18" s="255" t="s">
        <v>76</v>
      </c>
      <c r="B18" s="248" t="s">
        <v>73</v>
      </c>
      <c r="C18" s="248" t="s">
        <v>202</v>
      </c>
      <c r="D18" s="248" t="s">
        <v>194</v>
      </c>
      <c r="E18" s="248" t="s">
        <v>742</v>
      </c>
      <c r="F18" s="248" t="s">
        <v>77</v>
      </c>
      <c r="G18" s="253"/>
      <c r="H18" s="253"/>
      <c r="I18" s="253">
        <v>9532</v>
      </c>
      <c r="J18" s="253">
        <f>H18+I18</f>
        <v>9532</v>
      </c>
      <c r="K18" s="253">
        <v>0</v>
      </c>
      <c r="L18" s="253">
        <f>9836-1000</f>
        <v>8836</v>
      </c>
      <c r="M18" s="253">
        <f>1310+1624</f>
        <v>2934</v>
      </c>
      <c r="N18" s="253">
        <f>L18+M18</f>
        <v>11770</v>
      </c>
    </row>
    <row r="19" spans="1:14" ht="31.5" customHeight="1" x14ac:dyDescent="0.2">
      <c r="A19" s="255" t="s">
        <v>76</v>
      </c>
      <c r="B19" s="248" t="s">
        <v>73</v>
      </c>
      <c r="C19" s="248" t="s">
        <v>202</v>
      </c>
      <c r="D19" s="248" t="s">
        <v>194</v>
      </c>
      <c r="E19" s="248" t="s">
        <v>743</v>
      </c>
      <c r="F19" s="248" t="s">
        <v>77</v>
      </c>
      <c r="G19" s="253"/>
      <c r="H19" s="253"/>
      <c r="I19" s="253">
        <v>6017</v>
      </c>
      <c r="J19" s="253">
        <f>H19+I19</f>
        <v>6017</v>
      </c>
      <c r="K19" s="253">
        <v>0</v>
      </c>
      <c r="L19" s="253">
        <f>6170-500</f>
        <v>5670</v>
      </c>
      <c r="M19" s="253">
        <f>681+566</f>
        <v>1247</v>
      </c>
      <c r="N19" s="253">
        <f>L19+M19</f>
        <v>6917</v>
      </c>
    </row>
    <row r="20" spans="1:14" ht="15.75" hidden="1" customHeight="1" x14ac:dyDescent="0.2">
      <c r="A20" s="351" t="s">
        <v>78</v>
      </c>
      <c r="B20" s="352" t="s">
        <v>73</v>
      </c>
      <c r="C20" s="352" t="s">
        <v>202</v>
      </c>
      <c r="D20" s="352" t="s">
        <v>194</v>
      </c>
      <c r="E20" s="352" t="s">
        <v>1036</v>
      </c>
      <c r="F20" s="352" t="s">
        <v>79</v>
      </c>
      <c r="G20" s="252"/>
      <c r="H20" s="275"/>
      <c r="I20" s="274"/>
      <c r="J20" s="274"/>
      <c r="K20" s="274">
        <v>1050</v>
      </c>
      <c r="L20" s="253">
        <v>0</v>
      </c>
      <c r="M20" s="253">
        <v>0</v>
      </c>
      <c r="N20" s="253">
        <f>L20+M20</f>
        <v>0</v>
      </c>
    </row>
    <row r="21" spans="1:14" s="19" customFormat="1" ht="18" hidden="1" customHeight="1" x14ac:dyDescent="0.2">
      <c r="A21" s="394" t="s">
        <v>848</v>
      </c>
      <c r="B21" s="246" t="s">
        <v>73</v>
      </c>
      <c r="C21" s="246" t="s">
        <v>202</v>
      </c>
      <c r="D21" s="246" t="s">
        <v>194</v>
      </c>
      <c r="E21" s="246"/>
      <c r="F21" s="246"/>
      <c r="G21" s="260"/>
      <c r="H21" s="271">
        <f>H22</f>
        <v>15549</v>
      </c>
      <c r="I21" s="273">
        <f>I22</f>
        <v>-15549</v>
      </c>
      <c r="J21" s="273">
        <f>J22</f>
        <v>0</v>
      </c>
      <c r="K21" s="273">
        <f>K22</f>
        <v>0</v>
      </c>
      <c r="L21" s="253">
        <f t="shared" ref="L21:L24" si="4">I21+J21</f>
        <v>-15549</v>
      </c>
      <c r="M21" s="253"/>
      <c r="N21" s="253">
        <f>J21+K21</f>
        <v>0</v>
      </c>
    </row>
    <row r="22" spans="1:14" ht="64.5" hidden="1" customHeight="1" x14ac:dyDescent="0.2">
      <c r="A22" s="255" t="s">
        <v>974</v>
      </c>
      <c r="B22" s="248" t="s">
        <v>73</v>
      </c>
      <c r="C22" s="248" t="s">
        <v>202</v>
      </c>
      <c r="D22" s="248" t="s">
        <v>194</v>
      </c>
      <c r="E22" s="248" t="s">
        <v>746</v>
      </c>
      <c r="F22" s="248"/>
      <c r="G22" s="254">
        <f>G23+G24</f>
        <v>0</v>
      </c>
      <c r="H22" s="254">
        <f>H23+H24</f>
        <v>15549</v>
      </c>
      <c r="I22" s="254">
        <f>I23+I24</f>
        <v>-15549</v>
      </c>
      <c r="J22" s="254">
        <f>J23+J24</f>
        <v>0</v>
      </c>
      <c r="K22" s="254">
        <f>K23+K24</f>
        <v>0</v>
      </c>
      <c r="L22" s="253">
        <f t="shared" si="4"/>
        <v>-15549</v>
      </c>
      <c r="M22" s="253"/>
      <c r="N22" s="253">
        <f>J22+K22</f>
        <v>0</v>
      </c>
    </row>
    <row r="23" spans="1:14" ht="33.75" hidden="1" customHeight="1" x14ac:dyDescent="0.2">
      <c r="A23" s="255" t="s">
        <v>76</v>
      </c>
      <c r="B23" s="248" t="s">
        <v>73</v>
      </c>
      <c r="C23" s="248" t="s">
        <v>202</v>
      </c>
      <c r="D23" s="248" t="s">
        <v>194</v>
      </c>
      <c r="E23" s="248" t="s">
        <v>742</v>
      </c>
      <c r="F23" s="248" t="s">
        <v>77</v>
      </c>
      <c r="G23" s="252"/>
      <c r="H23" s="253">
        <v>9532</v>
      </c>
      <c r="I23" s="253">
        <v>-9532</v>
      </c>
      <c r="J23" s="253">
        <f t="shared" ref="J23:J30" si="5">H23+I23</f>
        <v>0</v>
      </c>
      <c r="K23" s="253">
        <v>0</v>
      </c>
      <c r="L23" s="253">
        <f t="shared" si="4"/>
        <v>-9532</v>
      </c>
      <c r="M23" s="253"/>
      <c r="N23" s="253">
        <f>J23+K23</f>
        <v>0</v>
      </c>
    </row>
    <row r="24" spans="1:14" ht="0.75" hidden="1" customHeight="1" x14ac:dyDescent="0.2">
      <c r="A24" s="255" t="s">
        <v>76</v>
      </c>
      <c r="B24" s="248" t="s">
        <v>73</v>
      </c>
      <c r="C24" s="248" t="s">
        <v>202</v>
      </c>
      <c r="D24" s="248" t="s">
        <v>194</v>
      </c>
      <c r="E24" s="248" t="s">
        <v>743</v>
      </c>
      <c r="F24" s="248" t="s">
        <v>77</v>
      </c>
      <c r="G24" s="252"/>
      <c r="H24" s="253">
        <v>6017</v>
      </c>
      <c r="I24" s="253">
        <v>-6017</v>
      </c>
      <c r="J24" s="253">
        <f t="shared" si="5"/>
        <v>0</v>
      </c>
      <c r="K24" s="253">
        <v>0</v>
      </c>
      <c r="L24" s="253">
        <f t="shared" si="4"/>
        <v>-6017</v>
      </c>
      <c r="M24" s="253"/>
      <c r="N24" s="253">
        <f>J24+K24</f>
        <v>0</v>
      </c>
    </row>
    <row r="25" spans="1:14" s="19" customFormat="1" ht="18" customHeight="1" x14ac:dyDescent="0.2">
      <c r="A25" s="394" t="s">
        <v>230</v>
      </c>
      <c r="B25" s="246" t="s">
        <v>73</v>
      </c>
      <c r="C25" s="246" t="s">
        <v>202</v>
      </c>
      <c r="D25" s="246" t="s">
        <v>202</v>
      </c>
      <c r="E25" s="246"/>
      <c r="F25" s="246"/>
      <c r="G25" s="273">
        <f t="shared" ref="G25:K26" si="6">G26</f>
        <v>0</v>
      </c>
      <c r="H25" s="273">
        <f>H26</f>
        <v>250</v>
      </c>
      <c r="I25" s="273">
        <f t="shared" si="6"/>
        <v>0</v>
      </c>
      <c r="J25" s="273">
        <f t="shared" si="5"/>
        <v>250</v>
      </c>
      <c r="K25" s="273">
        <f t="shared" si="6"/>
        <v>0</v>
      </c>
      <c r="L25" s="273">
        <f>L26+L28</f>
        <v>200</v>
      </c>
      <c r="M25" s="273">
        <f t="shared" ref="M25:N25" si="7">M26+M28</f>
        <v>-180</v>
      </c>
      <c r="N25" s="273">
        <f t="shared" si="7"/>
        <v>20</v>
      </c>
    </row>
    <row r="26" spans="1:14" ht="18" customHeight="1" x14ac:dyDescent="0.2">
      <c r="A26" s="255" t="s">
        <v>498</v>
      </c>
      <c r="B26" s="248" t="s">
        <v>73</v>
      </c>
      <c r="C26" s="248" t="s">
        <v>202</v>
      </c>
      <c r="D26" s="248" t="s">
        <v>202</v>
      </c>
      <c r="E26" s="248" t="s">
        <v>882</v>
      </c>
      <c r="F26" s="248"/>
      <c r="G26" s="254">
        <f t="shared" si="6"/>
        <v>0</v>
      </c>
      <c r="H26" s="254">
        <f>H27</f>
        <v>250</v>
      </c>
      <c r="I26" s="254">
        <f t="shared" si="6"/>
        <v>0</v>
      </c>
      <c r="J26" s="273">
        <f t="shared" si="5"/>
        <v>250</v>
      </c>
      <c r="K26" s="254">
        <f t="shared" si="6"/>
        <v>0</v>
      </c>
      <c r="L26" s="254">
        <f>L27</f>
        <v>200</v>
      </c>
      <c r="M26" s="254">
        <f t="shared" ref="M26:N26" si="8">M27</f>
        <v>-190</v>
      </c>
      <c r="N26" s="254">
        <f t="shared" si="8"/>
        <v>10</v>
      </c>
    </row>
    <row r="27" spans="1:14" ht="18" customHeight="1" x14ac:dyDescent="0.2">
      <c r="A27" s="255" t="s">
        <v>121</v>
      </c>
      <c r="B27" s="248" t="s">
        <v>73</v>
      </c>
      <c r="C27" s="248" t="s">
        <v>202</v>
      </c>
      <c r="D27" s="248" t="s">
        <v>202</v>
      </c>
      <c r="E27" s="248" t="s">
        <v>882</v>
      </c>
      <c r="F27" s="248" t="s">
        <v>94</v>
      </c>
      <c r="G27" s="252"/>
      <c r="H27" s="252">
        <v>250</v>
      </c>
      <c r="I27" s="253">
        <v>0</v>
      </c>
      <c r="J27" s="273">
        <f t="shared" si="5"/>
        <v>250</v>
      </c>
      <c r="K27" s="253">
        <v>0</v>
      </c>
      <c r="L27" s="254">
        <v>200</v>
      </c>
      <c r="M27" s="254">
        <v>-190</v>
      </c>
      <c r="N27" s="254">
        <f>L27+M27</f>
        <v>10</v>
      </c>
    </row>
    <row r="28" spans="1:14" ht="18" customHeight="1" x14ac:dyDescent="0.2">
      <c r="A28" s="255" t="s">
        <v>499</v>
      </c>
      <c r="B28" s="248" t="s">
        <v>73</v>
      </c>
      <c r="C28" s="248" t="s">
        <v>202</v>
      </c>
      <c r="D28" s="248" t="s">
        <v>202</v>
      </c>
      <c r="E28" s="248" t="s">
        <v>749</v>
      </c>
      <c r="F28" s="248"/>
      <c r="G28" s="252"/>
      <c r="H28" s="252"/>
      <c r="I28" s="253"/>
      <c r="J28" s="273"/>
      <c r="K28" s="253"/>
      <c r="L28" s="254">
        <f>L29</f>
        <v>0</v>
      </c>
      <c r="M28" s="254">
        <f t="shared" ref="M28:N28" si="9">M29</f>
        <v>10</v>
      </c>
      <c r="N28" s="254">
        <f t="shared" si="9"/>
        <v>10</v>
      </c>
    </row>
    <row r="29" spans="1:14" ht="18" customHeight="1" x14ac:dyDescent="0.2">
      <c r="A29" s="255" t="s">
        <v>121</v>
      </c>
      <c r="B29" s="248" t="s">
        <v>73</v>
      </c>
      <c r="C29" s="248" t="s">
        <v>202</v>
      </c>
      <c r="D29" s="248" t="s">
        <v>202</v>
      </c>
      <c r="E29" s="248" t="s">
        <v>749</v>
      </c>
      <c r="F29" s="248" t="s">
        <v>94</v>
      </c>
      <c r="G29" s="252"/>
      <c r="H29" s="252"/>
      <c r="I29" s="253"/>
      <c r="J29" s="273"/>
      <c r="K29" s="253"/>
      <c r="L29" s="254">
        <v>0</v>
      </c>
      <c r="M29" s="254">
        <v>10</v>
      </c>
      <c r="N29" s="254">
        <f>L29+M29</f>
        <v>10</v>
      </c>
    </row>
    <row r="30" spans="1:14" s="19" customFormat="1" ht="14.25" x14ac:dyDescent="0.2">
      <c r="A30" s="394" t="s">
        <v>80</v>
      </c>
      <c r="B30" s="246" t="s">
        <v>73</v>
      </c>
      <c r="C30" s="246" t="s">
        <v>233</v>
      </c>
      <c r="D30" s="246"/>
      <c r="E30" s="246"/>
      <c r="F30" s="246"/>
      <c r="G30" s="271">
        <f>G31+G135</f>
        <v>0</v>
      </c>
      <c r="H30" s="271">
        <f>H31+H135</f>
        <v>22346.799999999999</v>
      </c>
      <c r="I30" s="271">
        <f>I31+I135</f>
        <v>0</v>
      </c>
      <c r="J30" s="271">
        <f t="shared" si="5"/>
        <v>22346.799999999999</v>
      </c>
      <c r="K30" s="271" t="e">
        <f>K31+K135</f>
        <v>#REF!</v>
      </c>
      <c r="L30" s="271">
        <f>L31+L135</f>
        <v>24579</v>
      </c>
      <c r="M30" s="271">
        <f>M31+M135</f>
        <v>7927</v>
      </c>
      <c r="N30" s="271">
        <f>N31+N135</f>
        <v>32506</v>
      </c>
    </row>
    <row r="31" spans="1:14" ht="15" x14ac:dyDescent="0.2">
      <c r="A31" s="394" t="s">
        <v>81</v>
      </c>
      <c r="B31" s="246" t="s">
        <v>73</v>
      </c>
      <c r="C31" s="246" t="s">
        <v>233</v>
      </c>
      <c r="D31" s="246" t="s">
        <v>190</v>
      </c>
      <c r="E31" s="246"/>
      <c r="F31" s="246"/>
      <c r="G31" s="258">
        <f>G32+G35+G39+G124+G128+G132</f>
        <v>0</v>
      </c>
      <c r="H31" s="258">
        <f>H124+H128+H132</f>
        <v>15505.8</v>
      </c>
      <c r="I31" s="258">
        <f>I124+I128+I132</f>
        <v>0</v>
      </c>
      <c r="J31" s="258">
        <f>J124+J128+J132</f>
        <v>15505.8</v>
      </c>
      <c r="K31" s="258" t="e">
        <f>K124+K128</f>
        <v>#REF!</v>
      </c>
      <c r="L31" s="258">
        <f>L124+L128</f>
        <v>17450</v>
      </c>
      <c r="M31" s="258">
        <f>M124+M128</f>
        <v>7931</v>
      </c>
      <c r="N31" s="258">
        <f>N124+N128</f>
        <v>25381</v>
      </c>
    </row>
    <row r="32" spans="1:14" ht="39.75" hidden="1" customHeight="1" x14ac:dyDescent="0.2">
      <c r="A32" s="255" t="s">
        <v>997</v>
      </c>
      <c r="B32" s="248" t="s">
        <v>73</v>
      </c>
      <c r="C32" s="248" t="s">
        <v>233</v>
      </c>
      <c r="D32" s="248" t="s">
        <v>190</v>
      </c>
      <c r="E32" s="248" t="s">
        <v>448</v>
      </c>
      <c r="F32" s="248"/>
      <c r="G32" s="252"/>
      <c r="H32" s="252"/>
      <c r="I32" s="253">
        <f>I33+I34</f>
        <v>-7464.3980000000001</v>
      </c>
      <c r="J32" s="253" t="e">
        <f>J33+J34</f>
        <v>#REF!</v>
      </c>
      <c r="K32" s="253">
        <f>K33+K34</f>
        <v>-7464.3980000000001</v>
      </c>
      <c r="L32" s="253" t="e">
        <f>L33+L34</f>
        <v>#REF!</v>
      </c>
      <c r="M32" s="253" t="e">
        <f t="shared" ref="M32:N32" si="10">M33+M34</f>
        <v>#REF!</v>
      </c>
      <c r="N32" s="253" t="e">
        <f t="shared" si="10"/>
        <v>#REF!</v>
      </c>
    </row>
    <row r="33" spans="1:14" ht="41.25" hidden="1" customHeight="1" x14ac:dyDescent="0.2">
      <c r="A33" s="255" t="s">
        <v>76</v>
      </c>
      <c r="B33" s="248" t="s">
        <v>73</v>
      </c>
      <c r="C33" s="248" t="s">
        <v>233</v>
      </c>
      <c r="D33" s="248" t="s">
        <v>190</v>
      </c>
      <c r="E33" s="248" t="s">
        <v>448</v>
      </c>
      <c r="F33" s="248" t="s">
        <v>77</v>
      </c>
      <c r="G33" s="252"/>
      <c r="H33" s="252"/>
      <c r="I33" s="253">
        <v>-7464.3980000000001</v>
      </c>
      <c r="J33" s="253" t="e">
        <f>#REF!+I33</f>
        <v>#REF!</v>
      </c>
      <c r="K33" s="253">
        <v>-7464.3980000000001</v>
      </c>
      <c r="L33" s="253" t="e">
        <f>#REF!+J33</f>
        <v>#REF!</v>
      </c>
      <c r="M33" s="253" t="e">
        <f>#REF!+K33</f>
        <v>#REF!</v>
      </c>
      <c r="N33" s="253" t="e">
        <f>#REF!+L33</f>
        <v>#REF!</v>
      </c>
    </row>
    <row r="34" spans="1:14" ht="19.5" hidden="1" customHeight="1" x14ac:dyDescent="0.2">
      <c r="A34" s="255" t="s">
        <v>495</v>
      </c>
      <c r="B34" s="248" t="s">
        <v>73</v>
      </c>
      <c r="C34" s="248" t="s">
        <v>233</v>
      </c>
      <c r="D34" s="248" t="s">
        <v>190</v>
      </c>
      <c r="E34" s="248" t="s">
        <v>489</v>
      </c>
      <c r="F34" s="248" t="s">
        <v>77</v>
      </c>
      <c r="G34" s="252"/>
      <c r="H34" s="252"/>
      <c r="I34" s="253">
        <v>0</v>
      </c>
      <c r="J34" s="253">
        <f>G34+I34</f>
        <v>0</v>
      </c>
      <c r="K34" s="253">
        <v>0</v>
      </c>
      <c r="L34" s="253">
        <f>H34+J34</f>
        <v>0</v>
      </c>
      <c r="M34" s="253">
        <f t="shared" ref="M34:N34" si="11">I34+K34</f>
        <v>0</v>
      </c>
      <c r="N34" s="253">
        <f t="shared" si="11"/>
        <v>0</v>
      </c>
    </row>
    <row r="35" spans="1:14" ht="35.25" hidden="1" customHeight="1" x14ac:dyDescent="0.2">
      <c r="A35" s="255" t="s">
        <v>998</v>
      </c>
      <c r="B35" s="248" t="s">
        <v>73</v>
      </c>
      <c r="C35" s="248" t="s">
        <v>233</v>
      </c>
      <c r="D35" s="248" t="s">
        <v>190</v>
      </c>
      <c r="E35" s="248" t="s">
        <v>447</v>
      </c>
      <c r="F35" s="248"/>
      <c r="G35" s="252"/>
      <c r="H35" s="252"/>
      <c r="I35" s="253">
        <f>I36+I38+I37</f>
        <v>-6002.8739999999998</v>
      </c>
      <c r="J35" s="253" t="e">
        <f>J36+J38+J37</f>
        <v>#REF!</v>
      </c>
      <c r="K35" s="253">
        <f>K36+K38+K37</f>
        <v>-6002.8739999999998</v>
      </c>
      <c r="L35" s="253" t="e">
        <f>L36+L38+L37</f>
        <v>#REF!</v>
      </c>
      <c r="M35" s="253" t="e">
        <f t="shared" ref="M35:N35" si="12">M36+M38+M37</f>
        <v>#REF!</v>
      </c>
      <c r="N35" s="253" t="e">
        <f t="shared" si="12"/>
        <v>#REF!</v>
      </c>
    </row>
    <row r="36" spans="1:14" ht="35.25" hidden="1" customHeight="1" x14ac:dyDescent="0.2">
      <c r="A36" s="255" t="s">
        <v>76</v>
      </c>
      <c r="B36" s="248" t="s">
        <v>73</v>
      </c>
      <c r="C36" s="248" t="s">
        <v>233</v>
      </c>
      <c r="D36" s="248" t="s">
        <v>190</v>
      </c>
      <c r="E36" s="248" t="s">
        <v>447</v>
      </c>
      <c r="F36" s="248" t="s">
        <v>77</v>
      </c>
      <c r="G36" s="252"/>
      <c r="H36" s="252"/>
      <c r="I36" s="253">
        <v>-4672.2139999999999</v>
      </c>
      <c r="J36" s="253" t="e">
        <f>#REF!+I36</f>
        <v>#REF!</v>
      </c>
      <c r="K36" s="253">
        <v>-4672.2139999999999</v>
      </c>
      <c r="L36" s="253" t="e">
        <f>#REF!+J36</f>
        <v>#REF!</v>
      </c>
      <c r="M36" s="253" t="e">
        <f>#REF!+K36</f>
        <v>#REF!</v>
      </c>
      <c r="N36" s="253" t="e">
        <f>#REF!+L36</f>
        <v>#REF!</v>
      </c>
    </row>
    <row r="37" spans="1:14" ht="18" hidden="1" customHeight="1" x14ac:dyDescent="0.2">
      <c r="A37" s="255" t="s">
        <v>495</v>
      </c>
      <c r="B37" s="248" t="s">
        <v>73</v>
      </c>
      <c r="C37" s="248" t="s">
        <v>233</v>
      </c>
      <c r="D37" s="248" t="s">
        <v>190</v>
      </c>
      <c r="E37" s="248" t="s">
        <v>490</v>
      </c>
      <c r="F37" s="248" t="s">
        <v>77</v>
      </c>
      <c r="G37" s="252"/>
      <c r="H37" s="252"/>
      <c r="I37" s="253">
        <v>-1080.6600000000001</v>
      </c>
      <c r="J37" s="253" t="e">
        <f>#REF!+I37</f>
        <v>#REF!</v>
      </c>
      <c r="K37" s="253">
        <v>-1080.6600000000001</v>
      </c>
      <c r="L37" s="253" t="e">
        <f>#REF!+J37</f>
        <v>#REF!</v>
      </c>
      <c r="M37" s="253" t="e">
        <f>#REF!+K37</f>
        <v>#REF!</v>
      </c>
      <c r="N37" s="253" t="e">
        <f>#REF!+L37</f>
        <v>#REF!</v>
      </c>
    </row>
    <row r="38" spans="1:14" ht="12.75" hidden="1" customHeight="1" x14ac:dyDescent="0.2">
      <c r="A38" s="255" t="s">
        <v>78</v>
      </c>
      <c r="B38" s="248" t="s">
        <v>73</v>
      </c>
      <c r="C38" s="248" t="s">
        <v>233</v>
      </c>
      <c r="D38" s="248" t="s">
        <v>190</v>
      </c>
      <c r="E38" s="248" t="s">
        <v>447</v>
      </c>
      <c r="F38" s="248" t="s">
        <v>79</v>
      </c>
      <c r="G38" s="252"/>
      <c r="H38" s="252"/>
      <c r="I38" s="253">
        <v>-250</v>
      </c>
      <c r="J38" s="253" t="e">
        <f>#REF!+I38</f>
        <v>#REF!</v>
      </c>
      <c r="K38" s="253">
        <v>-250</v>
      </c>
      <c r="L38" s="253" t="e">
        <f>#REF!+J38</f>
        <v>#REF!</v>
      </c>
      <c r="M38" s="253" t="e">
        <f>#REF!+K38</f>
        <v>#REF!</v>
      </c>
      <c r="N38" s="253" t="e">
        <f>#REF!+L38</f>
        <v>#REF!</v>
      </c>
    </row>
    <row r="39" spans="1:14" ht="39.75" hidden="1" customHeight="1" x14ac:dyDescent="0.2">
      <c r="A39" s="255" t="s">
        <v>493</v>
      </c>
      <c r="B39" s="248" t="s">
        <v>73</v>
      </c>
      <c r="C39" s="248" t="s">
        <v>233</v>
      </c>
      <c r="D39" s="248" t="s">
        <v>190</v>
      </c>
      <c r="E39" s="248" t="s">
        <v>492</v>
      </c>
      <c r="F39" s="248"/>
      <c r="G39" s="252"/>
      <c r="H39" s="252"/>
      <c r="I39" s="253">
        <f>I40</f>
        <v>-3.8</v>
      </c>
      <c r="J39" s="253" t="e">
        <f>J40</f>
        <v>#REF!</v>
      </c>
      <c r="K39" s="253">
        <f>K40</f>
        <v>-3.8</v>
      </c>
      <c r="L39" s="253" t="e">
        <f>L40</f>
        <v>#REF!</v>
      </c>
      <c r="M39" s="253" t="e">
        <f t="shared" ref="M39:N39" si="13">M40</f>
        <v>#REF!</v>
      </c>
      <c r="N39" s="253" t="e">
        <f t="shared" si="13"/>
        <v>#REF!</v>
      </c>
    </row>
    <row r="40" spans="1:14" ht="20.25" hidden="1" customHeight="1" x14ac:dyDescent="0.2">
      <c r="A40" s="255" t="s">
        <v>93</v>
      </c>
      <c r="B40" s="248" t="s">
        <v>73</v>
      </c>
      <c r="C40" s="248" t="s">
        <v>233</v>
      </c>
      <c r="D40" s="248" t="s">
        <v>190</v>
      </c>
      <c r="E40" s="248" t="s">
        <v>492</v>
      </c>
      <c r="F40" s="248" t="s">
        <v>94</v>
      </c>
      <c r="G40" s="252"/>
      <c r="H40" s="252"/>
      <c r="I40" s="253">
        <v>-3.8</v>
      </c>
      <c r="J40" s="253" t="e">
        <f>#REF!+I40</f>
        <v>#REF!</v>
      </c>
      <c r="K40" s="253">
        <v>-3.8</v>
      </c>
      <c r="L40" s="253" t="e">
        <f>#REF!+J40</f>
        <v>#REF!</v>
      </c>
      <c r="M40" s="253" t="e">
        <f>#REF!+K40</f>
        <v>#REF!</v>
      </c>
      <c r="N40" s="253" t="e">
        <f>#REF!+L40</f>
        <v>#REF!</v>
      </c>
    </row>
    <row r="41" spans="1:14" ht="25.5" hidden="1" customHeight="1" x14ac:dyDescent="0.2">
      <c r="A41" s="255" t="s">
        <v>147</v>
      </c>
      <c r="B41" s="248" t="s">
        <v>73</v>
      </c>
      <c r="C41" s="248" t="s">
        <v>233</v>
      </c>
      <c r="D41" s="248" t="s">
        <v>190</v>
      </c>
      <c r="E41" s="248" t="s">
        <v>84</v>
      </c>
      <c r="F41" s="248"/>
      <c r="G41" s="252"/>
      <c r="H41" s="252"/>
      <c r="I41" s="253" t="e">
        <f>I42</f>
        <v>#REF!</v>
      </c>
      <c r="J41" s="253" t="e">
        <f>J42</f>
        <v>#REF!</v>
      </c>
      <c r="K41" s="253" t="e">
        <f>K42</f>
        <v>#REF!</v>
      </c>
      <c r="L41" s="253" t="e">
        <f>L42</f>
        <v>#REF!</v>
      </c>
      <c r="M41" s="253" t="e">
        <f t="shared" ref="M41:N41" si="14">M42</f>
        <v>#REF!</v>
      </c>
      <c r="N41" s="253" t="e">
        <f t="shared" si="14"/>
        <v>#REF!</v>
      </c>
    </row>
    <row r="42" spans="1:14" ht="12.75" hidden="1" customHeight="1" x14ac:dyDescent="0.2">
      <c r="A42" s="255" t="s">
        <v>300</v>
      </c>
      <c r="B42" s="248" t="s">
        <v>73</v>
      </c>
      <c r="C42" s="248" t="s">
        <v>233</v>
      </c>
      <c r="D42" s="248" t="s">
        <v>190</v>
      </c>
      <c r="E42" s="248" t="s">
        <v>84</v>
      </c>
      <c r="F42" s="248" t="s">
        <v>301</v>
      </c>
      <c r="G42" s="252"/>
      <c r="H42" s="252"/>
      <c r="I42" s="253" t="e">
        <f>#REF!+G42</f>
        <v>#REF!</v>
      </c>
      <c r="J42" s="253" t="e">
        <f>#REF!+I42</f>
        <v>#REF!</v>
      </c>
      <c r="K42" s="253" t="e">
        <f>#REF!+I42</f>
        <v>#REF!</v>
      </c>
      <c r="L42" s="253" t="e">
        <f>F42+J42</f>
        <v>#REF!</v>
      </c>
      <c r="M42" s="253" t="e">
        <f t="shared" ref="M42:N42" si="15">G42+K42</f>
        <v>#REF!</v>
      </c>
      <c r="N42" s="253" t="e">
        <f t="shared" si="15"/>
        <v>#REF!</v>
      </c>
    </row>
    <row r="43" spans="1:14" ht="12.75" hidden="1" customHeight="1" x14ac:dyDescent="0.2">
      <c r="A43" s="255" t="s">
        <v>85</v>
      </c>
      <c r="B43" s="248" t="s">
        <v>73</v>
      </c>
      <c r="C43" s="248" t="s">
        <v>233</v>
      </c>
      <c r="D43" s="248" t="s">
        <v>190</v>
      </c>
      <c r="E43" s="248" t="s">
        <v>86</v>
      </c>
      <c r="F43" s="248"/>
      <c r="G43" s="252"/>
      <c r="H43" s="252"/>
      <c r="I43" s="253" t="e">
        <f>I44</f>
        <v>#REF!</v>
      </c>
      <c r="J43" s="253" t="e">
        <f>J44</f>
        <v>#REF!</v>
      </c>
      <c r="K43" s="253" t="e">
        <f>K44</f>
        <v>#REF!</v>
      </c>
      <c r="L43" s="253" t="e">
        <f>L44</f>
        <v>#REF!</v>
      </c>
      <c r="M43" s="253" t="e">
        <f t="shared" ref="M43:N43" si="16">M44</f>
        <v>#REF!</v>
      </c>
      <c r="N43" s="253" t="e">
        <f t="shared" si="16"/>
        <v>#REF!</v>
      </c>
    </row>
    <row r="44" spans="1:14" ht="12.75" hidden="1" customHeight="1" x14ac:dyDescent="0.2">
      <c r="A44" s="255" t="s">
        <v>299</v>
      </c>
      <c r="B44" s="248" t="s">
        <v>73</v>
      </c>
      <c r="C44" s="248" t="s">
        <v>233</v>
      </c>
      <c r="D44" s="248" t="s">
        <v>190</v>
      </c>
      <c r="E44" s="248" t="s">
        <v>87</v>
      </c>
      <c r="F44" s="248"/>
      <c r="G44" s="252"/>
      <c r="H44" s="252"/>
      <c r="I44" s="253" t="e">
        <f>I45+I46+I47</f>
        <v>#REF!</v>
      </c>
      <c r="J44" s="253" t="e">
        <f>J45+J46+J47</f>
        <v>#REF!</v>
      </c>
      <c r="K44" s="253" t="e">
        <f>K45+K46+K47</f>
        <v>#REF!</v>
      </c>
      <c r="L44" s="253" t="e">
        <f>L45+L46+L47</f>
        <v>#REF!</v>
      </c>
      <c r="M44" s="253" t="e">
        <f t="shared" ref="M44:N44" si="17">M45+M46+M47</f>
        <v>#REF!</v>
      </c>
      <c r="N44" s="253" t="e">
        <f t="shared" si="17"/>
        <v>#REF!</v>
      </c>
    </row>
    <row r="45" spans="1:14" ht="12.75" hidden="1" customHeight="1" x14ac:dyDescent="0.2">
      <c r="A45" s="255" t="s">
        <v>300</v>
      </c>
      <c r="B45" s="248" t="s">
        <v>73</v>
      </c>
      <c r="C45" s="248" t="s">
        <v>233</v>
      </c>
      <c r="D45" s="248" t="s">
        <v>190</v>
      </c>
      <c r="E45" s="248" t="s">
        <v>87</v>
      </c>
      <c r="F45" s="248" t="s">
        <v>301</v>
      </c>
      <c r="G45" s="252"/>
      <c r="H45" s="252"/>
      <c r="I45" s="253" t="e">
        <f>#REF!+G45</f>
        <v>#REF!</v>
      </c>
      <c r="J45" s="253" t="e">
        <f>#REF!+I45</f>
        <v>#REF!</v>
      </c>
      <c r="K45" s="253" t="e">
        <f>#REF!+I45</f>
        <v>#REF!</v>
      </c>
      <c r="L45" s="253" t="e">
        <f>F45+J45</f>
        <v>#REF!</v>
      </c>
      <c r="M45" s="253" t="e">
        <f t="shared" ref="M45:N46" si="18">G45+K45</f>
        <v>#REF!</v>
      </c>
      <c r="N45" s="253" t="e">
        <f t="shared" si="18"/>
        <v>#REF!</v>
      </c>
    </row>
    <row r="46" spans="1:14" ht="12.75" hidden="1" customHeight="1" x14ac:dyDescent="0.2">
      <c r="A46" s="255" t="s">
        <v>302</v>
      </c>
      <c r="B46" s="248" t="s">
        <v>73</v>
      </c>
      <c r="C46" s="248" t="s">
        <v>233</v>
      </c>
      <c r="D46" s="248" t="s">
        <v>190</v>
      </c>
      <c r="E46" s="248" t="s">
        <v>87</v>
      </c>
      <c r="F46" s="248" t="s">
        <v>303</v>
      </c>
      <c r="G46" s="252"/>
      <c r="H46" s="252"/>
      <c r="I46" s="253" t="e">
        <f>#REF!+G46</f>
        <v>#REF!</v>
      </c>
      <c r="J46" s="253" t="e">
        <f>#REF!+I46</f>
        <v>#REF!</v>
      </c>
      <c r="K46" s="253" t="e">
        <f>#REF!+I46</f>
        <v>#REF!</v>
      </c>
      <c r="L46" s="253" t="e">
        <f>F46+J46</f>
        <v>#REF!</v>
      </c>
      <c r="M46" s="253" t="e">
        <f t="shared" si="18"/>
        <v>#REF!</v>
      </c>
      <c r="N46" s="253" t="e">
        <f t="shared" si="18"/>
        <v>#REF!</v>
      </c>
    </row>
    <row r="47" spans="1:14" ht="25.5" hidden="1" customHeight="1" x14ac:dyDescent="0.2">
      <c r="A47" s="255" t="s">
        <v>147</v>
      </c>
      <c r="B47" s="248" t="s">
        <v>73</v>
      </c>
      <c r="C47" s="248" t="s">
        <v>233</v>
      </c>
      <c r="D47" s="248" t="s">
        <v>190</v>
      </c>
      <c r="E47" s="248" t="s">
        <v>88</v>
      </c>
      <c r="F47" s="248"/>
      <c r="G47" s="252"/>
      <c r="H47" s="252"/>
      <c r="I47" s="253" t="e">
        <f>I48</f>
        <v>#REF!</v>
      </c>
      <c r="J47" s="253" t="e">
        <f>J48</f>
        <v>#REF!</v>
      </c>
      <c r="K47" s="253" t="e">
        <f>K48</f>
        <v>#REF!</v>
      </c>
      <c r="L47" s="253" t="e">
        <f>L48</f>
        <v>#REF!</v>
      </c>
      <c r="M47" s="253" t="e">
        <f t="shared" ref="M47:N47" si="19">M48</f>
        <v>#REF!</v>
      </c>
      <c r="N47" s="253" t="e">
        <f t="shared" si="19"/>
        <v>#REF!</v>
      </c>
    </row>
    <row r="48" spans="1:14" ht="12.75" hidden="1" customHeight="1" x14ac:dyDescent="0.2">
      <c r="A48" s="255" t="s">
        <v>300</v>
      </c>
      <c r="B48" s="248" t="s">
        <v>73</v>
      </c>
      <c r="C48" s="248" t="s">
        <v>233</v>
      </c>
      <c r="D48" s="248" t="s">
        <v>190</v>
      </c>
      <c r="E48" s="248" t="s">
        <v>88</v>
      </c>
      <c r="F48" s="248" t="s">
        <v>301</v>
      </c>
      <c r="G48" s="252"/>
      <c r="H48" s="252"/>
      <c r="I48" s="253" t="e">
        <f>#REF!+G48</f>
        <v>#REF!</v>
      </c>
      <c r="J48" s="253" t="e">
        <f>#REF!+I48</f>
        <v>#REF!</v>
      </c>
      <c r="K48" s="253" t="e">
        <f>#REF!+I48</f>
        <v>#REF!</v>
      </c>
      <c r="L48" s="253" t="e">
        <f>F48+J48</f>
        <v>#REF!</v>
      </c>
      <c r="M48" s="253" t="e">
        <f t="shared" ref="M48:N48" si="20">G48+K48</f>
        <v>#REF!</v>
      </c>
      <c r="N48" s="253" t="e">
        <f t="shared" si="20"/>
        <v>#REF!</v>
      </c>
    </row>
    <row r="49" spans="1:14" ht="15" hidden="1" x14ac:dyDescent="0.2">
      <c r="A49" s="255" t="s">
        <v>89</v>
      </c>
      <c r="B49" s="248" t="s">
        <v>73</v>
      </c>
      <c r="C49" s="248" t="s">
        <v>233</v>
      </c>
      <c r="D49" s="248" t="s">
        <v>190</v>
      </c>
      <c r="E49" s="248" t="s">
        <v>82</v>
      </c>
      <c r="F49" s="248"/>
      <c r="G49" s="252"/>
      <c r="H49" s="252"/>
      <c r="I49" s="253" t="e">
        <f>I63+I50</f>
        <v>#REF!</v>
      </c>
      <c r="J49" s="253" t="e">
        <f>J63+J50</f>
        <v>#REF!</v>
      </c>
      <c r="K49" s="253" t="e">
        <f>K63+K50</f>
        <v>#REF!</v>
      </c>
      <c r="L49" s="253" t="e">
        <f>L63+L50</f>
        <v>#REF!</v>
      </c>
      <c r="M49" s="253" t="e">
        <f t="shared" ref="M49:N49" si="21">M63+M50</f>
        <v>#REF!</v>
      </c>
      <c r="N49" s="253" t="e">
        <f t="shared" si="21"/>
        <v>#REF!</v>
      </c>
    </row>
    <row r="50" spans="1:14" ht="38.25" hidden="1" customHeight="1" x14ac:dyDescent="0.2">
      <c r="A50" s="255" t="s">
        <v>90</v>
      </c>
      <c r="B50" s="248" t="s">
        <v>73</v>
      </c>
      <c r="C50" s="248" t="s">
        <v>233</v>
      </c>
      <c r="D50" s="248" t="s">
        <v>190</v>
      </c>
      <c r="E50" s="248" t="s">
        <v>91</v>
      </c>
      <c r="F50" s="248"/>
      <c r="G50" s="252"/>
      <c r="H50" s="252"/>
      <c r="I50" s="253" t="e">
        <f>I62</f>
        <v>#REF!</v>
      </c>
      <c r="J50" s="253" t="e">
        <f>J62</f>
        <v>#REF!</v>
      </c>
      <c r="K50" s="253" t="e">
        <f>K62</f>
        <v>#REF!</v>
      </c>
      <c r="L50" s="253" t="e">
        <f>L62</f>
        <v>#REF!</v>
      </c>
      <c r="M50" s="253" t="e">
        <f t="shared" ref="M50:N50" si="22">M62</f>
        <v>#REF!</v>
      </c>
      <c r="N50" s="253" t="e">
        <f t="shared" si="22"/>
        <v>#REF!</v>
      </c>
    </row>
    <row r="51" spans="1:14" ht="12.75" hidden="1" customHeight="1" x14ac:dyDescent="0.2">
      <c r="A51" s="255" t="s">
        <v>302</v>
      </c>
      <c r="B51" s="248" t="s">
        <v>73</v>
      </c>
      <c r="C51" s="248" t="s">
        <v>233</v>
      </c>
      <c r="D51" s="248" t="s">
        <v>190</v>
      </c>
      <c r="E51" s="248" t="s">
        <v>83</v>
      </c>
      <c r="F51" s="248" t="s">
        <v>303</v>
      </c>
      <c r="G51" s="252"/>
      <c r="H51" s="252"/>
      <c r="I51" s="253" t="e">
        <f>#REF!+G51</f>
        <v>#REF!</v>
      </c>
      <c r="J51" s="253" t="e">
        <f>#REF!+I51</f>
        <v>#REF!</v>
      </c>
      <c r="K51" s="253" t="e">
        <f>#REF!+I51</f>
        <v>#REF!</v>
      </c>
      <c r="L51" s="253" t="e">
        <f>F51+J51</f>
        <v>#REF!</v>
      </c>
      <c r="M51" s="253" t="e">
        <f t="shared" ref="M51:N52" si="23">G51+K51</f>
        <v>#REF!</v>
      </c>
      <c r="N51" s="253" t="e">
        <f t="shared" si="23"/>
        <v>#REF!</v>
      </c>
    </row>
    <row r="52" spans="1:14" ht="12.75" hidden="1" customHeight="1" x14ac:dyDescent="0.2">
      <c r="A52" s="255" t="s">
        <v>144</v>
      </c>
      <c r="B52" s="248" t="s">
        <v>73</v>
      </c>
      <c r="C52" s="248" t="s">
        <v>233</v>
      </c>
      <c r="D52" s="248" t="s">
        <v>190</v>
      </c>
      <c r="E52" s="248" t="s">
        <v>83</v>
      </c>
      <c r="F52" s="248" t="s">
        <v>145</v>
      </c>
      <c r="G52" s="252"/>
      <c r="H52" s="252"/>
      <c r="I52" s="253" t="e">
        <f>#REF!+G52</f>
        <v>#REF!</v>
      </c>
      <c r="J52" s="253" t="e">
        <f>#REF!+I52</f>
        <v>#REF!</v>
      </c>
      <c r="K52" s="253" t="e">
        <f>#REF!+I52</f>
        <v>#REF!</v>
      </c>
      <c r="L52" s="253" t="e">
        <f>F52+J52</f>
        <v>#REF!</v>
      </c>
      <c r="M52" s="253" t="e">
        <f t="shared" si="23"/>
        <v>#REF!</v>
      </c>
      <c r="N52" s="253" t="e">
        <f t="shared" si="23"/>
        <v>#REF!</v>
      </c>
    </row>
    <row r="53" spans="1:14" ht="25.5" hidden="1" customHeight="1" x14ac:dyDescent="0.2">
      <c r="A53" s="255" t="s">
        <v>147</v>
      </c>
      <c r="B53" s="248" t="s">
        <v>73</v>
      </c>
      <c r="C53" s="248" t="s">
        <v>233</v>
      </c>
      <c r="D53" s="248" t="s">
        <v>190</v>
      </c>
      <c r="E53" s="248" t="s">
        <v>83</v>
      </c>
      <c r="F53" s="248"/>
      <c r="G53" s="252"/>
      <c r="H53" s="252"/>
      <c r="I53" s="253" t="e">
        <f>I54</f>
        <v>#REF!</v>
      </c>
      <c r="J53" s="253" t="e">
        <f>J54</f>
        <v>#REF!</v>
      </c>
      <c r="K53" s="253" t="e">
        <f>K54</f>
        <v>#REF!</v>
      </c>
      <c r="L53" s="253" t="e">
        <f>L54</f>
        <v>#REF!</v>
      </c>
      <c r="M53" s="253" t="e">
        <f t="shared" ref="M53:N53" si="24">M54</f>
        <v>#REF!</v>
      </c>
      <c r="N53" s="253" t="e">
        <f t="shared" si="24"/>
        <v>#REF!</v>
      </c>
    </row>
    <row r="54" spans="1:14" ht="12.75" hidden="1" customHeight="1" x14ac:dyDescent="0.2">
      <c r="A54" s="255" t="s">
        <v>300</v>
      </c>
      <c r="B54" s="248" t="s">
        <v>73</v>
      </c>
      <c r="C54" s="248" t="s">
        <v>233</v>
      </c>
      <c r="D54" s="248" t="s">
        <v>190</v>
      </c>
      <c r="E54" s="248" t="s">
        <v>83</v>
      </c>
      <c r="F54" s="248" t="s">
        <v>301</v>
      </c>
      <c r="G54" s="252"/>
      <c r="H54" s="252"/>
      <c r="I54" s="253" t="e">
        <f>#REF!+G54</f>
        <v>#REF!</v>
      </c>
      <c r="J54" s="253" t="e">
        <f>#REF!+I54</f>
        <v>#REF!</v>
      </c>
      <c r="K54" s="253" t="e">
        <f>#REF!+I54</f>
        <v>#REF!</v>
      </c>
      <c r="L54" s="253" t="e">
        <f>F54+J54</f>
        <v>#REF!</v>
      </c>
      <c r="M54" s="253" t="e">
        <f t="shared" ref="M54:N54" si="25">G54+K54</f>
        <v>#REF!</v>
      </c>
      <c r="N54" s="253" t="e">
        <f t="shared" si="25"/>
        <v>#REF!</v>
      </c>
    </row>
    <row r="55" spans="1:14" ht="25.5" hidden="1" customHeight="1" x14ac:dyDescent="0.2">
      <c r="A55" s="255" t="s">
        <v>92</v>
      </c>
      <c r="B55" s="248" t="s">
        <v>73</v>
      </c>
      <c r="C55" s="248" t="s">
        <v>233</v>
      </c>
      <c r="D55" s="248" t="s">
        <v>190</v>
      </c>
      <c r="E55" s="248" t="s">
        <v>83</v>
      </c>
      <c r="F55" s="248"/>
      <c r="G55" s="252"/>
      <c r="H55" s="252"/>
      <c r="I55" s="253" t="e">
        <f>I56</f>
        <v>#REF!</v>
      </c>
      <c r="J55" s="253" t="e">
        <f>J56</f>
        <v>#REF!</v>
      </c>
      <c r="K55" s="253" t="e">
        <f>K56</f>
        <v>#REF!</v>
      </c>
      <c r="L55" s="253" t="e">
        <f>L56</f>
        <v>#REF!</v>
      </c>
      <c r="M55" s="253" t="e">
        <f t="shared" ref="M55:N55" si="26">M56</f>
        <v>#REF!</v>
      </c>
      <c r="N55" s="253" t="e">
        <f t="shared" si="26"/>
        <v>#REF!</v>
      </c>
    </row>
    <row r="56" spans="1:14" ht="12.75" hidden="1" customHeight="1" x14ac:dyDescent="0.2">
      <c r="A56" s="255" t="s">
        <v>299</v>
      </c>
      <c r="B56" s="248" t="s">
        <v>73</v>
      </c>
      <c r="C56" s="248" t="s">
        <v>233</v>
      </c>
      <c r="D56" s="248" t="s">
        <v>190</v>
      </c>
      <c r="E56" s="248" t="s">
        <v>83</v>
      </c>
      <c r="F56" s="248"/>
      <c r="G56" s="252"/>
      <c r="H56" s="252"/>
      <c r="I56" s="253" t="e">
        <f>I57+I60+I58+I59</f>
        <v>#REF!</v>
      </c>
      <c r="J56" s="253" t="e">
        <f>J57+J60+J58+J59</f>
        <v>#REF!</v>
      </c>
      <c r="K56" s="253" t="e">
        <f>K57+K60+K58+K59</f>
        <v>#REF!</v>
      </c>
      <c r="L56" s="253" t="e">
        <f>L57+L60+L58+L59</f>
        <v>#REF!</v>
      </c>
      <c r="M56" s="253" t="e">
        <f t="shared" ref="M56:N56" si="27">M57+M60+M58+M59</f>
        <v>#REF!</v>
      </c>
      <c r="N56" s="253" t="e">
        <f t="shared" si="27"/>
        <v>#REF!</v>
      </c>
    </row>
    <row r="57" spans="1:14" ht="12.75" hidden="1" customHeight="1" x14ac:dyDescent="0.2">
      <c r="A57" s="255" t="s">
        <v>300</v>
      </c>
      <c r="B57" s="248" t="s">
        <v>73</v>
      </c>
      <c r="C57" s="248" t="s">
        <v>233</v>
      </c>
      <c r="D57" s="248" t="s">
        <v>190</v>
      </c>
      <c r="E57" s="248" t="s">
        <v>83</v>
      </c>
      <c r="F57" s="248" t="s">
        <v>301</v>
      </c>
      <c r="G57" s="252"/>
      <c r="H57" s="252"/>
      <c r="I57" s="253" t="e">
        <f>#REF!+G57</f>
        <v>#REF!</v>
      </c>
      <c r="J57" s="253" t="e">
        <f>#REF!+I57</f>
        <v>#REF!</v>
      </c>
      <c r="K57" s="253" t="e">
        <f>#REF!+I57</f>
        <v>#REF!</v>
      </c>
      <c r="L57" s="253" t="e">
        <f t="shared" ref="L57:L59" si="28">F57+J57</f>
        <v>#REF!</v>
      </c>
      <c r="M57" s="253" t="e">
        <f t="shared" ref="M57:M59" si="29">G57+K57</f>
        <v>#REF!</v>
      </c>
      <c r="N57" s="253" t="e">
        <f t="shared" ref="N57:N59" si="30">H57+L57</f>
        <v>#REF!</v>
      </c>
    </row>
    <row r="58" spans="1:14" ht="12.75" hidden="1" customHeight="1" x14ac:dyDescent="0.2">
      <c r="A58" s="255" t="s">
        <v>302</v>
      </c>
      <c r="B58" s="248" t="s">
        <v>73</v>
      </c>
      <c r="C58" s="248" t="s">
        <v>233</v>
      </c>
      <c r="D58" s="248" t="s">
        <v>190</v>
      </c>
      <c r="E58" s="248" t="s">
        <v>83</v>
      </c>
      <c r="F58" s="248" t="s">
        <v>303</v>
      </c>
      <c r="G58" s="252"/>
      <c r="H58" s="252"/>
      <c r="I58" s="253" t="e">
        <f>#REF!+G58</f>
        <v>#REF!</v>
      </c>
      <c r="J58" s="253" t="e">
        <f>#REF!+I58</f>
        <v>#REF!</v>
      </c>
      <c r="K58" s="253" t="e">
        <f>#REF!+I58</f>
        <v>#REF!</v>
      </c>
      <c r="L58" s="253" t="e">
        <f t="shared" si="28"/>
        <v>#REF!</v>
      </c>
      <c r="M58" s="253" t="e">
        <f t="shared" si="29"/>
        <v>#REF!</v>
      </c>
      <c r="N58" s="253" t="e">
        <f t="shared" si="30"/>
        <v>#REF!</v>
      </c>
    </row>
    <row r="59" spans="1:14" ht="12.75" hidden="1" customHeight="1" x14ac:dyDescent="0.2">
      <c r="A59" s="255" t="s">
        <v>144</v>
      </c>
      <c r="B59" s="248" t="s">
        <v>73</v>
      </c>
      <c r="C59" s="248" t="s">
        <v>233</v>
      </c>
      <c r="D59" s="248" t="s">
        <v>190</v>
      </c>
      <c r="E59" s="248" t="s">
        <v>83</v>
      </c>
      <c r="F59" s="248" t="s">
        <v>145</v>
      </c>
      <c r="G59" s="252"/>
      <c r="H59" s="252"/>
      <c r="I59" s="253" t="e">
        <f>#REF!+G59</f>
        <v>#REF!</v>
      </c>
      <c r="J59" s="253" t="e">
        <f>#REF!+I59</f>
        <v>#REF!</v>
      </c>
      <c r="K59" s="253" t="e">
        <f>#REF!+I59</f>
        <v>#REF!</v>
      </c>
      <c r="L59" s="253" t="e">
        <f t="shared" si="28"/>
        <v>#REF!</v>
      </c>
      <c r="M59" s="253" t="e">
        <f t="shared" si="29"/>
        <v>#REF!</v>
      </c>
      <c r="N59" s="253" t="e">
        <f t="shared" si="30"/>
        <v>#REF!</v>
      </c>
    </row>
    <row r="60" spans="1:14" ht="25.5" hidden="1" customHeight="1" x14ac:dyDescent="0.2">
      <c r="A60" s="255" t="s">
        <v>147</v>
      </c>
      <c r="B60" s="248" t="s">
        <v>73</v>
      </c>
      <c r="C60" s="248" t="s">
        <v>233</v>
      </c>
      <c r="D60" s="248" t="s">
        <v>190</v>
      </c>
      <c r="E60" s="248" t="s">
        <v>83</v>
      </c>
      <c r="F60" s="248"/>
      <c r="G60" s="252"/>
      <c r="H60" s="252"/>
      <c r="I60" s="253" t="e">
        <f>I61</f>
        <v>#REF!</v>
      </c>
      <c r="J60" s="253" t="e">
        <f>J61</f>
        <v>#REF!</v>
      </c>
      <c r="K60" s="253" t="e">
        <f>K61</f>
        <v>#REF!</v>
      </c>
      <c r="L60" s="253" t="e">
        <f>L61</f>
        <v>#REF!</v>
      </c>
      <c r="M60" s="253" t="e">
        <f t="shared" ref="M60:N60" si="31">M61</f>
        <v>#REF!</v>
      </c>
      <c r="N60" s="253" t="e">
        <f t="shared" si="31"/>
        <v>#REF!</v>
      </c>
    </row>
    <row r="61" spans="1:14" ht="12.75" hidden="1" customHeight="1" x14ac:dyDescent="0.2">
      <c r="A61" s="255" t="s">
        <v>300</v>
      </c>
      <c r="B61" s="248" t="s">
        <v>73</v>
      </c>
      <c r="C61" s="248" t="s">
        <v>233</v>
      </c>
      <c r="D61" s="248" t="s">
        <v>190</v>
      </c>
      <c r="E61" s="248" t="s">
        <v>83</v>
      </c>
      <c r="F61" s="248" t="s">
        <v>301</v>
      </c>
      <c r="G61" s="252"/>
      <c r="H61" s="252"/>
      <c r="I61" s="253" t="e">
        <f>#REF!+G61</f>
        <v>#REF!</v>
      </c>
      <c r="J61" s="253" t="e">
        <f>#REF!+I61</f>
        <v>#REF!</v>
      </c>
      <c r="K61" s="253" t="e">
        <f>#REF!+I61</f>
        <v>#REF!</v>
      </c>
      <c r="L61" s="253" t="e">
        <f>F61+J61</f>
        <v>#REF!</v>
      </c>
      <c r="M61" s="253" t="e">
        <f t="shared" ref="M61:N62" si="32">G61+K61</f>
        <v>#REF!</v>
      </c>
      <c r="N61" s="253" t="e">
        <f t="shared" si="32"/>
        <v>#REF!</v>
      </c>
    </row>
    <row r="62" spans="1:14" ht="25.5" hidden="1" customHeight="1" x14ac:dyDescent="0.2">
      <c r="A62" s="255" t="s">
        <v>93</v>
      </c>
      <c r="B62" s="248" t="s">
        <v>73</v>
      </c>
      <c r="C62" s="248" t="s">
        <v>233</v>
      </c>
      <c r="D62" s="248" t="s">
        <v>190</v>
      </c>
      <c r="E62" s="248" t="s">
        <v>91</v>
      </c>
      <c r="F62" s="248" t="s">
        <v>94</v>
      </c>
      <c r="G62" s="252"/>
      <c r="H62" s="252"/>
      <c r="I62" s="253" t="e">
        <f>#REF!+G62</f>
        <v>#REF!</v>
      </c>
      <c r="J62" s="253" t="e">
        <f>#REF!+I62</f>
        <v>#REF!</v>
      </c>
      <c r="K62" s="253" t="e">
        <f>#REF!+I62</f>
        <v>#REF!</v>
      </c>
      <c r="L62" s="253" t="e">
        <f>F62+J62</f>
        <v>#REF!</v>
      </c>
      <c r="M62" s="253" t="e">
        <f t="shared" si="32"/>
        <v>#REF!</v>
      </c>
      <c r="N62" s="253" t="e">
        <f t="shared" si="32"/>
        <v>#REF!</v>
      </c>
    </row>
    <row r="63" spans="1:14" ht="15" hidden="1" x14ac:dyDescent="0.2">
      <c r="A63" s="255" t="s">
        <v>299</v>
      </c>
      <c r="B63" s="248" t="s">
        <v>73</v>
      </c>
      <c r="C63" s="248" t="s">
        <v>233</v>
      </c>
      <c r="D63" s="248" t="s">
        <v>190</v>
      </c>
      <c r="E63" s="248" t="s">
        <v>83</v>
      </c>
      <c r="F63" s="248"/>
      <c r="G63" s="252"/>
      <c r="H63" s="252"/>
      <c r="I63" s="253" t="e">
        <f>I75+I76+I77+I78+I79+I80+I81</f>
        <v>#REF!</v>
      </c>
      <c r="J63" s="253" t="e">
        <f>J75+J76+J77+J78+J79+J80+J81</f>
        <v>#REF!</v>
      </c>
      <c r="K63" s="253" t="e">
        <f>K75+K76+K77+K78+K79+K80+K81</f>
        <v>#REF!</v>
      </c>
      <c r="L63" s="253" t="e">
        <f>L75+L76+L77+L78+L79+L80+L81</f>
        <v>#REF!</v>
      </c>
      <c r="M63" s="253" t="e">
        <f t="shared" ref="M63:N63" si="33">M75+M76+M77+M78+M79+M80+M81</f>
        <v>#REF!</v>
      </c>
      <c r="N63" s="253" t="e">
        <f t="shared" si="33"/>
        <v>#REF!</v>
      </c>
    </row>
    <row r="64" spans="1:14" ht="12.75" hidden="1" customHeight="1" x14ac:dyDescent="0.2">
      <c r="A64" s="255" t="s">
        <v>302</v>
      </c>
      <c r="B64" s="248" t="s">
        <v>73</v>
      </c>
      <c r="C64" s="248" t="s">
        <v>233</v>
      </c>
      <c r="D64" s="248" t="s">
        <v>190</v>
      </c>
      <c r="E64" s="248" t="s">
        <v>83</v>
      </c>
      <c r="F64" s="248" t="s">
        <v>303</v>
      </c>
      <c r="G64" s="252"/>
      <c r="H64" s="252"/>
      <c r="I64" s="253" t="e">
        <f>#REF!+G64</f>
        <v>#REF!</v>
      </c>
      <c r="J64" s="253" t="e">
        <f>#REF!+I64</f>
        <v>#REF!</v>
      </c>
      <c r="K64" s="253" t="e">
        <f>#REF!+I64</f>
        <v>#REF!</v>
      </c>
      <c r="L64" s="253" t="e">
        <f>F64+J64</f>
        <v>#REF!</v>
      </c>
      <c r="M64" s="253" t="e">
        <f t="shared" ref="M64:N65" si="34">G64+K64</f>
        <v>#REF!</v>
      </c>
      <c r="N64" s="253" t="e">
        <f t="shared" si="34"/>
        <v>#REF!</v>
      </c>
    </row>
    <row r="65" spans="1:14" ht="12.75" hidden="1" customHeight="1" x14ac:dyDescent="0.2">
      <c r="A65" s="255" t="s">
        <v>144</v>
      </c>
      <c r="B65" s="248" t="s">
        <v>73</v>
      </c>
      <c r="C65" s="248" t="s">
        <v>233</v>
      </c>
      <c r="D65" s="248" t="s">
        <v>190</v>
      </c>
      <c r="E65" s="248" t="s">
        <v>83</v>
      </c>
      <c r="F65" s="248" t="s">
        <v>145</v>
      </c>
      <c r="G65" s="252"/>
      <c r="H65" s="252"/>
      <c r="I65" s="253" t="e">
        <f>#REF!+G65</f>
        <v>#REF!</v>
      </c>
      <c r="J65" s="253" t="e">
        <f>#REF!+I65</f>
        <v>#REF!</v>
      </c>
      <c r="K65" s="253" t="e">
        <f>#REF!+I65</f>
        <v>#REF!</v>
      </c>
      <c r="L65" s="253" t="e">
        <f>F65+J65</f>
        <v>#REF!</v>
      </c>
      <c r="M65" s="253" t="e">
        <f t="shared" si="34"/>
        <v>#REF!</v>
      </c>
      <c r="N65" s="253" t="e">
        <f t="shared" si="34"/>
        <v>#REF!</v>
      </c>
    </row>
    <row r="66" spans="1:14" ht="25.5" hidden="1" customHeight="1" x14ac:dyDescent="0.2">
      <c r="A66" s="255" t="s">
        <v>147</v>
      </c>
      <c r="B66" s="248" t="s">
        <v>73</v>
      </c>
      <c r="C66" s="248" t="s">
        <v>233</v>
      </c>
      <c r="D66" s="248" t="s">
        <v>190</v>
      </c>
      <c r="E66" s="248" t="s">
        <v>83</v>
      </c>
      <c r="F66" s="248"/>
      <c r="G66" s="252"/>
      <c r="H66" s="252"/>
      <c r="I66" s="253" t="e">
        <f>I67</f>
        <v>#REF!</v>
      </c>
      <c r="J66" s="253" t="e">
        <f>J67</f>
        <v>#REF!</v>
      </c>
      <c r="K66" s="253" t="e">
        <f>K67</f>
        <v>#REF!</v>
      </c>
      <c r="L66" s="253" t="e">
        <f>L67</f>
        <v>#REF!</v>
      </c>
      <c r="M66" s="253" t="e">
        <f t="shared" ref="M66:N66" si="35">M67</f>
        <v>#REF!</v>
      </c>
      <c r="N66" s="253" t="e">
        <f t="shared" si="35"/>
        <v>#REF!</v>
      </c>
    </row>
    <row r="67" spans="1:14" ht="12.75" hidden="1" customHeight="1" x14ac:dyDescent="0.2">
      <c r="A67" s="255" t="s">
        <v>300</v>
      </c>
      <c r="B67" s="248" t="s">
        <v>73</v>
      </c>
      <c r="C67" s="248" t="s">
        <v>233</v>
      </c>
      <c r="D67" s="248" t="s">
        <v>190</v>
      </c>
      <c r="E67" s="248" t="s">
        <v>83</v>
      </c>
      <c r="F67" s="248" t="s">
        <v>301</v>
      </c>
      <c r="G67" s="252"/>
      <c r="H67" s="252"/>
      <c r="I67" s="253" t="e">
        <f>#REF!+G67</f>
        <v>#REF!</v>
      </c>
      <c r="J67" s="253" t="e">
        <f>#REF!+I67</f>
        <v>#REF!</v>
      </c>
      <c r="K67" s="253" t="e">
        <f>#REF!+I67</f>
        <v>#REF!</v>
      </c>
      <c r="L67" s="253" t="e">
        <f>F67+J67</f>
        <v>#REF!</v>
      </c>
      <c r="M67" s="253" t="e">
        <f t="shared" ref="M67:N67" si="36">G67+K67</f>
        <v>#REF!</v>
      </c>
      <c r="N67" s="253" t="e">
        <f t="shared" si="36"/>
        <v>#REF!</v>
      </c>
    </row>
    <row r="68" spans="1:14" ht="25.5" hidden="1" customHeight="1" x14ac:dyDescent="0.2">
      <c r="A68" s="255" t="s">
        <v>92</v>
      </c>
      <c r="B68" s="248" t="s">
        <v>73</v>
      </c>
      <c r="C68" s="248" t="s">
        <v>233</v>
      </c>
      <c r="D68" s="248" t="s">
        <v>190</v>
      </c>
      <c r="E68" s="248" t="s">
        <v>83</v>
      </c>
      <c r="F68" s="248"/>
      <c r="G68" s="252"/>
      <c r="H68" s="252"/>
      <c r="I68" s="253" t="e">
        <f>I69</f>
        <v>#REF!</v>
      </c>
      <c r="J68" s="253" t="e">
        <f>J69</f>
        <v>#REF!</v>
      </c>
      <c r="K68" s="253" t="e">
        <f>K69</f>
        <v>#REF!</v>
      </c>
      <c r="L68" s="253" t="e">
        <f>L69</f>
        <v>#REF!</v>
      </c>
      <c r="M68" s="253" t="e">
        <f t="shared" ref="M68:N68" si="37">M69</f>
        <v>#REF!</v>
      </c>
      <c r="N68" s="253" t="e">
        <f t="shared" si="37"/>
        <v>#REF!</v>
      </c>
    </row>
    <row r="69" spans="1:14" ht="12.75" hidden="1" customHeight="1" x14ac:dyDescent="0.2">
      <c r="A69" s="255" t="s">
        <v>299</v>
      </c>
      <c r="B69" s="248" t="s">
        <v>73</v>
      </c>
      <c r="C69" s="248" t="s">
        <v>233</v>
      </c>
      <c r="D69" s="248" t="s">
        <v>190</v>
      </c>
      <c r="E69" s="248" t="s">
        <v>83</v>
      </c>
      <c r="F69" s="248"/>
      <c r="G69" s="252"/>
      <c r="H69" s="252"/>
      <c r="I69" s="253" t="e">
        <f>I70+I73+I71+I72</f>
        <v>#REF!</v>
      </c>
      <c r="J69" s="253" t="e">
        <f>J70+J73+J71+J72</f>
        <v>#REF!</v>
      </c>
      <c r="K69" s="253" t="e">
        <f>K70+K73+K71+K72</f>
        <v>#REF!</v>
      </c>
      <c r="L69" s="253" t="e">
        <f>L70+L73+L71+L72</f>
        <v>#REF!</v>
      </c>
      <c r="M69" s="253" t="e">
        <f t="shared" ref="M69:N69" si="38">M70+M73+M71+M72</f>
        <v>#REF!</v>
      </c>
      <c r="N69" s="253" t="e">
        <f t="shared" si="38"/>
        <v>#REF!</v>
      </c>
    </row>
    <row r="70" spans="1:14" ht="12.75" hidden="1" customHeight="1" x14ac:dyDescent="0.2">
      <c r="A70" s="255" t="s">
        <v>300</v>
      </c>
      <c r="B70" s="248" t="s">
        <v>73</v>
      </c>
      <c r="C70" s="248" t="s">
        <v>233</v>
      </c>
      <c r="D70" s="248" t="s">
        <v>190</v>
      </c>
      <c r="E70" s="248" t="s">
        <v>83</v>
      </c>
      <c r="F70" s="248" t="s">
        <v>301</v>
      </c>
      <c r="G70" s="252"/>
      <c r="H70" s="252"/>
      <c r="I70" s="253" t="e">
        <f>#REF!+G70</f>
        <v>#REF!</v>
      </c>
      <c r="J70" s="253" t="e">
        <f>#REF!+I70</f>
        <v>#REF!</v>
      </c>
      <c r="K70" s="253" t="e">
        <f>#REF!+I70</f>
        <v>#REF!</v>
      </c>
      <c r="L70" s="253" t="e">
        <f t="shared" ref="L70:L72" si="39">F70+J70</f>
        <v>#REF!</v>
      </c>
      <c r="M70" s="253" t="e">
        <f t="shared" ref="M70:M72" si="40">G70+K70</f>
        <v>#REF!</v>
      </c>
      <c r="N70" s="253" t="e">
        <f t="shared" ref="N70:N72" si="41">H70+L70</f>
        <v>#REF!</v>
      </c>
    </row>
    <row r="71" spans="1:14" ht="12.75" hidden="1" customHeight="1" x14ac:dyDescent="0.2">
      <c r="A71" s="255" t="s">
        <v>302</v>
      </c>
      <c r="B71" s="248" t="s">
        <v>73</v>
      </c>
      <c r="C71" s="248" t="s">
        <v>233</v>
      </c>
      <c r="D71" s="248" t="s">
        <v>190</v>
      </c>
      <c r="E71" s="248" t="s">
        <v>83</v>
      </c>
      <c r="F71" s="248" t="s">
        <v>303</v>
      </c>
      <c r="G71" s="252"/>
      <c r="H71" s="252"/>
      <c r="I71" s="253" t="e">
        <f>#REF!+G71</f>
        <v>#REF!</v>
      </c>
      <c r="J71" s="253" t="e">
        <f>#REF!+I71</f>
        <v>#REF!</v>
      </c>
      <c r="K71" s="253" t="e">
        <f>#REF!+I71</f>
        <v>#REF!</v>
      </c>
      <c r="L71" s="253" t="e">
        <f t="shared" si="39"/>
        <v>#REF!</v>
      </c>
      <c r="M71" s="253" t="e">
        <f t="shared" si="40"/>
        <v>#REF!</v>
      </c>
      <c r="N71" s="253" t="e">
        <f t="shared" si="41"/>
        <v>#REF!</v>
      </c>
    </row>
    <row r="72" spans="1:14" ht="12.75" hidden="1" customHeight="1" x14ac:dyDescent="0.2">
      <c r="A72" s="255" t="s">
        <v>144</v>
      </c>
      <c r="B72" s="248" t="s">
        <v>73</v>
      </c>
      <c r="C72" s="248" t="s">
        <v>233</v>
      </c>
      <c r="D72" s="248" t="s">
        <v>190</v>
      </c>
      <c r="E72" s="248" t="s">
        <v>83</v>
      </c>
      <c r="F72" s="248" t="s">
        <v>145</v>
      </c>
      <c r="G72" s="252"/>
      <c r="H72" s="252"/>
      <c r="I72" s="253" t="e">
        <f>#REF!+G72</f>
        <v>#REF!</v>
      </c>
      <c r="J72" s="253" t="e">
        <f>#REF!+I72</f>
        <v>#REF!</v>
      </c>
      <c r="K72" s="253" t="e">
        <f>#REF!+I72</f>
        <v>#REF!</v>
      </c>
      <c r="L72" s="253" t="e">
        <f t="shared" si="39"/>
        <v>#REF!</v>
      </c>
      <c r="M72" s="253" t="e">
        <f t="shared" si="40"/>
        <v>#REF!</v>
      </c>
      <c r="N72" s="253" t="e">
        <f t="shared" si="41"/>
        <v>#REF!</v>
      </c>
    </row>
    <row r="73" spans="1:14" ht="25.5" hidden="1" customHeight="1" x14ac:dyDescent="0.2">
      <c r="A73" s="255" t="s">
        <v>147</v>
      </c>
      <c r="B73" s="248" t="s">
        <v>73</v>
      </c>
      <c r="C73" s="248" t="s">
        <v>233</v>
      </c>
      <c r="D73" s="248" t="s">
        <v>190</v>
      </c>
      <c r="E73" s="248" t="s">
        <v>83</v>
      </c>
      <c r="F73" s="248"/>
      <c r="G73" s="252"/>
      <c r="H73" s="252"/>
      <c r="I73" s="253" t="e">
        <f>I74</f>
        <v>#REF!</v>
      </c>
      <c r="J73" s="253" t="e">
        <f>J74</f>
        <v>#REF!</v>
      </c>
      <c r="K73" s="253" t="e">
        <f>K74</f>
        <v>#REF!</v>
      </c>
      <c r="L73" s="253" t="e">
        <f>L74</f>
        <v>#REF!</v>
      </c>
      <c r="M73" s="253" t="e">
        <f t="shared" ref="M73:N73" si="42">M74</f>
        <v>#REF!</v>
      </c>
      <c r="N73" s="253" t="e">
        <f t="shared" si="42"/>
        <v>#REF!</v>
      </c>
    </row>
    <row r="74" spans="1:14" ht="12.75" hidden="1" customHeight="1" x14ac:dyDescent="0.2">
      <c r="A74" s="255" t="s">
        <v>300</v>
      </c>
      <c r="B74" s="248" t="s">
        <v>73</v>
      </c>
      <c r="C74" s="248" t="s">
        <v>233</v>
      </c>
      <c r="D74" s="248" t="s">
        <v>190</v>
      </c>
      <c r="E74" s="248" t="s">
        <v>83</v>
      </c>
      <c r="F74" s="248" t="s">
        <v>301</v>
      </c>
      <c r="G74" s="252"/>
      <c r="H74" s="252"/>
      <c r="I74" s="253" t="e">
        <f>#REF!+G74</f>
        <v>#REF!</v>
      </c>
      <c r="J74" s="253" t="e">
        <f>#REF!+I74</f>
        <v>#REF!</v>
      </c>
      <c r="K74" s="253" t="e">
        <f>#REF!+I74</f>
        <v>#REF!</v>
      </c>
      <c r="L74" s="253" t="e">
        <f>F74+J74</f>
        <v>#REF!</v>
      </c>
      <c r="M74" s="253" t="e">
        <f t="shared" ref="M74:N74" si="43">G74+K74</f>
        <v>#REF!</v>
      </c>
      <c r="N74" s="253" t="e">
        <f t="shared" si="43"/>
        <v>#REF!</v>
      </c>
    </row>
    <row r="75" spans="1:14" ht="15" hidden="1" x14ac:dyDescent="0.2">
      <c r="A75" s="255" t="s">
        <v>95</v>
      </c>
      <c r="B75" s="248" t="s">
        <v>73</v>
      </c>
      <c r="C75" s="248" t="s">
        <v>233</v>
      </c>
      <c r="D75" s="248" t="s">
        <v>190</v>
      </c>
      <c r="E75" s="248" t="s">
        <v>83</v>
      </c>
      <c r="F75" s="248" t="s">
        <v>96</v>
      </c>
      <c r="G75" s="252"/>
      <c r="H75" s="252"/>
      <c r="I75" s="253">
        <v>-6385.04</v>
      </c>
      <c r="J75" s="253">
        <f>G75+I75</f>
        <v>-6385.04</v>
      </c>
      <c r="K75" s="253">
        <v>-6385.04</v>
      </c>
      <c r="L75" s="253">
        <f>H75+J75</f>
        <v>-6385.04</v>
      </c>
      <c r="M75" s="253">
        <f t="shared" ref="M75:N75" si="44">I75+K75</f>
        <v>-12770.08</v>
      </c>
      <c r="N75" s="253">
        <f t="shared" si="44"/>
        <v>-12770.08</v>
      </c>
    </row>
    <row r="76" spans="1:14" ht="12.75" hidden="1" customHeight="1" x14ac:dyDescent="0.2">
      <c r="A76" s="255" t="s">
        <v>97</v>
      </c>
      <c r="B76" s="248" t="s">
        <v>73</v>
      </c>
      <c r="C76" s="248" t="s">
        <v>233</v>
      </c>
      <c r="D76" s="248" t="s">
        <v>190</v>
      </c>
      <c r="E76" s="248" t="s">
        <v>83</v>
      </c>
      <c r="F76" s="248" t="s">
        <v>98</v>
      </c>
      <c r="G76" s="252"/>
      <c r="H76" s="252"/>
      <c r="I76" s="253" t="e">
        <f>#REF!+G76</f>
        <v>#REF!</v>
      </c>
      <c r="J76" s="253" t="e">
        <f>#REF!+I76</f>
        <v>#REF!</v>
      </c>
      <c r="K76" s="253" t="e">
        <f>#REF!+I76</f>
        <v>#REF!</v>
      </c>
      <c r="L76" s="253" t="e">
        <f t="shared" ref="L76:L78" si="45">F76+J76</f>
        <v>#REF!</v>
      </c>
      <c r="M76" s="253" t="e">
        <f t="shared" ref="M76:M78" si="46">G76+K76</f>
        <v>#REF!</v>
      </c>
      <c r="N76" s="253" t="e">
        <f t="shared" ref="N76:N78" si="47">H76+L76</f>
        <v>#REF!</v>
      </c>
    </row>
    <row r="77" spans="1:14" ht="25.5" hidden="1" customHeight="1" x14ac:dyDescent="0.2">
      <c r="A77" s="255" t="s">
        <v>99</v>
      </c>
      <c r="B77" s="248" t="s">
        <v>73</v>
      </c>
      <c r="C77" s="248" t="s">
        <v>233</v>
      </c>
      <c r="D77" s="248" t="s">
        <v>190</v>
      </c>
      <c r="E77" s="248" t="s">
        <v>83</v>
      </c>
      <c r="F77" s="248" t="s">
        <v>100</v>
      </c>
      <c r="G77" s="252"/>
      <c r="H77" s="252"/>
      <c r="I77" s="253" t="e">
        <f>#REF!+G77</f>
        <v>#REF!</v>
      </c>
      <c r="J77" s="253" t="e">
        <f>#REF!+I77</f>
        <v>#REF!</v>
      </c>
      <c r="K77" s="253" t="e">
        <f>#REF!+I77</f>
        <v>#REF!</v>
      </c>
      <c r="L77" s="253" t="e">
        <f t="shared" si="45"/>
        <v>#REF!</v>
      </c>
      <c r="M77" s="253" t="e">
        <f t="shared" si="46"/>
        <v>#REF!</v>
      </c>
      <c r="N77" s="253" t="e">
        <f t="shared" si="47"/>
        <v>#REF!</v>
      </c>
    </row>
    <row r="78" spans="1:14" ht="25.5" hidden="1" customHeight="1" x14ac:dyDescent="0.2">
      <c r="A78" s="255" t="s">
        <v>101</v>
      </c>
      <c r="B78" s="248" t="s">
        <v>73</v>
      </c>
      <c r="C78" s="248" t="s">
        <v>233</v>
      </c>
      <c r="D78" s="248" t="s">
        <v>190</v>
      </c>
      <c r="E78" s="248" t="s">
        <v>83</v>
      </c>
      <c r="F78" s="248" t="s">
        <v>102</v>
      </c>
      <c r="G78" s="252"/>
      <c r="H78" s="252"/>
      <c r="I78" s="253" t="e">
        <f>#REF!+G78</f>
        <v>#REF!</v>
      </c>
      <c r="J78" s="253" t="e">
        <f>#REF!+I78</f>
        <v>#REF!</v>
      </c>
      <c r="K78" s="253" t="e">
        <f>#REF!+I78</f>
        <v>#REF!</v>
      </c>
      <c r="L78" s="253" t="e">
        <f t="shared" si="45"/>
        <v>#REF!</v>
      </c>
      <c r="M78" s="253" t="e">
        <f t="shared" si="46"/>
        <v>#REF!</v>
      </c>
      <c r="N78" s="253" t="e">
        <f t="shared" si="47"/>
        <v>#REF!</v>
      </c>
    </row>
    <row r="79" spans="1:14" ht="18.75" hidden="1" customHeight="1" x14ac:dyDescent="0.2">
      <c r="A79" s="255" t="s">
        <v>93</v>
      </c>
      <c r="B79" s="248" t="s">
        <v>73</v>
      </c>
      <c r="C79" s="248" t="s">
        <v>233</v>
      </c>
      <c r="D79" s="248" t="s">
        <v>190</v>
      </c>
      <c r="E79" s="248" t="s">
        <v>83</v>
      </c>
      <c r="F79" s="248" t="s">
        <v>94</v>
      </c>
      <c r="G79" s="252"/>
      <c r="H79" s="252"/>
      <c r="I79" s="253">
        <v>-684.96</v>
      </c>
      <c r="J79" s="253">
        <f>G79+I79</f>
        <v>-684.96</v>
      </c>
      <c r="K79" s="253">
        <v>-684.96</v>
      </c>
      <c r="L79" s="253">
        <f t="shared" ref="L79:L81" si="48">H79+J79</f>
        <v>-684.96</v>
      </c>
      <c r="M79" s="253">
        <f t="shared" ref="M79:M81" si="49">I79+K79</f>
        <v>-1369.92</v>
      </c>
      <c r="N79" s="253">
        <f t="shared" ref="N79:N81" si="50">J79+L79</f>
        <v>-1369.92</v>
      </c>
    </row>
    <row r="80" spans="1:14" ht="15" hidden="1" x14ac:dyDescent="0.2">
      <c r="A80" s="255" t="s">
        <v>103</v>
      </c>
      <c r="B80" s="248" t="s">
        <v>73</v>
      </c>
      <c r="C80" s="248" t="s">
        <v>233</v>
      </c>
      <c r="D80" s="248" t="s">
        <v>190</v>
      </c>
      <c r="E80" s="248" t="s">
        <v>83</v>
      </c>
      <c r="F80" s="248" t="s">
        <v>104</v>
      </c>
      <c r="G80" s="252"/>
      <c r="H80" s="252"/>
      <c r="I80" s="253">
        <v>-25</v>
      </c>
      <c r="J80" s="253">
        <f>G80+I80</f>
        <v>-25</v>
      </c>
      <c r="K80" s="253">
        <v>-25</v>
      </c>
      <c r="L80" s="253">
        <f t="shared" si="48"/>
        <v>-25</v>
      </c>
      <c r="M80" s="253">
        <f t="shared" si="49"/>
        <v>-50</v>
      </c>
      <c r="N80" s="253">
        <f t="shared" si="50"/>
        <v>-50</v>
      </c>
    </row>
    <row r="81" spans="1:14" ht="15" hidden="1" x14ac:dyDescent="0.2">
      <c r="A81" s="255" t="s">
        <v>105</v>
      </c>
      <c r="B81" s="248" t="s">
        <v>73</v>
      </c>
      <c r="C81" s="248" t="s">
        <v>233</v>
      </c>
      <c r="D81" s="248" t="s">
        <v>190</v>
      </c>
      <c r="E81" s="248" t="s">
        <v>83</v>
      </c>
      <c r="F81" s="248" t="s">
        <v>106</v>
      </c>
      <c r="G81" s="252"/>
      <c r="H81" s="252"/>
      <c r="I81" s="253" t="e">
        <f>#REF!+G81</f>
        <v>#REF!</v>
      </c>
      <c r="J81" s="253" t="e">
        <f>G81+I81</f>
        <v>#REF!</v>
      </c>
      <c r="K81" s="253" t="e">
        <f>H81+I81</f>
        <v>#REF!</v>
      </c>
      <c r="L81" s="253" t="e">
        <f t="shared" si="48"/>
        <v>#REF!</v>
      </c>
      <c r="M81" s="253" t="e">
        <f t="shared" si="49"/>
        <v>#REF!</v>
      </c>
      <c r="N81" s="253" t="e">
        <f t="shared" si="50"/>
        <v>#REF!</v>
      </c>
    </row>
    <row r="82" spans="1:14" ht="15" hidden="1" x14ac:dyDescent="0.2">
      <c r="A82" s="255" t="s">
        <v>107</v>
      </c>
      <c r="B82" s="248" t="s">
        <v>73</v>
      </c>
      <c r="C82" s="248" t="s">
        <v>233</v>
      </c>
      <c r="D82" s="248" t="s">
        <v>190</v>
      </c>
      <c r="E82" s="248" t="s">
        <v>108</v>
      </c>
      <c r="F82" s="248"/>
      <c r="G82" s="252"/>
      <c r="H82" s="252"/>
      <c r="I82" s="253" t="e">
        <f>I83</f>
        <v>#REF!</v>
      </c>
      <c r="J82" s="253" t="e">
        <f>J83</f>
        <v>#REF!</v>
      </c>
      <c r="K82" s="253" t="e">
        <f>K83</f>
        <v>#REF!</v>
      </c>
      <c r="L82" s="253" t="e">
        <f>L83</f>
        <v>#REF!</v>
      </c>
      <c r="M82" s="253" t="e">
        <f t="shared" ref="M82:N82" si="51">M83</f>
        <v>#REF!</v>
      </c>
      <c r="N82" s="253" t="e">
        <f t="shared" si="51"/>
        <v>#REF!</v>
      </c>
    </row>
    <row r="83" spans="1:14" ht="15" hidden="1" x14ac:dyDescent="0.2">
      <c r="A83" s="255" t="s">
        <v>299</v>
      </c>
      <c r="B83" s="248" t="s">
        <v>73</v>
      </c>
      <c r="C83" s="248" t="s">
        <v>233</v>
      </c>
      <c r="D83" s="248" t="s">
        <v>190</v>
      </c>
      <c r="E83" s="248" t="s">
        <v>109</v>
      </c>
      <c r="F83" s="248"/>
      <c r="G83" s="252"/>
      <c r="H83" s="252"/>
      <c r="I83" s="253" t="e">
        <f>I84+I87+I85+I86+I96+I97</f>
        <v>#REF!</v>
      </c>
      <c r="J83" s="253" t="e">
        <f>J84+J87+J85+J86+J96+J97</f>
        <v>#REF!</v>
      </c>
      <c r="K83" s="253" t="e">
        <f>K84+K87+K85+K86+K96+K97</f>
        <v>#REF!</v>
      </c>
      <c r="L83" s="253" t="e">
        <f>L84+L87+L85+L86+L96+L97</f>
        <v>#REF!</v>
      </c>
      <c r="M83" s="253" t="e">
        <f t="shared" ref="M83:N83" si="52">M84+M87+M85+M86+M96+M97</f>
        <v>#REF!</v>
      </c>
      <c r="N83" s="253" t="e">
        <f t="shared" si="52"/>
        <v>#REF!</v>
      </c>
    </row>
    <row r="84" spans="1:14" ht="12.75" hidden="1" customHeight="1" x14ac:dyDescent="0.2">
      <c r="A84" s="255" t="s">
        <v>300</v>
      </c>
      <c r="B84" s="248" t="s">
        <v>73</v>
      </c>
      <c r="C84" s="248" t="s">
        <v>233</v>
      </c>
      <c r="D84" s="248" t="s">
        <v>190</v>
      </c>
      <c r="E84" s="248" t="s">
        <v>109</v>
      </c>
      <c r="F84" s="248" t="s">
        <v>301</v>
      </c>
      <c r="G84" s="252"/>
      <c r="H84" s="252"/>
      <c r="I84" s="253" t="e">
        <f>#REF!+G84</f>
        <v>#REF!</v>
      </c>
      <c r="J84" s="253" t="e">
        <f>G84+I84</f>
        <v>#REF!</v>
      </c>
      <c r="K84" s="253" t="e">
        <f>H84+I84</f>
        <v>#REF!</v>
      </c>
      <c r="L84" s="253" t="e">
        <f>H84+J84</f>
        <v>#REF!</v>
      </c>
      <c r="M84" s="253" t="e">
        <f t="shared" ref="M84:N84" si="53">I84+K84</f>
        <v>#REF!</v>
      </c>
      <c r="N84" s="253" t="e">
        <f t="shared" si="53"/>
        <v>#REF!</v>
      </c>
    </row>
    <row r="85" spans="1:14" ht="12.75" hidden="1" customHeight="1" x14ac:dyDescent="0.2">
      <c r="A85" s="255" t="s">
        <v>302</v>
      </c>
      <c r="B85" s="248" t="s">
        <v>73</v>
      </c>
      <c r="C85" s="248" t="s">
        <v>233</v>
      </c>
      <c r="D85" s="248" t="s">
        <v>190</v>
      </c>
      <c r="E85" s="248" t="s">
        <v>109</v>
      </c>
      <c r="F85" s="248" t="s">
        <v>303</v>
      </c>
      <c r="G85" s="252"/>
      <c r="H85" s="252"/>
      <c r="I85" s="253" t="e">
        <f>#REF!+G85</f>
        <v>#REF!</v>
      </c>
      <c r="J85" s="253" t="e">
        <f>#REF!+I85</f>
        <v>#REF!</v>
      </c>
      <c r="K85" s="253" t="e">
        <f>#REF!+I85</f>
        <v>#REF!</v>
      </c>
      <c r="L85" s="253" t="e">
        <f>F85+J85</f>
        <v>#REF!</v>
      </c>
      <c r="M85" s="253" t="e">
        <f t="shared" ref="M85:N86" si="54">G85+K85</f>
        <v>#REF!</v>
      </c>
      <c r="N85" s="253" t="e">
        <f t="shared" si="54"/>
        <v>#REF!</v>
      </c>
    </row>
    <row r="86" spans="1:14" ht="12.75" hidden="1" customHeight="1" x14ac:dyDescent="0.2">
      <c r="A86" s="255" t="s">
        <v>144</v>
      </c>
      <c r="B86" s="248" t="s">
        <v>73</v>
      </c>
      <c r="C86" s="248" t="s">
        <v>233</v>
      </c>
      <c r="D86" s="248" t="s">
        <v>190</v>
      </c>
      <c r="E86" s="248" t="s">
        <v>109</v>
      </c>
      <c r="F86" s="248" t="s">
        <v>145</v>
      </c>
      <c r="G86" s="252"/>
      <c r="H86" s="252"/>
      <c r="I86" s="253" t="e">
        <f>#REF!+G86</f>
        <v>#REF!</v>
      </c>
      <c r="J86" s="253" t="e">
        <f>#REF!+I86</f>
        <v>#REF!</v>
      </c>
      <c r="K86" s="253" t="e">
        <f>#REF!+I86</f>
        <v>#REF!</v>
      </c>
      <c r="L86" s="253" t="e">
        <f>F86+J86</f>
        <v>#REF!</v>
      </c>
      <c r="M86" s="253" t="e">
        <f t="shared" si="54"/>
        <v>#REF!</v>
      </c>
      <c r="N86" s="253" t="e">
        <f t="shared" si="54"/>
        <v>#REF!</v>
      </c>
    </row>
    <row r="87" spans="1:14" ht="25.5" hidden="1" customHeight="1" x14ac:dyDescent="0.2">
      <c r="A87" s="255" t="s">
        <v>147</v>
      </c>
      <c r="B87" s="248" t="s">
        <v>73</v>
      </c>
      <c r="C87" s="248" t="s">
        <v>233</v>
      </c>
      <c r="D87" s="248" t="s">
        <v>190</v>
      </c>
      <c r="E87" s="248" t="s">
        <v>110</v>
      </c>
      <c r="F87" s="248"/>
      <c r="G87" s="252"/>
      <c r="H87" s="252"/>
      <c r="I87" s="253" t="e">
        <f>I88</f>
        <v>#REF!</v>
      </c>
      <c r="J87" s="253" t="e">
        <f>J88</f>
        <v>#REF!</v>
      </c>
      <c r="K87" s="253" t="e">
        <f>K88</f>
        <v>#REF!</v>
      </c>
      <c r="L87" s="253" t="e">
        <f>L88</f>
        <v>#REF!</v>
      </c>
      <c r="M87" s="253" t="e">
        <f t="shared" ref="M87:N87" si="55">M88</f>
        <v>#REF!</v>
      </c>
      <c r="N87" s="253" t="e">
        <f t="shared" si="55"/>
        <v>#REF!</v>
      </c>
    </row>
    <row r="88" spans="1:14" ht="12.75" hidden="1" customHeight="1" x14ac:dyDescent="0.2">
      <c r="A88" s="255" t="s">
        <v>300</v>
      </c>
      <c r="B88" s="248" t="s">
        <v>73</v>
      </c>
      <c r="C88" s="248" t="s">
        <v>233</v>
      </c>
      <c r="D88" s="248" t="s">
        <v>190</v>
      </c>
      <c r="E88" s="248" t="s">
        <v>110</v>
      </c>
      <c r="F88" s="248" t="s">
        <v>301</v>
      </c>
      <c r="G88" s="252"/>
      <c r="H88" s="252"/>
      <c r="I88" s="253" t="e">
        <f>#REF!+G88</f>
        <v>#REF!</v>
      </c>
      <c r="J88" s="253" t="e">
        <f>#REF!+I88</f>
        <v>#REF!</v>
      </c>
      <c r="K88" s="253" t="e">
        <f>#REF!+I88</f>
        <v>#REF!</v>
      </c>
      <c r="L88" s="253" t="e">
        <f>F88+J88</f>
        <v>#REF!</v>
      </c>
      <c r="M88" s="253" t="e">
        <f t="shared" ref="M88:N88" si="56">G88+K88</f>
        <v>#REF!</v>
      </c>
      <c r="N88" s="253" t="e">
        <f t="shared" si="56"/>
        <v>#REF!</v>
      </c>
    </row>
    <row r="89" spans="1:14" ht="25.5" hidden="1" customHeight="1" x14ac:dyDescent="0.2">
      <c r="A89" s="255" t="s">
        <v>92</v>
      </c>
      <c r="B89" s="248" t="s">
        <v>73</v>
      </c>
      <c r="C89" s="248" t="s">
        <v>233</v>
      </c>
      <c r="D89" s="248" t="s">
        <v>190</v>
      </c>
      <c r="E89" s="248" t="s">
        <v>111</v>
      </c>
      <c r="F89" s="248"/>
      <c r="G89" s="252"/>
      <c r="H89" s="252"/>
      <c r="I89" s="253" t="e">
        <f>I90</f>
        <v>#REF!</v>
      </c>
      <c r="J89" s="253" t="e">
        <f>J90</f>
        <v>#REF!</v>
      </c>
      <c r="K89" s="253" t="e">
        <f>K90</f>
        <v>#REF!</v>
      </c>
      <c r="L89" s="253" t="e">
        <f>L90</f>
        <v>#REF!</v>
      </c>
      <c r="M89" s="253" t="e">
        <f t="shared" ref="M89:N89" si="57">M90</f>
        <v>#REF!</v>
      </c>
      <c r="N89" s="253" t="e">
        <f t="shared" si="57"/>
        <v>#REF!</v>
      </c>
    </row>
    <row r="90" spans="1:14" ht="12.75" hidden="1" customHeight="1" x14ac:dyDescent="0.2">
      <c r="A90" s="255" t="s">
        <v>299</v>
      </c>
      <c r="B90" s="248" t="s">
        <v>73</v>
      </c>
      <c r="C90" s="248" t="s">
        <v>233</v>
      </c>
      <c r="D90" s="248" t="s">
        <v>190</v>
      </c>
      <c r="E90" s="248" t="s">
        <v>112</v>
      </c>
      <c r="F90" s="248"/>
      <c r="G90" s="252"/>
      <c r="H90" s="252"/>
      <c r="I90" s="253" t="e">
        <f>I91+I94+I92+I93</f>
        <v>#REF!</v>
      </c>
      <c r="J90" s="253" t="e">
        <f>J91+J94+J92+J93</f>
        <v>#REF!</v>
      </c>
      <c r="K90" s="253" t="e">
        <f>K91+K94+K92+K93</f>
        <v>#REF!</v>
      </c>
      <c r="L90" s="253" t="e">
        <f>L91+L94+L92+L93</f>
        <v>#REF!</v>
      </c>
      <c r="M90" s="253" t="e">
        <f t="shared" ref="M90:N90" si="58">M91+M94+M92+M93</f>
        <v>#REF!</v>
      </c>
      <c r="N90" s="253" t="e">
        <f t="shared" si="58"/>
        <v>#REF!</v>
      </c>
    </row>
    <row r="91" spans="1:14" ht="12.75" hidden="1" customHeight="1" x14ac:dyDescent="0.2">
      <c r="A91" s="255" t="s">
        <v>300</v>
      </c>
      <c r="B91" s="248" t="s">
        <v>73</v>
      </c>
      <c r="C91" s="248" t="s">
        <v>233</v>
      </c>
      <c r="D91" s="248" t="s">
        <v>190</v>
      </c>
      <c r="E91" s="248" t="s">
        <v>112</v>
      </c>
      <c r="F91" s="248" t="s">
        <v>301</v>
      </c>
      <c r="G91" s="252"/>
      <c r="H91" s="252"/>
      <c r="I91" s="253" t="e">
        <f>#REF!+G91</f>
        <v>#REF!</v>
      </c>
      <c r="J91" s="253" t="e">
        <f>#REF!+I91</f>
        <v>#REF!</v>
      </c>
      <c r="K91" s="253" t="e">
        <f>#REF!+I91</f>
        <v>#REF!</v>
      </c>
      <c r="L91" s="253" t="e">
        <f t="shared" ref="L91:L93" si="59">F91+J91</f>
        <v>#REF!</v>
      </c>
      <c r="M91" s="253" t="e">
        <f t="shared" ref="M91:M93" si="60">G91+K91</f>
        <v>#REF!</v>
      </c>
      <c r="N91" s="253" t="e">
        <f t="shared" ref="N91:N93" si="61">H91+L91</f>
        <v>#REF!</v>
      </c>
    </row>
    <row r="92" spans="1:14" ht="12.75" hidden="1" customHeight="1" x14ac:dyDescent="0.2">
      <c r="A92" s="255" t="s">
        <v>302</v>
      </c>
      <c r="B92" s="248" t="s">
        <v>73</v>
      </c>
      <c r="C92" s="248" t="s">
        <v>233</v>
      </c>
      <c r="D92" s="248" t="s">
        <v>190</v>
      </c>
      <c r="E92" s="248" t="s">
        <v>112</v>
      </c>
      <c r="F92" s="248" t="s">
        <v>303</v>
      </c>
      <c r="G92" s="252"/>
      <c r="H92" s="252"/>
      <c r="I92" s="253" t="e">
        <f>#REF!+G92</f>
        <v>#REF!</v>
      </c>
      <c r="J92" s="253" t="e">
        <f>#REF!+I92</f>
        <v>#REF!</v>
      </c>
      <c r="K92" s="253" t="e">
        <f>#REF!+I92</f>
        <v>#REF!</v>
      </c>
      <c r="L92" s="253" t="e">
        <f t="shared" si="59"/>
        <v>#REF!</v>
      </c>
      <c r="M92" s="253" t="e">
        <f t="shared" si="60"/>
        <v>#REF!</v>
      </c>
      <c r="N92" s="253" t="e">
        <f t="shared" si="61"/>
        <v>#REF!</v>
      </c>
    </row>
    <row r="93" spans="1:14" ht="12.75" hidden="1" customHeight="1" x14ac:dyDescent="0.2">
      <c r="A93" s="255" t="s">
        <v>144</v>
      </c>
      <c r="B93" s="248" t="s">
        <v>73</v>
      </c>
      <c r="C93" s="248" t="s">
        <v>233</v>
      </c>
      <c r="D93" s="248" t="s">
        <v>190</v>
      </c>
      <c r="E93" s="248" t="s">
        <v>112</v>
      </c>
      <c r="F93" s="248" t="s">
        <v>145</v>
      </c>
      <c r="G93" s="252"/>
      <c r="H93" s="252"/>
      <c r="I93" s="253" t="e">
        <f>#REF!+G93</f>
        <v>#REF!</v>
      </c>
      <c r="J93" s="253" t="e">
        <f>#REF!+I93</f>
        <v>#REF!</v>
      </c>
      <c r="K93" s="253" t="e">
        <f>#REF!+I93</f>
        <v>#REF!</v>
      </c>
      <c r="L93" s="253" t="e">
        <f t="shared" si="59"/>
        <v>#REF!</v>
      </c>
      <c r="M93" s="253" t="e">
        <f t="shared" si="60"/>
        <v>#REF!</v>
      </c>
      <c r="N93" s="253" t="e">
        <f t="shared" si="61"/>
        <v>#REF!</v>
      </c>
    </row>
    <row r="94" spans="1:14" ht="25.5" hidden="1" customHeight="1" x14ac:dyDescent="0.2">
      <c r="A94" s="255" t="s">
        <v>147</v>
      </c>
      <c r="B94" s="248" t="s">
        <v>73</v>
      </c>
      <c r="C94" s="248" t="s">
        <v>233</v>
      </c>
      <c r="D94" s="248" t="s">
        <v>190</v>
      </c>
      <c r="E94" s="248" t="s">
        <v>113</v>
      </c>
      <c r="F94" s="248"/>
      <c r="G94" s="252"/>
      <c r="H94" s="252"/>
      <c r="I94" s="253" t="e">
        <f>I95</f>
        <v>#REF!</v>
      </c>
      <c r="J94" s="253" t="e">
        <f>J95</f>
        <v>#REF!</v>
      </c>
      <c r="K94" s="253" t="e">
        <f>K95</f>
        <v>#REF!</v>
      </c>
      <c r="L94" s="253" t="e">
        <f>L95</f>
        <v>#REF!</v>
      </c>
      <c r="M94" s="253" t="e">
        <f t="shared" ref="M94:N94" si="62">M95</f>
        <v>#REF!</v>
      </c>
      <c r="N94" s="253" t="e">
        <f t="shared" si="62"/>
        <v>#REF!</v>
      </c>
    </row>
    <row r="95" spans="1:14" ht="12.75" hidden="1" customHeight="1" x14ac:dyDescent="0.2">
      <c r="A95" s="255" t="s">
        <v>300</v>
      </c>
      <c r="B95" s="248" t="s">
        <v>73</v>
      </c>
      <c r="C95" s="248" t="s">
        <v>233</v>
      </c>
      <c r="D95" s="248" t="s">
        <v>190</v>
      </c>
      <c r="E95" s="248" t="s">
        <v>113</v>
      </c>
      <c r="F95" s="248" t="s">
        <v>301</v>
      </c>
      <c r="G95" s="252"/>
      <c r="H95" s="252"/>
      <c r="I95" s="253" t="e">
        <f>#REF!+G95</f>
        <v>#REF!</v>
      </c>
      <c r="J95" s="253" t="e">
        <f>#REF!+I95</f>
        <v>#REF!</v>
      </c>
      <c r="K95" s="253" t="e">
        <f>#REF!+I95</f>
        <v>#REF!</v>
      </c>
      <c r="L95" s="253" t="e">
        <f>F95+J95</f>
        <v>#REF!</v>
      </c>
      <c r="M95" s="253" t="e">
        <f t="shared" ref="M95:N95" si="63">G95+K95</f>
        <v>#REF!</v>
      </c>
      <c r="N95" s="253" t="e">
        <f t="shared" si="63"/>
        <v>#REF!</v>
      </c>
    </row>
    <row r="96" spans="1:14" ht="30" hidden="1" x14ac:dyDescent="0.2">
      <c r="A96" s="255" t="s">
        <v>76</v>
      </c>
      <c r="B96" s="248" t="s">
        <v>73</v>
      </c>
      <c r="C96" s="248" t="s">
        <v>233</v>
      </c>
      <c r="D96" s="248" t="s">
        <v>190</v>
      </c>
      <c r="E96" s="248" t="s">
        <v>109</v>
      </c>
      <c r="F96" s="248" t="s">
        <v>77</v>
      </c>
      <c r="G96" s="252"/>
      <c r="H96" s="252"/>
      <c r="I96" s="253" t="e">
        <f>#REF!+G96</f>
        <v>#REF!</v>
      </c>
      <c r="J96" s="253" t="e">
        <f>G96+I96</f>
        <v>#REF!</v>
      </c>
      <c r="K96" s="253" t="e">
        <f>H96+I96</f>
        <v>#REF!</v>
      </c>
      <c r="L96" s="253" t="e">
        <f>H96+J96</f>
        <v>#REF!</v>
      </c>
      <c r="M96" s="253" t="e">
        <f t="shared" ref="M96:N96" si="64">I96+K96</f>
        <v>#REF!</v>
      </c>
      <c r="N96" s="253" t="e">
        <f t="shared" si="64"/>
        <v>#REF!</v>
      </c>
    </row>
    <row r="97" spans="1:14" ht="12.75" hidden="1" customHeight="1" x14ac:dyDescent="0.2">
      <c r="A97" s="255" t="s">
        <v>78</v>
      </c>
      <c r="B97" s="248" t="s">
        <v>73</v>
      </c>
      <c r="C97" s="248" t="s">
        <v>233</v>
      </c>
      <c r="D97" s="248" t="s">
        <v>190</v>
      </c>
      <c r="E97" s="248" t="s">
        <v>109</v>
      </c>
      <c r="F97" s="248" t="s">
        <v>79</v>
      </c>
      <c r="G97" s="252"/>
      <c r="H97" s="252"/>
      <c r="I97" s="253" t="e">
        <f>#REF!+G97</f>
        <v>#REF!</v>
      </c>
      <c r="J97" s="253" t="e">
        <f>#REF!+I97</f>
        <v>#REF!</v>
      </c>
      <c r="K97" s="253" t="e">
        <f>#REF!+I97</f>
        <v>#REF!</v>
      </c>
      <c r="L97" s="253" t="e">
        <f>F97+J97</f>
        <v>#REF!</v>
      </c>
      <c r="M97" s="253" t="e">
        <f t="shared" ref="M97:N97" si="65">G97+K97</f>
        <v>#REF!</v>
      </c>
      <c r="N97" s="253" t="e">
        <f t="shared" si="65"/>
        <v>#REF!</v>
      </c>
    </row>
    <row r="98" spans="1:14" ht="25.5" hidden="1" customHeight="1" x14ac:dyDescent="0.2">
      <c r="A98" s="255" t="s">
        <v>114</v>
      </c>
      <c r="B98" s="248" t="s">
        <v>73</v>
      </c>
      <c r="C98" s="248" t="s">
        <v>233</v>
      </c>
      <c r="D98" s="248" t="s">
        <v>190</v>
      </c>
      <c r="E98" s="247" t="s">
        <v>115</v>
      </c>
      <c r="F98" s="248"/>
      <c r="G98" s="252"/>
      <c r="H98" s="252"/>
      <c r="I98" s="253" t="e">
        <f>I99</f>
        <v>#REF!</v>
      </c>
      <c r="J98" s="253" t="e">
        <f>J99</f>
        <v>#REF!</v>
      </c>
      <c r="K98" s="253" t="e">
        <f>K99</f>
        <v>#REF!</v>
      </c>
      <c r="L98" s="253" t="e">
        <f>L99</f>
        <v>#REF!</v>
      </c>
      <c r="M98" s="253" t="e">
        <f t="shared" ref="M98:N98" si="66">M99</f>
        <v>#REF!</v>
      </c>
      <c r="N98" s="253" t="e">
        <f t="shared" si="66"/>
        <v>#REF!</v>
      </c>
    </row>
    <row r="99" spans="1:14" ht="12.75" hidden="1" customHeight="1" x14ac:dyDescent="0.2">
      <c r="A99" s="255" t="s">
        <v>300</v>
      </c>
      <c r="B99" s="248" t="s">
        <v>73</v>
      </c>
      <c r="C99" s="248" t="s">
        <v>233</v>
      </c>
      <c r="D99" s="248" t="s">
        <v>190</v>
      </c>
      <c r="E99" s="247" t="s">
        <v>115</v>
      </c>
      <c r="F99" s="248" t="s">
        <v>301</v>
      </c>
      <c r="G99" s="252"/>
      <c r="H99" s="252"/>
      <c r="I99" s="253" t="e">
        <f>#REF!+G99</f>
        <v>#REF!</v>
      </c>
      <c r="J99" s="253" t="e">
        <f>G99+I99</f>
        <v>#REF!</v>
      </c>
      <c r="K99" s="253" t="e">
        <f>H99+I99</f>
        <v>#REF!</v>
      </c>
      <c r="L99" s="253" t="e">
        <f>H99+J99</f>
        <v>#REF!</v>
      </c>
      <c r="M99" s="253" t="e">
        <f t="shared" ref="M99:N99" si="67">I99+K99</f>
        <v>#REF!</v>
      </c>
      <c r="N99" s="253" t="e">
        <f t="shared" si="67"/>
        <v>#REF!</v>
      </c>
    </row>
    <row r="100" spans="1:14" ht="25.5" hidden="1" customHeight="1" x14ac:dyDescent="0.2">
      <c r="A100" s="255" t="s">
        <v>116</v>
      </c>
      <c r="B100" s="248" t="s">
        <v>73</v>
      </c>
      <c r="C100" s="248" t="s">
        <v>233</v>
      </c>
      <c r="D100" s="248" t="s">
        <v>190</v>
      </c>
      <c r="E100" s="247" t="s">
        <v>117</v>
      </c>
      <c r="F100" s="248"/>
      <c r="G100" s="252"/>
      <c r="H100" s="252"/>
      <c r="I100" s="253" t="e">
        <f>I101</f>
        <v>#REF!</v>
      </c>
      <c r="J100" s="253" t="e">
        <f>J101</f>
        <v>#REF!</v>
      </c>
      <c r="K100" s="253" t="e">
        <f>K101</f>
        <v>#REF!</v>
      </c>
      <c r="L100" s="253" t="e">
        <f>L101</f>
        <v>#REF!</v>
      </c>
      <c r="M100" s="253" t="e">
        <f t="shared" ref="M100:N100" si="68">M101</f>
        <v>#REF!</v>
      </c>
      <c r="N100" s="253" t="e">
        <f t="shared" si="68"/>
        <v>#REF!</v>
      </c>
    </row>
    <row r="101" spans="1:14" ht="12.75" hidden="1" customHeight="1" x14ac:dyDescent="0.2">
      <c r="A101" s="255" t="s">
        <v>300</v>
      </c>
      <c r="B101" s="248" t="s">
        <v>73</v>
      </c>
      <c r="C101" s="248" t="s">
        <v>233</v>
      </c>
      <c r="D101" s="248" t="s">
        <v>190</v>
      </c>
      <c r="E101" s="247" t="s">
        <v>117</v>
      </c>
      <c r="F101" s="248" t="s">
        <v>301</v>
      </c>
      <c r="G101" s="252"/>
      <c r="H101" s="252"/>
      <c r="I101" s="253" t="e">
        <f>#REF!+G101</f>
        <v>#REF!</v>
      </c>
      <c r="J101" s="253" t="e">
        <f>#REF!+I101</f>
        <v>#REF!</v>
      </c>
      <c r="K101" s="253" t="e">
        <f>#REF!+I101</f>
        <v>#REF!</v>
      </c>
      <c r="L101" s="253" t="e">
        <f>F101+J101</f>
        <v>#REF!</v>
      </c>
      <c r="M101" s="253" t="e">
        <f t="shared" ref="M101:N102" si="69">G101+K101</f>
        <v>#REF!</v>
      </c>
      <c r="N101" s="253" t="e">
        <f t="shared" si="69"/>
        <v>#REF!</v>
      </c>
    </row>
    <row r="102" spans="1:14" ht="12.75" hidden="1" customHeight="1" x14ac:dyDescent="0.2">
      <c r="A102" s="255" t="s">
        <v>324</v>
      </c>
      <c r="B102" s="248" t="s">
        <v>73</v>
      </c>
      <c r="C102" s="248" t="s">
        <v>233</v>
      </c>
      <c r="D102" s="248" t="s">
        <v>190</v>
      </c>
      <c r="E102" s="248" t="s">
        <v>325</v>
      </c>
      <c r="F102" s="248"/>
      <c r="G102" s="252"/>
      <c r="H102" s="252"/>
      <c r="I102" s="253" t="e">
        <f>#REF!+G102</f>
        <v>#REF!</v>
      </c>
      <c r="J102" s="253" t="e">
        <f>#REF!+I102</f>
        <v>#REF!</v>
      </c>
      <c r="K102" s="253" t="e">
        <f>#REF!+I102</f>
        <v>#REF!</v>
      </c>
      <c r="L102" s="253" t="e">
        <f>F102+J102</f>
        <v>#REF!</v>
      </c>
      <c r="M102" s="253" t="e">
        <f t="shared" si="69"/>
        <v>#REF!</v>
      </c>
      <c r="N102" s="253" t="e">
        <f t="shared" si="69"/>
        <v>#REF!</v>
      </c>
    </row>
    <row r="103" spans="1:14" ht="25.5" hidden="1" customHeight="1" x14ac:dyDescent="0.2">
      <c r="A103" s="255" t="s">
        <v>116</v>
      </c>
      <c r="B103" s="248" t="s">
        <v>73</v>
      </c>
      <c r="C103" s="248" t="s">
        <v>233</v>
      </c>
      <c r="D103" s="248" t="s">
        <v>190</v>
      </c>
      <c r="E103" s="247" t="s">
        <v>118</v>
      </c>
      <c r="F103" s="248"/>
      <c r="G103" s="252"/>
      <c r="H103" s="252"/>
      <c r="I103" s="253" t="e">
        <f>I104</f>
        <v>#REF!</v>
      </c>
      <c r="J103" s="253" t="e">
        <f>J104</f>
        <v>#REF!</v>
      </c>
      <c r="K103" s="253" t="e">
        <f>K104</f>
        <v>#REF!</v>
      </c>
      <c r="L103" s="253" t="e">
        <f>L104</f>
        <v>#REF!</v>
      </c>
      <c r="M103" s="253" t="e">
        <f t="shared" ref="M103:N103" si="70">M104</f>
        <v>#REF!</v>
      </c>
      <c r="N103" s="253" t="e">
        <f t="shared" si="70"/>
        <v>#REF!</v>
      </c>
    </row>
    <row r="104" spans="1:14" ht="12.75" hidden="1" customHeight="1" x14ac:dyDescent="0.2">
      <c r="A104" s="255" t="s">
        <v>300</v>
      </c>
      <c r="B104" s="248" t="s">
        <v>73</v>
      </c>
      <c r="C104" s="248" t="s">
        <v>233</v>
      </c>
      <c r="D104" s="248" t="s">
        <v>190</v>
      </c>
      <c r="E104" s="247" t="s">
        <v>118</v>
      </c>
      <c r="F104" s="248" t="s">
        <v>301</v>
      </c>
      <c r="G104" s="252"/>
      <c r="H104" s="252"/>
      <c r="I104" s="253" t="e">
        <f>#REF!+G104</f>
        <v>#REF!</v>
      </c>
      <c r="J104" s="253" t="e">
        <f>G104+I104</f>
        <v>#REF!</v>
      </c>
      <c r="K104" s="253" t="e">
        <f>H104+I104</f>
        <v>#REF!</v>
      </c>
      <c r="L104" s="253" t="e">
        <f>H104+J104</f>
        <v>#REF!</v>
      </c>
      <c r="M104" s="253" t="e">
        <f t="shared" ref="M104:N104" si="71">I104+K104</f>
        <v>#REF!</v>
      </c>
      <c r="N104" s="253" t="e">
        <f t="shared" si="71"/>
        <v>#REF!</v>
      </c>
    </row>
    <row r="105" spans="1:14" ht="15" hidden="1" customHeight="1" x14ac:dyDescent="0.2">
      <c r="A105" s="255" t="s">
        <v>324</v>
      </c>
      <c r="B105" s="248" t="s">
        <v>73</v>
      </c>
      <c r="C105" s="248" t="s">
        <v>233</v>
      </c>
      <c r="D105" s="248" t="s">
        <v>190</v>
      </c>
      <c r="E105" s="248" t="s">
        <v>325</v>
      </c>
      <c r="F105" s="248"/>
      <c r="G105" s="252"/>
      <c r="H105" s="252"/>
      <c r="I105" s="253" t="e">
        <f>I106</f>
        <v>#REF!</v>
      </c>
      <c r="J105" s="253" t="e">
        <f>J106</f>
        <v>#REF!</v>
      </c>
      <c r="K105" s="253" t="e">
        <f>K106</f>
        <v>#REF!</v>
      </c>
      <c r="L105" s="253" t="e">
        <f>L106</f>
        <v>#REF!</v>
      </c>
      <c r="M105" s="253" t="e">
        <f t="shared" ref="M105:N105" si="72">M106</f>
        <v>#REF!</v>
      </c>
      <c r="N105" s="253" t="e">
        <f t="shared" si="72"/>
        <v>#REF!</v>
      </c>
    </row>
    <row r="106" spans="1:14" ht="15" hidden="1" customHeight="1" x14ac:dyDescent="0.2">
      <c r="A106" s="255" t="s">
        <v>119</v>
      </c>
      <c r="B106" s="248" t="s">
        <v>73</v>
      </c>
      <c r="C106" s="248" t="s">
        <v>233</v>
      </c>
      <c r="D106" s="248" t="s">
        <v>190</v>
      </c>
      <c r="E106" s="248" t="s">
        <v>120</v>
      </c>
      <c r="F106" s="248"/>
      <c r="G106" s="252"/>
      <c r="H106" s="252"/>
      <c r="I106" s="253" t="e">
        <f>I107+I108</f>
        <v>#REF!</v>
      </c>
      <c r="J106" s="253" t="e">
        <f>J107+J108</f>
        <v>#REF!</v>
      </c>
      <c r="K106" s="253" t="e">
        <f>K107+K108</f>
        <v>#REF!</v>
      </c>
      <c r="L106" s="253" t="e">
        <f>L107+L108</f>
        <v>#REF!</v>
      </c>
      <c r="M106" s="253" t="e">
        <f t="shared" ref="M106:N106" si="73">M107+M108</f>
        <v>#REF!</v>
      </c>
      <c r="N106" s="253" t="e">
        <f t="shared" si="73"/>
        <v>#REF!</v>
      </c>
    </row>
    <row r="107" spans="1:14" ht="30" hidden="1" customHeight="1" x14ac:dyDescent="0.2">
      <c r="A107" s="255" t="s">
        <v>93</v>
      </c>
      <c r="B107" s="248" t="s">
        <v>73</v>
      </c>
      <c r="C107" s="248" t="s">
        <v>233</v>
      </c>
      <c r="D107" s="248" t="s">
        <v>190</v>
      </c>
      <c r="E107" s="248" t="s">
        <v>120</v>
      </c>
      <c r="F107" s="248" t="s">
        <v>94</v>
      </c>
      <c r="G107" s="252"/>
      <c r="H107" s="252"/>
      <c r="I107" s="253" t="e">
        <f>#REF!+G107</f>
        <v>#REF!</v>
      </c>
      <c r="J107" s="253" t="e">
        <f>G107+I107</f>
        <v>#REF!</v>
      </c>
      <c r="K107" s="253" t="e">
        <f>H107+I107</f>
        <v>#REF!</v>
      </c>
      <c r="L107" s="253" t="e">
        <f>H107+J107</f>
        <v>#REF!</v>
      </c>
      <c r="M107" s="253" t="e">
        <f t="shared" ref="M107:N108" si="74">I107+K107</f>
        <v>#REF!</v>
      </c>
      <c r="N107" s="253" t="e">
        <f t="shared" si="74"/>
        <v>#REF!</v>
      </c>
    </row>
    <row r="108" spans="1:14" ht="15" hidden="1" customHeight="1" x14ac:dyDescent="0.2">
      <c r="A108" s="255" t="s">
        <v>78</v>
      </c>
      <c r="B108" s="248" t="s">
        <v>73</v>
      </c>
      <c r="C108" s="248" t="s">
        <v>233</v>
      </c>
      <c r="D108" s="248" t="s">
        <v>190</v>
      </c>
      <c r="E108" s="248" t="s">
        <v>120</v>
      </c>
      <c r="F108" s="248" t="s">
        <v>79</v>
      </c>
      <c r="G108" s="252"/>
      <c r="H108" s="252"/>
      <c r="I108" s="253" t="e">
        <f>#REF!+G108</f>
        <v>#REF!</v>
      </c>
      <c r="J108" s="253" t="e">
        <f>G108+I108</f>
        <v>#REF!</v>
      </c>
      <c r="K108" s="253" t="e">
        <f>H108+I108</f>
        <v>#REF!</v>
      </c>
      <c r="L108" s="253" t="e">
        <f>H108+J108</f>
        <v>#REF!</v>
      </c>
      <c r="M108" s="253" t="e">
        <f t="shared" si="74"/>
        <v>#REF!</v>
      </c>
      <c r="N108" s="253" t="e">
        <f t="shared" si="74"/>
        <v>#REF!</v>
      </c>
    </row>
    <row r="109" spans="1:14" s="239" customFormat="1" ht="15" hidden="1" x14ac:dyDescent="0.2">
      <c r="A109" s="255" t="s">
        <v>404</v>
      </c>
      <c r="B109" s="248" t="s">
        <v>73</v>
      </c>
      <c r="C109" s="248" t="s">
        <v>233</v>
      </c>
      <c r="D109" s="248" t="s">
        <v>190</v>
      </c>
      <c r="E109" s="247" t="s">
        <v>62</v>
      </c>
      <c r="F109" s="248"/>
      <c r="G109" s="252"/>
      <c r="H109" s="252"/>
      <c r="I109" s="253">
        <f>I121</f>
        <v>-4766.3</v>
      </c>
      <c r="J109" s="253">
        <f>J121</f>
        <v>-4766.3</v>
      </c>
      <c r="K109" s="253">
        <f>K121</f>
        <v>-4766.3</v>
      </c>
      <c r="L109" s="253">
        <f>L121</f>
        <v>-4766.3</v>
      </c>
      <c r="M109" s="253">
        <f t="shared" ref="M109:N109" si="75">M121</f>
        <v>-9532.6</v>
      </c>
      <c r="N109" s="253">
        <f t="shared" si="75"/>
        <v>-9532.6</v>
      </c>
    </row>
    <row r="110" spans="1:14" s="239" customFormat="1" ht="15" hidden="1" x14ac:dyDescent="0.2">
      <c r="A110" s="255" t="s">
        <v>538</v>
      </c>
      <c r="B110" s="248" t="s">
        <v>73</v>
      </c>
      <c r="C110" s="248" t="s">
        <v>233</v>
      </c>
      <c r="D110" s="248" t="s">
        <v>190</v>
      </c>
      <c r="E110" s="247" t="s">
        <v>375</v>
      </c>
      <c r="F110" s="248"/>
      <c r="G110" s="252"/>
      <c r="H110" s="252"/>
      <c r="I110" s="253" t="e">
        <f>I112</f>
        <v>#REF!</v>
      </c>
      <c r="J110" s="253" t="e">
        <f>J112</f>
        <v>#REF!</v>
      </c>
      <c r="K110" s="253" t="e">
        <f>K112</f>
        <v>#REF!</v>
      </c>
      <c r="L110" s="253" t="e">
        <f>L112</f>
        <v>#REF!</v>
      </c>
      <c r="M110" s="253" t="e">
        <f t="shared" ref="M110:N110" si="76">M112</f>
        <v>#REF!</v>
      </c>
      <c r="N110" s="253" t="e">
        <f t="shared" si="76"/>
        <v>#REF!</v>
      </c>
    </row>
    <row r="111" spans="1:14" s="239" customFormat="1" ht="26.25" hidden="1" customHeight="1" x14ac:dyDescent="0.2">
      <c r="A111" s="255" t="s">
        <v>101</v>
      </c>
      <c r="B111" s="248" t="s">
        <v>73</v>
      </c>
      <c r="C111" s="248" t="s">
        <v>233</v>
      </c>
      <c r="D111" s="248" t="s">
        <v>196</v>
      </c>
      <c r="E111" s="247" t="s">
        <v>174</v>
      </c>
      <c r="F111" s="248" t="s">
        <v>102</v>
      </c>
      <c r="G111" s="252"/>
      <c r="H111" s="252"/>
      <c r="I111" s="253" t="e">
        <f>#REF!+G111</f>
        <v>#REF!</v>
      </c>
      <c r="J111" s="253" t="e">
        <f>#REF!+I111</f>
        <v>#REF!</v>
      </c>
      <c r="K111" s="253" t="e">
        <f>#REF!+I111</f>
        <v>#REF!</v>
      </c>
      <c r="L111" s="253" t="e">
        <f>F111+J111</f>
        <v>#REF!</v>
      </c>
      <c r="M111" s="253" t="e">
        <f t="shared" ref="M111:N111" si="77">G111+K111</f>
        <v>#REF!</v>
      </c>
      <c r="N111" s="253" t="e">
        <f t="shared" si="77"/>
        <v>#REF!</v>
      </c>
    </row>
    <row r="112" spans="1:14" s="239" customFormat="1" ht="15" hidden="1" x14ac:dyDescent="0.2">
      <c r="A112" s="255" t="s">
        <v>93</v>
      </c>
      <c r="B112" s="248" t="s">
        <v>73</v>
      </c>
      <c r="C112" s="248" t="s">
        <v>233</v>
      </c>
      <c r="D112" s="248" t="s">
        <v>190</v>
      </c>
      <c r="E112" s="247" t="s">
        <v>375</v>
      </c>
      <c r="F112" s="248" t="s">
        <v>94</v>
      </c>
      <c r="G112" s="252"/>
      <c r="H112" s="252"/>
      <c r="I112" s="253" t="e">
        <f>#REF!+G112</f>
        <v>#REF!</v>
      </c>
      <c r="J112" s="253" t="e">
        <f>G112+I112</f>
        <v>#REF!</v>
      </c>
      <c r="K112" s="253" t="e">
        <f>H112+I112</f>
        <v>#REF!</v>
      </c>
      <c r="L112" s="253" t="e">
        <f>H112+J112</f>
        <v>#REF!</v>
      </c>
      <c r="M112" s="253" t="e">
        <f t="shared" ref="M112:N112" si="78">I112+K112</f>
        <v>#REF!</v>
      </c>
      <c r="N112" s="253" t="e">
        <f t="shared" si="78"/>
        <v>#REF!</v>
      </c>
    </row>
    <row r="113" spans="1:14" s="20" customFormat="1" ht="12.75" hidden="1" customHeight="1" x14ac:dyDescent="0.2">
      <c r="A113" s="255" t="s">
        <v>329</v>
      </c>
      <c r="B113" s="248" t="s">
        <v>73</v>
      </c>
      <c r="C113" s="248" t="s">
        <v>233</v>
      </c>
      <c r="D113" s="248" t="s">
        <v>190</v>
      </c>
      <c r="E113" s="247" t="s">
        <v>402</v>
      </c>
      <c r="F113" s="248"/>
      <c r="G113" s="252"/>
      <c r="H113" s="252"/>
      <c r="I113" s="253" t="e">
        <f t="shared" ref="I113:N114" si="79">I114</f>
        <v>#REF!</v>
      </c>
      <c r="J113" s="253" t="e">
        <f t="shared" si="79"/>
        <v>#REF!</v>
      </c>
      <c r="K113" s="253" t="e">
        <f t="shared" si="79"/>
        <v>#REF!</v>
      </c>
      <c r="L113" s="253" t="e">
        <f t="shared" si="79"/>
        <v>#REF!</v>
      </c>
      <c r="M113" s="253" t="e">
        <f t="shared" si="79"/>
        <v>#REF!</v>
      </c>
      <c r="N113" s="253" t="e">
        <f t="shared" si="79"/>
        <v>#REF!</v>
      </c>
    </row>
    <row r="114" spans="1:14" ht="38.25" hidden="1" customHeight="1" x14ac:dyDescent="0.2">
      <c r="A114" s="262" t="s">
        <v>122</v>
      </c>
      <c r="B114" s="248" t="s">
        <v>73</v>
      </c>
      <c r="C114" s="248" t="s">
        <v>233</v>
      </c>
      <c r="D114" s="248" t="s">
        <v>190</v>
      </c>
      <c r="E114" s="247" t="s">
        <v>406</v>
      </c>
      <c r="F114" s="248"/>
      <c r="G114" s="252"/>
      <c r="H114" s="252"/>
      <c r="I114" s="253" t="e">
        <f t="shared" si="79"/>
        <v>#REF!</v>
      </c>
      <c r="J114" s="253" t="e">
        <f t="shared" si="79"/>
        <v>#REF!</v>
      </c>
      <c r="K114" s="253" t="e">
        <f t="shared" si="79"/>
        <v>#REF!</v>
      </c>
      <c r="L114" s="253" t="e">
        <f t="shared" si="79"/>
        <v>#REF!</v>
      </c>
      <c r="M114" s="253" t="e">
        <f t="shared" si="79"/>
        <v>#REF!</v>
      </c>
      <c r="N114" s="253" t="e">
        <f t="shared" si="79"/>
        <v>#REF!</v>
      </c>
    </row>
    <row r="115" spans="1:14" ht="23.25" hidden="1" customHeight="1" x14ac:dyDescent="0.2">
      <c r="A115" s="255" t="s">
        <v>320</v>
      </c>
      <c r="B115" s="248" t="s">
        <v>73</v>
      </c>
      <c r="C115" s="248" t="s">
        <v>233</v>
      </c>
      <c r="D115" s="248" t="s">
        <v>190</v>
      </c>
      <c r="E115" s="247" t="s">
        <v>407</v>
      </c>
      <c r="F115" s="248" t="s">
        <v>321</v>
      </c>
      <c r="G115" s="252"/>
      <c r="H115" s="252"/>
      <c r="I115" s="253" t="e">
        <f>#REF!+G115</f>
        <v>#REF!</v>
      </c>
      <c r="J115" s="253" t="e">
        <f>#REF!+I115</f>
        <v>#REF!</v>
      </c>
      <c r="K115" s="253" t="e">
        <f>#REF!+I115</f>
        <v>#REF!</v>
      </c>
      <c r="L115" s="253" t="e">
        <f>F115+J115</f>
        <v>#REF!</v>
      </c>
      <c r="M115" s="253" t="e">
        <f t="shared" ref="M115:N115" si="80">G115+K115</f>
        <v>#REF!</v>
      </c>
      <c r="N115" s="253" t="e">
        <f t="shared" si="80"/>
        <v>#REF!</v>
      </c>
    </row>
    <row r="116" spans="1:14" ht="27" hidden="1" customHeight="1" x14ac:dyDescent="0.2">
      <c r="A116" s="255" t="s">
        <v>403</v>
      </c>
      <c r="B116" s="248" t="s">
        <v>73</v>
      </c>
      <c r="C116" s="248" t="s">
        <v>233</v>
      </c>
      <c r="D116" s="248" t="s">
        <v>190</v>
      </c>
      <c r="E116" s="247" t="s">
        <v>405</v>
      </c>
      <c r="F116" s="248"/>
      <c r="G116" s="252"/>
      <c r="H116" s="252"/>
      <c r="I116" s="253" t="e">
        <f>I117+I118+I119+I120</f>
        <v>#REF!</v>
      </c>
      <c r="J116" s="253" t="e">
        <f>J117+J118+J119+J120</f>
        <v>#REF!</v>
      </c>
      <c r="K116" s="253" t="e">
        <f>K117+K118+K119+K120</f>
        <v>#REF!</v>
      </c>
      <c r="L116" s="253" t="e">
        <f>L117+L118+L119+L120</f>
        <v>#REF!</v>
      </c>
      <c r="M116" s="253" t="e">
        <f t="shared" ref="M116:N116" si="81">M117+M118+M119+M120</f>
        <v>#REF!</v>
      </c>
      <c r="N116" s="253" t="e">
        <f t="shared" si="81"/>
        <v>#REF!</v>
      </c>
    </row>
    <row r="117" spans="1:14" ht="23.25" hidden="1" customHeight="1" x14ac:dyDescent="0.2">
      <c r="A117" s="255" t="s">
        <v>95</v>
      </c>
      <c r="B117" s="248" t="s">
        <v>73</v>
      </c>
      <c r="C117" s="248" t="s">
        <v>233</v>
      </c>
      <c r="D117" s="248" t="s">
        <v>190</v>
      </c>
      <c r="E117" s="248" t="s">
        <v>408</v>
      </c>
      <c r="F117" s="248" t="s">
        <v>96</v>
      </c>
      <c r="G117" s="252"/>
      <c r="H117" s="252"/>
      <c r="I117" s="253" t="e">
        <f>#REF!+G117</f>
        <v>#REF!</v>
      </c>
      <c r="J117" s="253" t="e">
        <f>G117+I117</f>
        <v>#REF!</v>
      </c>
      <c r="K117" s="253" t="e">
        <f>H117+I117</f>
        <v>#REF!</v>
      </c>
      <c r="L117" s="253" t="e">
        <f t="shared" ref="L117:L120" si="82">H117+J117</f>
        <v>#REF!</v>
      </c>
      <c r="M117" s="253" t="e">
        <f t="shared" ref="M117:M120" si="83">I117+K117</f>
        <v>#REF!</v>
      </c>
      <c r="N117" s="253" t="e">
        <f t="shared" ref="N117:N120" si="84">J117+L117</f>
        <v>#REF!</v>
      </c>
    </row>
    <row r="118" spans="1:14" ht="31.5" hidden="1" customHeight="1" x14ac:dyDescent="0.2">
      <c r="A118" s="255" t="s">
        <v>93</v>
      </c>
      <c r="B118" s="248" t="s">
        <v>73</v>
      </c>
      <c r="C118" s="248" t="s">
        <v>233</v>
      </c>
      <c r="D118" s="248" t="s">
        <v>190</v>
      </c>
      <c r="E118" s="248" t="s">
        <v>408</v>
      </c>
      <c r="F118" s="248" t="s">
        <v>94</v>
      </c>
      <c r="G118" s="252"/>
      <c r="H118" s="252"/>
      <c r="I118" s="253" t="e">
        <f>#REF!+G118</f>
        <v>#REF!</v>
      </c>
      <c r="J118" s="253" t="e">
        <f>G118+I118</f>
        <v>#REF!</v>
      </c>
      <c r="K118" s="253" t="e">
        <f>H118+I118</f>
        <v>#REF!</v>
      </c>
      <c r="L118" s="253" t="e">
        <f t="shared" si="82"/>
        <v>#REF!</v>
      </c>
      <c r="M118" s="253" t="e">
        <f t="shared" si="83"/>
        <v>#REF!</v>
      </c>
      <c r="N118" s="253" t="e">
        <f t="shared" si="84"/>
        <v>#REF!</v>
      </c>
    </row>
    <row r="119" spans="1:14" ht="23.25" hidden="1" customHeight="1" x14ac:dyDescent="0.2">
      <c r="A119" s="255" t="s">
        <v>103</v>
      </c>
      <c r="B119" s="248" t="s">
        <v>73</v>
      </c>
      <c r="C119" s="248" t="s">
        <v>233</v>
      </c>
      <c r="D119" s="248" t="s">
        <v>190</v>
      </c>
      <c r="E119" s="248" t="s">
        <v>408</v>
      </c>
      <c r="F119" s="248" t="s">
        <v>104</v>
      </c>
      <c r="G119" s="252"/>
      <c r="H119" s="252"/>
      <c r="I119" s="253" t="e">
        <f>#REF!+G119</f>
        <v>#REF!</v>
      </c>
      <c r="J119" s="253" t="e">
        <f>G119+I119</f>
        <v>#REF!</v>
      </c>
      <c r="K119" s="253" t="e">
        <f>H119+I119</f>
        <v>#REF!</v>
      </c>
      <c r="L119" s="253" t="e">
        <f t="shared" si="82"/>
        <v>#REF!</v>
      </c>
      <c r="M119" s="253" t="e">
        <f t="shared" si="83"/>
        <v>#REF!</v>
      </c>
      <c r="N119" s="253" t="e">
        <f t="shared" si="84"/>
        <v>#REF!</v>
      </c>
    </row>
    <row r="120" spans="1:14" ht="23.25" hidden="1" customHeight="1" x14ac:dyDescent="0.2">
      <c r="A120" s="255" t="s">
        <v>105</v>
      </c>
      <c r="B120" s="248" t="s">
        <v>73</v>
      </c>
      <c r="C120" s="248" t="s">
        <v>233</v>
      </c>
      <c r="D120" s="248" t="s">
        <v>190</v>
      </c>
      <c r="E120" s="248" t="s">
        <v>408</v>
      </c>
      <c r="F120" s="248" t="s">
        <v>106</v>
      </c>
      <c r="G120" s="252"/>
      <c r="H120" s="252"/>
      <c r="I120" s="253" t="e">
        <f>#REF!+G120</f>
        <v>#REF!</v>
      </c>
      <c r="J120" s="253" t="e">
        <f>G120+I120</f>
        <v>#REF!</v>
      </c>
      <c r="K120" s="253" t="e">
        <f>H120+I120</f>
        <v>#REF!</v>
      </c>
      <c r="L120" s="253" t="e">
        <f t="shared" si="82"/>
        <v>#REF!</v>
      </c>
      <c r="M120" s="253" t="e">
        <f t="shared" si="83"/>
        <v>#REF!</v>
      </c>
      <c r="N120" s="253" t="e">
        <f t="shared" si="84"/>
        <v>#REF!</v>
      </c>
    </row>
    <row r="121" spans="1:14" ht="17.25" hidden="1" customHeight="1" x14ac:dyDescent="0.2">
      <c r="A121" s="255" t="s">
        <v>420</v>
      </c>
      <c r="B121" s="248" t="s">
        <v>73</v>
      </c>
      <c r="C121" s="248" t="s">
        <v>233</v>
      </c>
      <c r="D121" s="248" t="s">
        <v>190</v>
      </c>
      <c r="E121" s="247" t="s">
        <v>428</v>
      </c>
      <c r="F121" s="248"/>
      <c r="G121" s="252"/>
      <c r="H121" s="252"/>
      <c r="I121" s="253">
        <f>I122+I123</f>
        <v>-4766.3</v>
      </c>
      <c r="J121" s="253">
        <f>J122+J123</f>
        <v>-4766.3</v>
      </c>
      <c r="K121" s="253">
        <f>K122+K123</f>
        <v>-4766.3</v>
      </c>
      <c r="L121" s="253">
        <f>L122+L123</f>
        <v>-4766.3</v>
      </c>
      <c r="M121" s="253">
        <f t="shared" ref="M121:N121" si="85">M122+M123</f>
        <v>-9532.6</v>
      </c>
      <c r="N121" s="253">
        <f t="shared" si="85"/>
        <v>-9532.6</v>
      </c>
    </row>
    <row r="122" spans="1:14" ht="18.75" hidden="1" customHeight="1" x14ac:dyDescent="0.2">
      <c r="A122" s="255" t="s">
        <v>93</v>
      </c>
      <c r="B122" s="248" t="s">
        <v>73</v>
      </c>
      <c r="C122" s="248" t="s">
        <v>233</v>
      </c>
      <c r="D122" s="248" t="s">
        <v>190</v>
      </c>
      <c r="E122" s="247" t="s">
        <v>428</v>
      </c>
      <c r="F122" s="248" t="s">
        <v>94</v>
      </c>
      <c r="G122" s="252"/>
      <c r="H122" s="252"/>
      <c r="I122" s="253">
        <v>-100</v>
      </c>
      <c r="J122" s="253">
        <f>G122+I122</f>
        <v>-100</v>
      </c>
      <c r="K122" s="253">
        <v>-100</v>
      </c>
      <c r="L122" s="253">
        <f>H122+J122</f>
        <v>-100</v>
      </c>
      <c r="M122" s="253">
        <f t="shared" ref="M122:N123" si="86">I122+K122</f>
        <v>-200</v>
      </c>
      <c r="N122" s="253">
        <f t="shared" si="86"/>
        <v>-200</v>
      </c>
    </row>
    <row r="123" spans="1:14" ht="32.25" hidden="1" customHeight="1" x14ac:dyDescent="0.2">
      <c r="A123" s="255" t="s">
        <v>76</v>
      </c>
      <c r="B123" s="248" t="s">
        <v>73</v>
      </c>
      <c r="C123" s="248" t="s">
        <v>233</v>
      </c>
      <c r="D123" s="248" t="s">
        <v>190</v>
      </c>
      <c r="E123" s="247" t="s">
        <v>428</v>
      </c>
      <c r="F123" s="248" t="s">
        <v>77</v>
      </c>
      <c r="G123" s="252"/>
      <c r="H123" s="252"/>
      <c r="I123" s="253">
        <v>-4666.3</v>
      </c>
      <c r="J123" s="253">
        <f>G123+I123</f>
        <v>-4666.3</v>
      </c>
      <c r="K123" s="253">
        <v>-4666.3</v>
      </c>
      <c r="L123" s="253">
        <f>H123+J123</f>
        <v>-4666.3</v>
      </c>
      <c r="M123" s="253">
        <f t="shared" si="86"/>
        <v>-9332.6</v>
      </c>
      <c r="N123" s="253">
        <f t="shared" si="86"/>
        <v>-9332.6</v>
      </c>
    </row>
    <row r="124" spans="1:14" ht="32.25" customHeight="1" x14ac:dyDescent="0.2">
      <c r="A124" s="255" t="s">
        <v>997</v>
      </c>
      <c r="B124" s="248" t="s">
        <v>73</v>
      </c>
      <c r="C124" s="248" t="s">
        <v>233</v>
      </c>
      <c r="D124" s="248" t="s">
        <v>190</v>
      </c>
      <c r="E124" s="247" t="s">
        <v>745</v>
      </c>
      <c r="F124" s="248"/>
      <c r="G124" s="253">
        <f>G125</f>
        <v>0</v>
      </c>
      <c r="H124" s="253">
        <f>H125</f>
        <v>9786</v>
      </c>
      <c r="I124" s="253">
        <f>I125</f>
        <v>0</v>
      </c>
      <c r="J124" s="253">
        <f t="shared" ref="J124:J133" si="87">H124+I124</f>
        <v>9786</v>
      </c>
      <c r="K124" s="253" t="e">
        <f>K125+#REF!+#REF!+#REF!</f>
        <v>#REF!</v>
      </c>
      <c r="L124" s="253">
        <f>L125+L127+L126</f>
        <v>11330</v>
      </c>
      <c r="M124" s="253">
        <f>M125+M127+M126</f>
        <v>6078</v>
      </c>
      <c r="N124" s="253">
        <f>N125+N127+N126</f>
        <v>17408</v>
      </c>
    </row>
    <row r="125" spans="1:14" ht="32.25" customHeight="1" x14ac:dyDescent="0.2">
      <c r="A125" s="255" t="s">
        <v>76</v>
      </c>
      <c r="B125" s="248" t="s">
        <v>73</v>
      </c>
      <c r="C125" s="248" t="s">
        <v>233</v>
      </c>
      <c r="D125" s="248" t="s">
        <v>190</v>
      </c>
      <c r="E125" s="247" t="s">
        <v>745</v>
      </c>
      <c r="F125" s="248" t="s">
        <v>77</v>
      </c>
      <c r="G125" s="252"/>
      <c r="H125" s="252">
        <v>9786</v>
      </c>
      <c r="I125" s="253">
        <v>0</v>
      </c>
      <c r="J125" s="253">
        <f t="shared" si="87"/>
        <v>9786</v>
      </c>
      <c r="K125" s="253">
        <v>2036.5039999999999</v>
      </c>
      <c r="L125" s="253">
        <f>12830-1500</f>
        <v>11330</v>
      </c>
      <c r="M125" s="253">
        <f>2297+3681</f>
        <v>5978</v>
      </c>
      <c r="N125" s="253">
        <f>L125+M125</f>
        <v>17308</v>
      </c>
    </row>
    <row r="126" spans="1:14" ht="32.25" customHeight="1" x14ac:dyDescent="0.2">
      <c r="A126" s="259" t="s">
        <v>997</v>
      </c>
      <c r="B126" s="248" t="s">
        <v>73</v>
      </c>
      <c r="C126" s="248" t="s">
        <v>233</v>
      </c>
      <c r="D126" s="248" t="s">
        <v>190</v>
      </c>
      <c r="E126" s="247" t="s">
        <v>745</v>
      </c>
      <c r="F126" s="248" t="s">
        <v>79</v>
      </c>
      <c r="G126" s="252"/>
      <c r="H126" s="252"/>
      <c r="I126" s="253"/>
      <c r="J126" s="253"/>
      <c r="K126" s="253"/>
      <c r="L126" s="253">
        <v>0</v>
      </c>
      <c r="M126" s="253">
        <v>100</v>
      </c>
      <c r="N126" s="253">
        <f>L126+M126</f>
        <v>100</v>
      </c>
    </row>
    <row r="127" spans="1:14" ht="22.5" hidden="1" customHeight="1" x14ac:dyDescent="0.2">
      <c r="A127" s="255" t="s">
        <v>78</v>
      </c>
      <c r="B127" s="248" t="s">
        <v>73</v>
      </c>
      <c r="C127" s="248" t="s">
        <v>233</v>
      </c>
      <c r="D127" s="248" t="s">
        <v>190</v>
      </c>
      <c r="E127" s="247" t="s">
        <v>952</v>
      </c>
      <c r="F127" s="248" t="s">
        <v>79</v>
      </c>
      <c r="G127" s="252"/>
      <c r="H127" s="252"/>
      <c r="I127" s="253"/>
      <c r="J127" s="253"/>
      <c r="K127" s="253"/>
      <c r="L127" s="253">
        <v>0</v>
      </c>
      <c r="M127" s="253">
        <v>0</v>
      </c>
      <c r="N127" s="253">
        <f>L127+M127</f>
        <v>0</v>
      </c>
    </row>
    <row r="128" spans="1:14" ht="32.25" customHeight="1" x14ac:dyDescent="0.2">
      <c r="A128" s="255" t="s">
        <v>998</v>
      </c>
      <c r="B128" s="248" t="s">
        <v>73</v>
      </c>
      <c r="C128" s="248" t="s">
        <v>233</v>
      </c>
      <c r="D128" s="248" t="s">
        <v>190</v>
      </c>
      <c r="E128" s="247" t="s">
        <v>744</v>
      </c>
      <c r="F128" s="248"/>
      <c r="G128" s="253">
        <f>G129+G130</f>
        <v>0</v>
      </c>
      <c r="H128" s="253">
        <f>H129+H130</f>
        <v>5716</v>
      </c>
      <c r="I128" s="253">
        <f>I129+I130</f>
        <v>0</v>
      </c>
      <c r="J128" s="253">
        <f t="shared" si="87"/>
        <v>5716</v>
      </c>
      <c r="K128" s="253">
        <f>K129+K130+K131+K132</f>
        <v>1553.7640000000001</v>
      </c>
      <c r="L128" s="253">
        <f>L129+L130+L131+L132+L134</f>
        <v>6120</v>
      </c>
      <c r="M128" s="253">
        <f t="shared" ref="M128:N128" si="88">M129+M130+M131+M132+M134</f>
        <v>1853</v>
      </c>
      <c r="N128" s="253">
        <f t="shared" si="88"/>
        <v>7973</v>
      </c>
    </row>
    <row r="129" spans="1:14" ht="32.25" customHeight="1" x14ac:dyDescent="0.2">
      <c r="A129" s="255" t="s">
        <v>76</v>
      </c>
      <c r="B129" s="248" t="s">
        <v>73</v>
      </c>
      <c r="C129" s="248" t="s">
        <v>233</v>
      </c>
      <c r="D129" s="248" t="s">
        <v>190</v>
      </c>
      <c r="E129" s="247" t="s">
        <v>744</v>
      </c>
      <c r="F129" s="248" t="s">
        <v>77</v>
      </c>
      <c r="G129" s="252"/>
      <c r="H129" s="253">
        <v>5466</v>
      </c>
      <c r="I129" s="253">
        <v>0</v>
      </c>
      <c r="J129" s="253">
        <f t="shared" si="87"/>
        <v>5466</v>
      </c>
      <c r="K129" s="253">
        <v>1033.95</v>
      </c>
      <c r="L129" s="253">
        <f>6420-500</f>
        <v>5920</v>
      </c>
      <c r="M129" s="253">
        <f>275+1728</f>
        <v>2003</v>
      </c>
      <c r="N129" s="253">
        <f>L129+M129</f>
        <v>7923</v>
      </c>
    </row>
    <row r="130" spans="1:14" ht="19.5" customHeight="1" x14ac:dyDescent="0.2">
      <c r="A130" s="255" t="s">
        <v>78</v>
      </c>
      <c r="B130" s="248" t="s">
        <v>73</v>
      </c>
      <c r="C130" s="248" t="s">
        <v>233</v>
      </c>
      <c r="D130" s="248" t="s">
        <v>190</v>
      </c>
      <c r="E130" s="247" t="s">
        <v>744</v>
      </c>
      <c r="F130" s="248" t="s">
        <v>79</v>
      </c>
      <c r="G130" s="252"/>
      <c r="H130" s="253">
        <v>250</v>
      </c>
      <c r="I130" s="253">
        <v>0</v>
      </c>
      <c r="J130" s="253">
        <f t="shared" si="87"/>
        <v>250</v>
      </c>
      <c r="K130" s="253">
        <v>0</v>
      </c>
      <c r="L130" s="253">
        <v>200</v>
      </c>
      <c r="M130" s="253">
        <v>-150</v>
      </c>
      <c r="N130" s="253">
        <f>L130+M130</f>
        <v>50</v>
      </c>
    </row>
    <row r="131" spans="1:14" ht="19.5" hidden="1" customHeight="1" x14ac:dyDescent="0.2">
      <c r="A131" s="255" t="s">
        <v>78</v>
      </c>
      <c r="B131" s="248" t="s">
        <v>73</v>
      </c>
      <c r="C131" s="248" t="s">
        <v>233</v>
      </c>
      <c r="D131" s="248" t="s">
        <v>190</v>
      </c>
      <c r="E131" s="247" t="s">
        <v>912</v>
      </c>
      <c r="F131" s="248" t="s">
        <v>79</v>
      </c>
      <c r="G131" s="252"/>
      <c r="H131" s="253"/>
      <c r="I131" s="253"/>
      <c r="J131" s="253"/>
      <c r="K131" s="253">
        <v>519.81399999999996</v>
      </c>
      <c r="L131" s="253">
        <v>0</v>
      </c>
      <c r="M131" s="253"/>
      <c r="N131" s="253">
        <f t="shared" ref="N131:N134" si="89">L131+M131</f>
        <v>0</v>
      </c>
    </row>
    <row r="132" spans="1:14" ht="32.25" hidden="1" customHeight="1" x14ac:dyDescent="0.2">
      <c r="A132" s="255" t="s">
        <v>90</v>
      </c>
      <c r="B132" s="248" t="s">
        <v>73</v>
      </c>
      <c r="C132" s="248" t="s">
        <v>233</v>
      </c>
      <c r="D132" s="248" t="s">
        <v>190</v>
      </c>
      <c r="E132" s="247" t="s">
        <v>756</v>
      </c>
      <c r="F132" s="248"/>
      <c r="G132" s="252"/>
      <c r="H132" s="253">
        <f>H133</f>
        <v>3.8</v>
      </c>
      <c r="I132" s="253">
        <f>I133</f>
        <v>0</v>
      </c>
      <c r="J132" s="253">
        <f t="shared" si="87"/>
        <v>3.8</v>
      </c>
      <c r="K132" s="253">
        <f>K133</f>
        <v>0</v>
      </c>
      <c r="L132" s="253">
        <f>L133</f>
        <v>0</v>
      </c>
      <c r="M132" s="253"/>
      <c r="N132" s="253">
        <f t="shared" si="89"/>
        <v>0</v>
      </c>
    </row>
    <row r="133" spans="1:14" ht="19.5" hidden="1" customHeight="1" x14ac:dyDescent="0.2">
      <c r="A133" s="255" t="s">
        <v>78</v>
      </c>
      <c r="B133" s="248" t="s">
        <v>73</v>
      </c>
      <c r="C133" s="248" t="s">
        <v>233</v>
      </c>
      <c r="D133" s="248" t="s">
        <v>190</v>
      </c>
      <c r="E133" s="247" t="s">
        <v>756</v>
      </c>
      <c r="F133" s="248" t="s">
        <v>79</v>
      </c>
      <c r="G133" s="252"/>
      <c r="H133" s="253">
        <v>3.8</v>
      </c>
      <c r="I133" s="253"/>
      <c r="J133" s="253">
        <f t="shared" si="87"/>
        <v>3.8</v>
      </c>
      <c r="K133" s="253">
        <v>0</v>
      </c>
      <c r="L133" s="253">
        <v>0</v>
      </c>
      <c r="M133" s="253"/>
      <c r="N133" s="253">
        <f t="shared" si="89"/>
        <v>0</v>
      </c>
    </row>
    <row r="134" spans="1:14" ht="19.5" hidden="1" customHeight="1" x14ac:dyDescent="0.2">
      <c r="A134" s="255" t="s">
        <v>78</v>
      </c>
      <c r="B134" s="248" t="s">
        <v>73</v>
      </c>
      <c r="C134" s="248" t="s">
        <v>233</v>
      </c>
      <c r="D134" s="248" t="s">
        <v>190</v>
      </c>
      <c r="E134" s="247" t="s">
        <v>953</v>
      </c>
      <c r="F134" s="248" t="s">
        <v>79</v>
      </c>
      <c r="G134" s="252"/>
      <c r="H134" s="253"/>
      <c r="I134" s="253"/>
      <c r="J134" s="253"/>
      <c r="K134" s="253"/>
      <c r="L134" s="253">
        <v>0</v>
      </c>
      <c r="M134" s="253">
        <v>0</v>
      </c>
      <c r="N134" s="253">
        <f t="shared" si="89"/>
        <v>0</v>
      </c>
    </row>
    <row r="135" spans="1:14" ht="15" customHeight="1" x14ac:dyDescent="0.2">
      <c r="A135" s="394" t="s">
        <v>235</v>
      </c>
      <c r="B135" s="246" t="s">
        <v>73</v>
      </c>
      <c r="C135" s="246" t="s">
        <v>233</v>
      </c>
      <c r="D135" s="246" t="s">
        <v>196</v>
      </c>
      <c r="E135" s="246"/>
      <c r="F135" s="246"/>
      <c r="G135" s="271">
        <f>G155+G166+G181+G196</f>
        <v>0</v>
      </c>
      <c r="H135" s="271">
        <f t="shared" ref="H135:L135" si="90">H181+H196</f>
        <v>6841</v>
      </c>
      <c r="I135" s="271">
        <f t="shared" si="90"/>
        <v>0</v>
      </c>
      <c r="J135" s="271">
        <f t="shared" si="90"/>
        <v>6841</v>
      </c>
      <c r="K135" s="271">
        <f t="shared" si="90"/>
        <v>98.134</v>
      </c>
      <c r="L135" s="271">
        <f t="shared" si="90"/>
        <v>7129</v>
      </c>
      <c r="M135" s="271">
        <f t="shared" ref="M135:N135" si="91">M181+M196</f>
        <v>-4</v>
      </c>
      <c r="N135" s="271">
        <f t="shared" si="91"/>
        <v>7125</v>
      </c>
    </row>
    <row r="136" spans="1:14" ht="31.5" hidden="1" customHeight="1" x14ac:dyDescent="0.2">
      <c r="A136" s="255" t="s">
        <v>123</v>
      </c>
      <c r="B136" s="248" t="s">
        <v>73</v>
      </c>
      <c r="C136" s="248" t="s">
        <v>233</v>
      </c>
      <c r="D136" s="248" t="s">
        <v>196</v>
      </c>
      <c r="E136" s="256" t="s">
        <v>332</v>
      </c>
      <c r="F136" s="248"/>
      <c r="G136" s="252"/>
      <c r="H136" s="252"/>
      <c r="I136" s="253" t="e">
        <f>I137</f>
        <v>#REF!</v>
      </c>
      <c r="J136" s="253" t="e">
        <f>J137</f>
        <v>#REF!</v>
      </c>
      <c r="K136" s="253" t="e">
        <f>K137</f>
        <v>#REF!</v>
      </c>
      <c r="L136" s="253" t="e">
        <f>L137</f>
        <v>#REF!</v>
      </c>
      <c r="M136" s="253" t="e">
        <f t="shared" ref="M136:N136" si="92">M137</f>
        <v>#REF!</v>
      </c>
      <c r="N136" s="253" t="e">
        <f t="shared" si="92"/>
        <v>#REF!</v>
      </c>
    </row>
    <row r="137" spans="1:14" ht="15" hidden="1" x14ac:dyDescent="0.2">
      <c r="A137" s="255" t="s">
        <v>333</v>
      </c>
      <c r="B137" s="248" t="s">
        <v>73</v>
      </c>
      <c r="C137" s="248" t="s">
        <v>233</v>
      </c>
      <c r="D137" s="248" t="s">
        <v>196</v>
      </c>
      <c r="E137" s="256" t="s">
        <v>334</v>
      </c>
      <c r="F137" s="248"/>
      <c r="G137" s="252"/>
      <c r="H137" s="252"/>
      <c r="I137" s="253" t="e">
        <f>I138+I142+I141+I139+I140</f>
        <v>#REF!</v>
      </c>
      <c r="J137" s="253" t="e">
        <f>J138+J142+J141+J139+J140</f>
        <v>#REF!</v>
      </c>
      <c r="K137" s="253" t="e">
        <f>K138+K142+K141+K139+K140</f>
        <v>#REF!</v>
      </c>
      <c r="L137" s="253" t="e">
        <f>L138+L142+L141+L139+L140</f>
        <v>#REF!</v>
      </c>
      <c r="M137" s="253" t="e">
        <f t="shared" ref="M137:N137" si="93">M138+M142+M141+M139+M140</f>
        <v>#REF!</v>
      </c>
      <c r="N137" s="253" t="e">
        <f t="shared" si="93"/>
        <v>#REF!</v>
      </c>
    </row>
    <row r="138" spans="1:14" ht="12.75" hidden="1" customHeight="1" x14ac:dyDescent="0.2">
      <c r="A138" s="255" t="s">
        <v>320</v>
      </c>
      <c r="B138" s="248" t="s">
        <v>73</v>
      </c>
      <c r="C138" s="248" t="s">
        <v>233</v>
      </c>
      <c r="D138" s="248" t="s">
        <v>196</v>
      </c>
      <c r="E138" s="256" t="s">
        <v>334</v>
      </c>
      <c r="F138" s="248" t="s">
        <v>321</v>
      </c>
      <c r="G138" s="252"/>
      <c r="H138" s="252"/>
      <c r="I138" s="253" t="e">
        <f>#REF!+G138</f>
        <v>#REF!</v>
      </c>
      <c r="J138" s="253" t="e">
        <f>#REF!+I138</f>
        <v>#REF!</v>
      </c>
      <c r="K138" s="253" t="e">
        <f>#REF!+I138</f>
        <v>#REF!</v>
      </c>
      <c r="L138" s="253" t="e">
        <f>F138+J138</f>
        <v>#REF!</v>
      </c>
      <c r="M138" s="253" t="e">
        <f t="shared" ref="M138:N138" si="94">G138+K138</f>
        <v>#REF!</v>
      </c>
      <c r="N138" s="253" t="e">
        <f t="shared" si="94"/>
        <v>#REF!</v>
      </c>
    </row>
    <row r="139" spans="1:14" ht="15" hidden="1" x14ac:dyDescent="0.2">
      <c r="A139" s="255" t="s">
        <v>95</v>
      </c>
      <c r="B139" s="248" t="s">
        <v>73</v>
      </c>
      <c r="C139" s="248" t="s">
        <v>233</v>
      </c>
      <c r="D139" s="248" t="s">
        <v>196</v>
      </c>
      <c r="E139" s="256" t="s">
        <v>334</v>
      </c>
      <c r="F139" s="248" t="s">
        <v>96</v>
      </c>
      <c r="G139" s="252"/>
      <c r="H139" s="252"/>
      <c r="I139" s="253">
        <v>-665</v>
      </c>
      <c r="J139" s="253">
        <f>G139+I139</f>
        <v>-665</v>
      </c>
      <c r="K139" s="253">
        <v>-665</v>
      </c>
      <c r="L139" s="253">
        <f>H139+J139</f>
        <v>-665</v>
      </c>
      <c r="M139" s="253">
        <f t="shared" ref="M139:N139" si="95">I139+K139</f>
        <v>-1330</v>
      </c>
      <c r="N139" s="253">
        <f t="shared" si="95"/>
        <v>-1330</v>
      </c>
    </row>
    <row r="140" spans="1:14" ht="12.75" hidden="1" customHeight="1" x14ac:dyDescent="0.2">
      <c r="A140" s="255" t="s">
        <v>97</v>
      </c>
      <c r="B140" s="248" t="s">
        <v>73</v>
      </c>
      <c r="C140" s="248" t="s">
        <v>233</v>
      </c>
      <c r="D140" s="248" t="s">
        <v>196</v>
      </c>
      <c r="E140" s="256" t="s">
        <v>334</v>
      </c>
      <c r="F140" s="248" t="s">
        <v>98</v>
      </c>
      <c r="G140" s="252"/>
      <c r="H140" s="252"/>
      <c r="I140" s="253" t="e">
        <f>#REF!+G140</f>
        <v>#REF!</v>
      </c>
      <c r="J140" s="253" t="e">
        <f>#REF!+I140</f>
        <v>#REF!</v>
      </c>
      <c r="K140" s="253" t="e">
        <f>#REF!+I140</f>
        <v>#REF!</v>
      </c>
      <c r="L140" s="253" t="e">
        <f>F140+J140</f>
        <v>#REF!</v>
      </c>
      <c r="M140" s="253" t="e">
        <f t="shared" ref="M140:N140" si="96">G140+K140</f>
        <v>#REF!</v>
      </c>
      <c r="N140" s="253" t="e">
        <f t="shared" si="96"/>
        <v>#REF!</v>
      </c>
    </row>
    <row r="141" spans="1:14" ht="12.75" hidden="1" customHeight="1" x14ac:dyDescent="0.2">
      <c r="A141" s="255" t="s">
        <v>63</v>
      </c>
      <c r="B141" s="248" t="s">
        <v>73</v>
      </c>
      <c r="C141" s="248" t="s">
        <v>233</v>
      </c>
      <c r="D141" s="248" t="s">
        <v>196</v>
      </c>
      <c r="E141" s="256" t="s">
        <v>334</v>
      </c>
      <c r="F141" s="248" t="s">
        <v>64</v>
      </c>
      <c r="G141" s="252"/>
      <c r="H141" s="252"/>
      <c r="I141" s="253" t="e">
        <f>#REF!+G141</f>
        <v>#REF!</v>
      </c>
      <c r="J141" s="253" t="e">
        <f>G141+I141</f>
        <v>#REF!</v>
      </c>
      <c r="K141" s="253" t="e">
        <f>H141+I141</f>
        <v>#REF!</v>
      </c>
      <c r="L141" s="253" t="e">
        <f>H141+J141</f>
        <v>#REF!</v>
      </c>
      <c r="M141" s="253" t="e">
        <f t="shared" ref="M141:N141" si="97">I141+K141</f>
        <v>#REF!</v>
      </c>
      <c r="N141" s="253" t="e">
        <f t="shared" si="97"/>
        <v>#REF!</v>
      </c>
    </row>
    <row r="142" spans="1:14" ht="12.75" hidden="1" customHeight="1" x14ac:dyDescent="0.2">
      <c r="A142" s="255" t="s">
        <v>302</v>
      </c>
      <c r="B142" s="248" t="s">
        <v>73</v>
      </c>
      <c r="C142" s="248" t="s">
        <v>233</v>
      </c>
      <c r="D142" s="248" t="s">
        <v>196</v>
      </c>
      <c r="E142" s="256" t="s">
        <v>124</v>
      </c>
      <c r="F142" s="248" t="s">
        <v>321</v>
      </c>
      <c r="G142" s="252"/>
      <c r="H142" s="252"/>
      <c r="I142" s="253" t="e">
        <f>#REF!+G142</f>
        <v>#REF!</v>
      </c>
      <c r="J142" s="253" t="e">
        <f>#REF!+I142</f>
        <v>#REF!</v>
      </c>
      <c r="K142" s="253" t="e">
        <f>#REF!+I142</f>
        <v>#REF!</v>
      </c>
      <c r="L142" s="253" t="e">
        <f>F142+J142</f>
        <v>#REF!</v>
      </c>
      <c r="M142" s="253" t="e">
        <f t="shared" ref="M142:N143" si="98">G142+K142</f>
        <v>#REF!</v>
      </c>
      <c r="N142" s="253" t="e">
        <f t="shared" si="98"/>
        <v>#REF!</v>
      </c>
    </row>
    <row r="143" spans="1:14" ht="25.5" hidden="1" customHeight="1" x14ac:dyDescent="0.2">
      <c r="A143" s="255" t="s">
        <v>125</v>
      </c>
      <c r="B143" s="248" t="s">
        <v>73</v>
      </c>
      <c r="C143" s="248" t="s">
        <v>233</v>
      </c>
      <c r="D143" s="248" t="s">
        <v>196</v>
      </c>
      <c r="E143" s="248" t="s">
        <v>126</v>
      </c>
      <c r="F143" s="248"/>
      <c r="G143" s="252"/>
      <c r="H143" s="252"/>
      <c r="I143" s="253" t="e">
        <f>#REF!+G143</f>
        <v>#REF!</v>
      </c>
      <c r="J143" s="253" t="e">
        <f>#REF!+I143</f>
        <v>#REF!</v>
      </c>
      <c r="K143" s="253" t="e">
        <f>#REF!+I143</f>
        <v>#REF!</v>
      </c>
      <c r="L143" s="253" t="e">
        <f>F143+J143</f>
        <v>#REF!</v>
      </c>
      <c r="M143" s="253" t="e">
        <f t="shared" si="98"/>
        <v>#REF!</v>
      </c>
      <c r="N143" s="253" t="e">
        <f t="shared" si="98"/>
        <v>#REF!</v>
      </c>
    </row>
    <row r="144" spans="1:14" ht="38.25" hidden="1" customHeight="1" x14ac:dyDescent="0.2">
      <c r="A144" s="255" t="s">
        <v>335</v>
      </c>
      <c r="B144" s="248" t="s">
        <v>73</v>
      </c>
      <c r="C144" s="248" t="s">
        <v>233</v>
      </c>
      <c r="D144" s="248" t="s">
        <v>196</v>
      </c>
      <c r="E144" s="248" t="s">
        <v>336</v>
      </c>
      <c r="F144" s="248"/>
      <c r="G144" s="252"/>
      <c r="H144" s="252"/>
      <c r="I144" s="253" t="e">
        <f>I145</f>
        <v>#REF!</v>
      </c>
      <c r="J144" s="253" t="e">
        <f>J145</f>
        <v>#REF!</v>
      </c>
      <c r="K144" s="253" t="e">
        <f>K145</f>
        <v>#REF!</v>
      </c>
      <c r="L144" s="253" t="e">
        <f>L145</f>
        <v>#REF!</v>
      </c>
      <c r="M144" s="253" t="e">
        <f t="shared" ref="M144:N144" si="99">M145</f>
        <v>#REF!</v>
      </c>
      <c r="N144" s="253" t="e">
        <f t="shared" si="99"/>
        <v>#REF!</v>
      </c>
    </row>
    <row r="145" spans="1:14" ht="15" hidden="1" x14ac:dyDescent="0.2">
      <c r="A145" s="255" t="s">
        <v>299</v>
      </c>
      <c r="B145" s="248" t="s">
        <v>73</v>
      </c>
      <c r="C145" s="248" t="s">
        <v>233</v>
      </c>
      <c r="D145" s="248" t="s">
        <v>196</v>
      </c>
      <c r="E145" s="248" t="s">
        <v>337</v>
      </c>
      <c r="F145" s="248"/>
      <c r="G145" s="252"/>
      <c r="H145" s="252"/>
      <c r="I145" s="253" t="e">
        <f>I146+I147+I148+I149+I150+I152+I153+I154+I151</f>
        <v>#REF!</v>
      </c>
      <c r="J145" s="253" t="e">
        <f>J146+J147+J148+J149+J150+J152+J153+J154+J151</f>
        <v>#REF!</v>
      </c>
      <c r="K145" s="253" t="e">
        <f>K146+K147+K148+K149+K150+K152+K153+K154+K151</f>
        <v>#REF!</v>
      </c>
      <c r="L145" s="253" t="e">
        <f>L146+L147+L148+L149+L150+L152+L153+L154+L151</f>
        <v>#REF!</v>
      </c>
      <c r="M145" s="253" t="e">
        <f t="shared" ref="M145:N145" si="100">M146+M147+M148+M149+M150+M152+M153+M154+M151</f>
        <v>#REF!</v>
      </c>
      <c r="N145" s="253" t="e">
        <f t="shared" si="100"/>
        <v>#REF!</v>
      </c>
    </row>
    <row r="146" spans="1:14" ht="12.75" hidden="1" customHeight="1" x14ac:dyDescent="0.2">
      <c r="A146" s="255" t="s">
        <v>300</v>
      </c>
      <c r="B146" s="248" t="s">
        <v>73</v>
      </c>
      <c r="C146" s="248" t="s">
        <v>233</v>
      </c>
      <c r="D146" s="248" t="s">
        <v>196</v>
      </c>
      <c r="E146" s="248" t="s">
        <v>337</v>
      </c>
      <c r="F146" s="248" t="s">
        <v>301</v>
      </c>
      <c r="G146" s="252"/>
      <c r="H146" s="252"/>
      <c r="I146" s="253" t="e">
        <f>#REF!+G146</f>
        <v>#REF!</v>
      </c>
      <c r="J146" s="253" t="e">
        <f>G146+I146</f>
        <v>#REF!</v>
      </c>
      <c r="K146" s="253" t="e">
        <f>H146+I146</f>
        <v>#REF!</v>
      </c>
      <c r="L146" s="253" t="e">
        <f t="shared" ref="L146:L148" si="101">H146+J146</f>
        <v>#REF!</v>
      </c>
      <c r="M146" s="253" t="e">
        <f t="shared" ref="M146:M148" si="102">I146+K146</f>
        <v>#REF!</v>
      </c>
      <c r="N146" s="253" t="e">
        <f t="shared" ref="N146:N148" si="103">J146+L146</f>
        <v>#REF!</v>
      </c>
    </row>
    <row r="147" spans="1:14" ht="15" hidden="1" x14ac:dyDescent="0.2">
      <c r="A147" s="255" t="s">
        <v>95</v>
      </c>
      <c r="B147" s="248" t="s">
        <v>73</v>
      </c>
      <c r="C147" s="248" t="s">
        <v>233</v>
      </c>
      <c r="D147" s="248" t="s">
        <v>196</v>
      </c>
      <c r="E147" s="248" t="s">
        <v>337</v>
      </c>
      <c r="F147" s="248" t="s">
        <v>96</v>
      </c>
      <c r="G147" s="252"/>
      <c r="H147" s="252"/>
      <c r="I147" s="253" t="e">
        <f>#REF!+G147</f>
        <v>#REF!</v>
      </c>
      <c r="J147" s="253" t="e">
        <f>G147+I147</f>
        <v>#REF!</v>
      </c>
      <c r="K147" s="253" t="e">
        <f>H147+I147</f>
        <v>#REF!</v>
      </c>
      <c r="L147" s="253" t="e">
        <f t="shared" si="101"/>
        <v>#REF!</v>
      </c>
      <c r="M147" s="253" t="e">
        <f t="shared" si="102"/>
        <v>#REF!</v>
      </c>
      <c r="N147" s="253" t="e">
        <f t="shared" si="103"/>
        <v>#REF!</v>
      </c>
    </row>
    <row r="148" spans="1:14" ht="15" hidden="1" x14ac:dyDescent="0.2">
      <c r="A148" s="255" t="s">
        <v>97</v>
      </c>
      <c r="B148" s="248" t="s">
        <v>73</v>
      </c>
      <c r="C148" s="248" t="s">
        <v>233</v>
      </c>
      <c r="D148" s="248" t="s">
        <v>196</v>
      </c>
      <c r="E148" s="248" t="s">
        <v>337</v>
      </c>
      <c r="F148" s="248" t="s">
        <v>98</v>
      </c>
      <c r="G148" s="252"/>
      <c r="H148" s="252"/>
      <c r="I148" s="253" t="e">
        <f>#REF!+G148</f>
        <v>#REF!</v>
      </c>
      <c r="J148" s="253" t="e">
        <f>G148+I148</f>
        <v>#REF!</v>
      </c>
      <c r="K148" s="253" t="e">
        <f>H148+I148</f>
        <v>#REF!</v>
      </c>
      <c r="L148" s="253" t="e">
        <f t="shared" si="101"/>
        <v>#REF!</v>
      </c>
      <c r="M148" s="253" t="e">
        <f t="shared" si="102"/>
        <v>#REF!</v>
      </c>
      <c r="N148" s="253" t="e">
        <f t="shared" si="103"/>
        <v>#REF!</v>
      </c>
    </row>
    <row r="149" spans="1:14" ht="25.5" hidden="1" customHeight="1" x14ac:dyDescent="0.2">
      <c r="A149" s="255" t="s">
        <v>99</v>
      </c>
      <c r="B149" s="248" t="s">
        <v>73</v>
      </c>
      <c r="C149" s="248" t="s">
        <v>233</v>
      </c>
      <c r="D149" s="248" t="s">
        <v>196</v>
      </c>
      <c r="E149" s="248" t="s">
        <v>337</v>
      </c>
      <c r="F149" s="248" t="s">
        <v>100</v>
      </c>
      <c r="G149" s="252"/>
      <c r="H149" s="252"/>
      <c r="I149" s="253" t="e">
        <f>#REF!+G149</f>
        <v>#REF!</v>
      </c>
      <c r="J149" s="253" t="e">
        <f>#REF!+I149</f>
        <v>#REF!</v>
      </c>
      <c r="K149" s="253" t="e">
        <f>#REF!+I149</f>
        <v>#REF!</v>
      </c>
      <c r="L149" s="253" t="e">
        <f>F149+J149</f>
        <v>#REF!</v>
      </c>
      <c r="M149" s="253" t="e">
        <f t="shared" ref="M149:N150" si="104">G149+K149</f>
        <v>#REF!</v>
      </c>
      <c r="N149" s="253" t="e">
        <f t="shared" si="104"/>
        <v>#REF!</v>
      </c>
    </row>
    <row r="150" spans="1:14" ht="25.5" hidden="1" customHeight="1" x14ac:dyDescent="0.2">
      <c r="A150" s="255" t="s">
        <v>101</v>
      </c>
      <c r="B150" s="248" t="s">
        <v>73</v>
      </c>
      <c r="C150" s="248" t="s">
        <v>233</v>
      </c>
      <c r="D150" s="248" t="s">
        <v>196</v>
      </c>
      <c r="E150" s="248" t="s">
        <v>337</v>
      </c>
      <c r="F150" s="248" t="s">
        <v>102</v>
      </c>
      <c r="G150" s="252"/>
      <c r="H150" s="252"/>
      <c r="I150" s="253" t="e">
        <f>#REF!+G150</f>
        <v>#REF!</v>
      </c>
      <c r="J150" s="253" t="e">
        <f>#REF!+I150</f>
        <v>#REF!</v>
      </c>
      <c r="K150" s="253" t="e">
        <f>#REF!+I150</f>
        <v>#REF!</v>
      </c>
      <c r="L150" s="253" t="e">
        <f>F150+J150</f>
        <v>#REF!</v>
      </c>
      <c r="M150" s="253" t="e">
        <f t="shared" si="104"/>
        <v>#REF!</v>
      </c>
      <c r="N150" s="253" t="e">
        <f t="shared" si="104"/>
        <v>#REF!</v>
      </c>
    </row>
    <row r="151" spans="1:14" ht="25.5" hidden="1" customHeight="1" x14ac:dyDescent="0.25">
      <c r="A151" s="353" t="s">
        <v>99</v>
      </c>
      <c r="B151" s="248" t="s">
        <v>73</v>
      </c>
      <c r="C151" s="248" t="s">
        <v>233</v>
      </c>
      <c r="D151" s="248" t="s">
        <v>196</v>
      </c>
      <c r="E151" s="248" t="s">
        <v>337</v>
      </c>
      <c r="F151" s="248" t="s">
        <v>100</v>
      </c>
      <c r="G151" s="252"/>
      <c r="H151" s="252"/>
      <c r="I151" s="253">
        <f>G151</f>
        <v>0</v>
      </c>
      <c r="J151" s="253">
        <f>I151</f>
        <v>0</v>
      </c>
      <c r="K151" s="253">
        <f>I151</f>
        <v>0</v>
      </c>
      <c r="L151" s="253">
        <f>J151</f>
        <v>0</v>
      </c>
      <c r="M151" s="253">
        <f t="shared" ref="M151:N151" si="105">K151</f>
        <v>0</v>
      </c>
      <c r="N151" s="253">
        <f t="shared" si="105"/>
        <v>0</v>
      </c>
    </row>
    <row r="152" spans="1:14" ht="15" hidden="1" x14ac:dyDescent="0.2">
      <c r="A152" s="255" t="s">
        <v>93</v>
      </c>
      <c r="B152" s="248" t="s">
        <v>73</v>
      </c>
      <c r="C152" s="248" t="s">
        <v>233</v>
      </c>
      <c r="D152" s="248" t="s">
        <v>196</v>
      </c>
      <c r="E152" s="248" t="s">
        <v>337</v>
      </c>
      <c r="F152" s="248" t="s">
        <v>94</v>
      </c>
      <c r="G152" s="252"/>
      <c r="H152" s="252"/>
      <c r="I152" s="253" t="e">
        <f>#REF!+G152</f>
        <v>#REF!</v>
      </c>
      <c r="J152" s="253" t="e">
        <f>G152+I152</f>
        <v>#REF!</v>
      </c>
      <c r="K152" s="253" t="e">
        <f>H152+I152</f>
        <v>#REF!</v>
      </c>
      <c r="L152" s="253" t="e">
        <f t="shared" ref="L152:L154" si="106">H152+J152</f>
        <v>#REF!</v>
      </c>
      <c r="M152" s="253" t="e">
        <f t="shared" ref="M152:M154" si="107">I152+K152</f>
        <v>#REF!</v>
      </c>
      <c r="N152" s="253" t="e">
        <f t="shared" ref="N152:N154" si="108">J152+L152</f>
        <v>#REF!</v>
      </c>
    </row>
    <row r="153" spans="1:14" ht="15" hidden="1" x14ac:dyDescent="0.2">
      <c r="A153" s="255" t="s">
        <v>103</v>
      </c>
      <c r="B153" s="248" t="s">
        <v>73</v>
      </c>
      <c r="C153" s="248" t="s">
        <v>233</v>
      </c>
      <c r="D153" s="248" t="s">
        <v>196</v>
      </c>
      <c r="E153" s="248" t="s">
        <v>337</v>
      </c>
      <c r="F153" s="248" t="s">
        <v>104</v>
      </c>
      <c r="G153" s="252"/>
      <c r="H153" s="252"/>
      <c r="I153" s="253" t="e">
        <f>#REF!+G153</f>
        <v>#REF!</v>
      </c>
      <c r="J153" s="253" t="e">
        <f>G153+I153</f>
        <v>#REF!</v>
      </c>
      <c r="K153" s="253" t="e">
        <f>H153+I153</f>
        <v>#REF!</v>
      </c>
      <c r="L153" s="253" t="e">
        <f t="shared" si="106"/>
        <v>#REF!</v>
      </c>
      <c r="M153" s="253" t="e">
        <f t="shared" si="107"/>
        <v>#REF!</v>
      </c>
      <c r="N153" s="253" t="e">
        <f t="shared" si="108"/>
        <v>#REF!</v>
      </c>
    </row>
    <row r="154" spans="1:14" ht="15" hidden="1" x14ac:dyDescent="0.2">
      <c r="A154" s="255" t="s">
        <v>105</v>
      </c>
      <c r="B154" s="248" t="s">
        <v>73</v>
      </c>
      <c r="C154" s="248" t="s">
        <v>233</v>
      </c>
      <c r="D154" s="248" t="s">
        <v>196</v>
      </c>
      <c r="E154" s="248" t="s">
        <v>337</v>
      </c>
      <c r="F154" s="248" t="s">
        <v>106</v>
      </c>
      <c r="G154" s="252"/>
      <c r="H154" s="252"/>
      <c r="I154" s="253" t="e">
        <f>#REF!+G154</f>
        <v>#REF!</v>
      </c>
      <c r="J154" s="253" t="e">
        <f>G154+I154</f>
        <v>#REF!</v>
      </c>
      <c r="K154" s="253" t="e">
        <f>H154+I154</f>
        <v>#REF!</v>
      </c>
      <c r="L154" s="253" t="e">
        <f t="shared" si="106"/>
        <v>#REF!</v>
      </c>
      <c r="M154" s="253" t="e">
        <f t="shared" si="107"/>
        <v>#REF!</v>
      </c>
      <c r="N154" s="253" t="e">
        <f t="shared" si="108"/>
        <v>#REF!</v>
      </c>
    </row>
    <row r="155" spans="1:14" s="239" customFormat="1" ht="43.5" hidden="1" customHeight="1" x14ac:dyDescent="0.2">
      <c r="A155" s="255" t="s">
        <v>985</v>
      </c>
      <c r="B155" s="248" t="s">
        <v>73</v>
      </c>
      <c r="C155" s="248" t="s">
        <v>233</v>
      </c>
      <c r="D155" s="248" t="s">
        <v>196</v>
      </c>
      <c r="E155" s="247" t="s">
        <v>454</v>
      </c>
      <c r="F155" s="248"/>
      <c r="G155" s="252"/>
      <c r="H155" s="252"/>
      <c r="I155" s="253">
        <f>I156+I158</f>
        <v>-3535.64</v>
      </c>
      <c r="J155" s="253" t="e">
        <f>J156+J158</f>
        <v>#REF!</v>
      </c>
      <c r="K155" s="253">
        <f>K156+K158</f>
        <v>-3535.64</v>
      </c>
      <c r="L155" s="253" t="e">
        <f>L156+L158</f>
        <v>#REF!</v>
      </c>
      <c r="M155" s="253" t="e">
        <f t="shared" ref="M155:N155" si="109">M156+M158</f>
        <v>#REF!</v>
      </c>
      <c r="N155" s="253" t="e">
        <f t="shared" si="109"/>
        <v>#REF!</v>
      </c>
    </row>
    <row r="156" spans="1:14" s="239" customFormat="1" ht="30" hidden="1" customHeight="1" x14ac:dyDescent="0.2">
      <c r="A156" s="255" t="s">
        <v>975</v>
      </c>
      <c r="B156" s="248" t="s">
        <v>73</v>
      </c>
      <c r="C156" s="248" t="s">
        <v>233</v>
      </c>
      <c r="D156" s="248" t="s">
        <v>196</v>
      </c>
      <c r="E156" s="247" t="s">
        <v>453</v>
      </c>
      <c r="F156" s="248"/>
      <c r="G156" s="252"/>
      <c r="H156" s="252"/>
      <c r="I156" s="253">
        <f>I157</f>
        <v>-736.9</v>
      </c>
      <c r="J156" s="253" t="e">
        <f>J157</f>
        <v>#REF!</v>
      </c>
      <c r="K156" s="253">
        <f>K157</f>
        <v>-736.9</v>
      </c>
      <c r="L156" s="253" t="e">
        <f>L157</f>
        <v>#REF!</v>
      </c>
      <c r="M156" s="253" t="e">
        <f t="shared" ref="M156:N156" si="110">M157</f>
        <v>#REF!</v>
      </c>
      <c r="N156" s="253" t="e">
        <f t="shared" si="110"/>
        <v>#REF!</v>
      </c>
    </row>
    <row r="157" spans="1:14" s="239" customFormat="1" ht="18.75" hidden="1" customHeight="1" x14ac:dyDescent="0.2">
      <c r="A157" s="255" t="s">
        <v>95</v>
      </c>
      <c r="B157" s="248" t="s">
        <v>73</v>
      </c>
      <c r="C157" s="248" t="s">
        <v>233</v>
      </c>
      <c r="D157" s="248" t="s">
        <v>196</v>
      </c>
      <c r="E157" s="247" t="s">
        <v>453</v>
      </c>
      <c r="F157" s="248" t="s">
        <v>96</v>
      </c>
      <c r="G157" s="252"/>
      <c r="H157" s="252"/>
      <c r="I157" s="253">
        <v>-736.9</v>
      </c>
      <c r="J157" s="253" t="e">
        <f>#REF!+I157</f>
        <v>#REF!</v>
      </c>
      <c r="K157" s="253">
        <v>-736.9</v>
      </c>
      <c r="L157" s="253" t="e">
        <f>#REF!+J157</f>
        <v>#REF!</v>
      </c>
      <c r="M157" s="253" t="e">
        <f>#REF!+K157</f>
        <v>#REF!</v>
      </c>
      <c r="N157" s="253" t="e">
        <f>#REF!+L157</f>
        <v>#REF!</v>
      </c>
    </row>
    <row r="158" spans="1:14" s="239" customFormat="1" ht="30" hidden="1" customHeight="1" x14ac:dyDescent="0.2">
      <c r="A158" s="255" t="s">
        <v>986</v>
      </c>
      <c r="B158" s="248" t="s">
        <v>73</v>
      </c>
      <c r="C158" s="248" t="s">
        <v>233</v>
      </c>
      <c r="D158" s="248" t="s">
        <v>196</v>
      </c>
      <c r="E158" s="247" t="s">
        <v>481</v>
      </c>
      <c r="F158" s="248"/>
      <c r="G158" s="252"/>
      <c r="H158" s="252"/>
      <c r="I158" s="253">
        <f>I159+I161+I162+I163+I164+I165+I160</f>
        <v>-2798.74</v>
      </c>
      <c r="J158" s="253" t="e">
        <f>J159+J161+J162+J163+J164+J165+J160</f>
        <v>#REF!</v>
      </c>
      <c r="K158" s="253">
        <f>K159+K161+K162+K163+K164+K165+K160</f>
        <v>-2798.74</v>
      </c>
      <c r="L158" s="253" t="e">
        <f>L159+L161+L162+L163+L164+L165+L160</f>
        <v>#REF!</v>
      </c>
      <c r="M158" s="253" t="e">
        <f t="shared" ref="M158:N158" si="111">M159+M161+M162+M163+M164+M165+M160</f>
        <v>#REF!</v>
      </c>
      <c r="N158" s="253" t="e">
        <f t="shared" si="111"/>
        <v>#REF!</v>
      </c>
    </row>
    <row r="159" spans="1:14" s="239" customFormat="1" ht="15" hidden="1" customHeight="1" x14ac:dyDescent="0.2">
      <c r="A159" s="255" t="s">
        <v>95</v>
      </c>
      <c r="B159" s="248" t="s">
        <v>73</v>
      </c>
      <c r="C159" s="248" t="s">
        <v>233</v>
      </c>
      <c r="D159" s="248" t="s">
        <v>196</v>
      </c>
      <c r="E159" s="247" t="s">
        <v>481</v>
      </c>
      <c r="F159" s="248" t="s">
        <v>96</v>
      </c>
      <c r="G159" s="252"/>
      <c r="H159" s="252"/>
      <c r="I159" s="253">
        <v>-2211.37</v>
      </c>
      <c r="J159" s="253" t="e">
        <f>#REF!+I159</f>
        <v>#REF!</v>
      </c>
      <c r="K159" s="253">
        <v>-2211.37</v>
      </c>
      <c r="L159" s="253" t="e">
        <f>#REF!+J159</f>
        <v>#REF!</v>
      </c>
      <c r="M159" s="253" t="e">
        <f>#REF!+K159</f>
        <v>#REF!</v>
      </c>
      <c r="N159" s="253" t="e">
        <f>#REF!+L159</f>
        <v>#REF!</v>
      </c>
    </row>
    <row r="160" spans="1:14" s="239" customFormat="1" ht="21" hidden="1" customHeight="1" x14ac:dyDescent="0.2">
      <c r="A160" s="255" t="s">
        <v>495</v>
      </c>
      <c r="B160" s="248" t="s">
        <v>73</v>
      </c>
      <c r="C160" s="248" t="s">
        <v>233</v>
      </c>
      <c r="D160" s="248" t="s">
        <v>196</v>
      </c>
      <c r="E160" s="247" t="s">
        <v>491</v>
      </c>
      <c r="F160" s="248" t="s">
        <v>96</v>
      </c>
      <c r="G160" s="252"/>
      <c r="H160" s="252"/>
      <c r="I160" s="253">
        <v>0</v>
      </c>
      <c r="J160" s="253" t="e">
        <f>#REF!+I160</f>
        <v>#REF!</v>
      </c>
      <c r="K160" s="253">
        <v>0</v>
      </c>
      <c r="L160" s="253" t="e">
        <f>#REF!+J160</f>
        <v>#REF!</v>
      </c>
      <c r="M160" s="253" t="e">
        <f>#REF!+K160</f>
        <v>#REF!</v>
      </c>
      <c r="N160" s="253" t="e">
        <f>#REF!+L160</f>
        <v>#REF!</v>
      </c>
    </row>
    <row r="161" spans="1:14" s="239" customFormat="1" ht="18" hidden="1" customHeight="1" x14ac:dyDescent="0.2">
      <c r="A161" s="255" t="s">
        <v>97</v>
      </c>
      <c r="B161" s="248" t="s">
        <v>73</v>
      </c>
      <c r="C161" s="248" t="s">
        <v>233</v>
      </c>
      <c r="D161" s="248" t="s">
        <v>196</v>
      </c>
      <c r="E161" s="247" t="s">
        <v>481</v>
      </c>
      <c r="F161" s="248" t="s">
        <v>98</v>
      </c>
      <c r="G161" s="252"/>
      <c r="H161" s="252"/>
      <c r="I161" s="253">
        <v>-106</v>
      </c>
      <c r="J161" s="253" t="e">
        <f>#REF!+I161</f>
        <v>#REF!</v>
      </c>
      <c r="K161" s="253">
        <v>-106</v>
      </c>
      <c r="L161" s="253" t="e">
        <f>#REF!+J161</f>
        <v>#REF!</v>
      </c>
      <c r="M161" s="253" t="e">
        <f>#REF!+K161</f>
        <v>#REF!</v>
      </c>
      <c r="N161" s="253" t="e">
        <f>#REF!+L161</f>
        <v>#REF!</v>
      </c>
    </row>
    <row r="162" spans="1:14" s="239" customFormat="1" ht="21.75" hidden="1" customHeight="1" x14ac:dyDescent="0.2">
      <c r="A162" s="255" t="s">
        <v>99</v>
      </c>
      <c r="B162" s="248" t="s">
        <v>73</v>
      </c>
      <c r="C162" s="248" t="s">
        <v>233</v>
      </c>
      <c r="D162" s="248" t="s">
        <v>196</v>
      </c>
      <c r="E162" s="247" t="s">
        <v>481</v>
      </c>
      <c r="F162" s="248" t="s">
        <v>100</v>
      </c>
      <c r="G162" s="252"/>
      <c r="H162" s="252"/>
      <c r="I162" s="253">
        <v>-80</v>
      </c>
      <c r="J162" s="253" t="e">
        <f>#REF!+I162</f>
        <v>#REF!</v>
      </c>
      <c r="K162" s="253">
        <v>-80</v>
      </c>
      <c r="L162" s="253" t="e">
        <f>#REF!+J162</f>
        <v>#REF!</v>
      </c>
      <c r="M162" s="253" t="e">
        <f>#REF!+K162</f>
        <v>#REF!</v>
      </c>
      <c r="N162" s="253" t="e">
        <f>#REF!+L162</f>
        <v>#REF!</v>
      </c>
    </row>
    <row r="163" spans="1:14" s="239" customFormat="1" ht="20.25" hidden="1" customHeight="1" x14ac:dyDescent="0.2">
      <c r="A163" s="255" t="s">
        <v>93</v>
      </c>
      <c r="B163" s="248" t="s">
        <v>73</v>
      </c>
      <c r="C163" s="248" t="s">
        <v>233</v>
      </c>
      <c r="D163" s="248" t="s">
        <v>196</v>
      </c>
      <c r="E163" s="247" t="s">
        <v>481</v>
      </c>
      <c r="F163" s="248" t="s">
        <v>94</v>
      </c>
      <c r="G163" s="252"/>
      <c r="H163" s="252"/>
      <c r="I163" s="253">
        <v>-350</v>
      </c>
      <c r="J163" s="253" t="e">
        <f>#REF!+I163</f>
        <v>#REF!</v>
      </c>
      <c r="K163" s="253">
        <v>-350</v>
      </c>
      <c r="L163" s="253" t="e">
        <f>#REF!+J163</f>
        <v>#REF!</v>
      </c>
      <c r="M163" s="253" t="e">
        <f>#REF!+K163</f>
        <v>#REF!</v>
      </c>
      <c r="N163" s="253" t="e">
        <f>#REF!+L163</f>
        <v>#REF!</v>
      </c>
    </row>
    <row r="164" spans="1:14" s="239" customFormat="1" ht="18.75" hidden="1" customHeight="1" x14ac:dyDescent="0.2">
      <c r="A164" s="255" t="s">
        <v>103</v>
      </c>
      <c r="B164" s="248" t="s">
        <v>73</v>
      </c>
      <c r="C164" s="248" t="s">
        <v>233</v>
      </c>
      <c r="D164" s="248" t="s">
        <v>196</v>
      </c>
      <c r="E164" s="247" t="s">
        <v>481</v>
      </c>
      <c r="F164" s="248" t="s">
        <v>104</v>
      </c>
      <c r="G164" s="252"/>
      <c r="H164" s="252"/>
      <c r="I164" s="253">
        <v>-16</v>
      </c>
      <c r="J164" s="253" t="e">
        <f>#REF!+I164</f>
        <v>#REF!</v>
      </c>
      <c r="K164" s="253">
        <v>-16</v>
      </c>
      <c r="L164" s="253" t="e">
        <f>#REF!+J164</f>
        <v>#REF!</v>
      </c>
      <c r="M164" s="253" t="e">
        <f>#REF!+K164</f>
        <v>#REF!</v>
      </c>
      <c r="N164" s="253" t="e">
        <f>#REF!+L164</f>
        <v>#REF!</v>
      </c>
    </row>
    <row r="165" spans="1:14" s="239" customFormat="1" ht="18.75" hidden="1" customHeight="1" x14ac:dyDescent="0.2">
      <c r="A165" s="255" t="s">
        <v>105</v>
      </c>
      <c r="B165" s="248" t="s">
        <v>73</v>
      </c>
      <c r="C165" s="248" t="s">
        <v>233</v>
      </c>
      <c r="D165" s="248" t="s">
        <v>196</v>
      </c>
      <c r="E165" s="247" t="s">
        <v>481</v>
      </c>
      <c r="F165" s="248" t="s">
        <v>106</v>
      </c>
      <c r="G165" s="252"/>
      <c r="H165" s="252"/>
      <c r="I165" s="253">
        <v>-35.369999999999997</v>
      </c>
      <c r="J165" s="253" t="e">
        <f>#REF!+I165</f>
        <v>#REF!</v>
      </c>
      <c r="K165" s="253">
        <v>-35.369999999999997</v>
      </c>
      <c r="L165" s="253" t="e">
        <f>#REF!+J165</f>
        <v>#REF!</v>
      </c>
      <c r="M165" s="253" t="e">
        <f>#REF!+K165</f>
        <v>#REF!</v>
      </c>
      <c r="N165" s="253" t="e">
        <f>#REF!+L165</f>
        <v>#REF!</v>
      </c>
    </row>
    <row r="166" spans="1:14" s="239" customFormat="1" ht="27.75" hidden="1" customHeight="1" x14ac:dyDescent="0.2">
      <c r="A166" s="255" t="s">
        <v>997</v>
      </c>
      <c r="B166" s="248" t="s">
        <v>73</v>
      </c>
      <c r="C166" s="248" t="s">
        <v>233</v>
      </c>
      <c r="D166" s="248" t="s">
        <v>196</v>
      </c>
      <c r="E166" s="247" t="s">
        <v>448</v>
      </c>
      <c r="F166" s="248"/>
      <c r="G166" s="252"/>
      <c r="H166" s="252"/>
      <c r="I166" s="253">
        <f>I167</f>
        <v>-1000</v>
      </c>
      <c r="J166" s="253" t="e">
        <f>J167</f>
        <v>#REF!</v>
      </c>
      <c r="K166" s="253">
        <f>K167</f>
        <v>-1000</v>
      </c>
      <c r="L166" s="253" t="e">
        <f>L167</f>
        <v>#REF!</v>
      </c>
      <c r="M166" s="253" t="e">
        <f t="shared" ref="M166:N166" si="112">M167</f>
        <v>#REF!</v>
      </c>
      <c r="N166" s="253" t="e">
        <f t="shared" si="112"/>
        <v>#REF!</v>
      </c>
    </row>
    <row r="167" spans="1:14" s="239" customFormat="1" ht="21" hidden="1" customHeight="1" x14ac:dyDescent="0.2">
      <c r="A167" s="255" t="s">
        <v>93</v>
      </c>
      <c r="B167" s="248" t="s">
        <v>73</v>
      </c>
      <c r="C167" s="248" t="s">
        <v>233</v>
      </c>
      <c r="D167" s="248" t="s">
        <v>196</v>
      </c>
      <c r="E167" s="247" t="s">
        <v>448</v>
      </c>
      <c r="F167" s="248" t="s">
        <v>94</v>
      </c>
      <c r="G167" s="252"/>
      <c r="H167" s="252"/>
      <c r="I167" s="253">
        <v>-1000</v>
      </c>
      <c r="J167" s="253" t="e">
        <f>#REF!+I167</f>
        <v>#REF!</v>
      </c>
      <c r="K167" s="253">
        <v>-1000</v>
      </c>
      <c r="L167" s="253" t="e">
        <f>#REF!+J167</f>
        <v>#REF!</v>
      </c>
      <c r="M167" s="253" t="e">
        <f>#REF!+K167</f>
        <v>#REF!</v>
      </c>
      <c r="N167" s="253" t="e">
        <f>#REF!+L167</f>
        <v>#REF!</v>
      </c>
    </row>
    <row r="168" spans="1:14" s="239" customFormat="1" ht="16.5" hidden="1" customHeight="1" x14ac:dyDescent="0.2">
      <c r="A168" s="255" t="s">
        <v>404</v>
      </c>
      <c r="B168" s="248" t="s">
        <v>73</v>
      </c>
      <c r="C168" s="248" t="s">
        <v>233</v>
      </c>
      <c r="D168" s="248" t="s">
        <v>196</v>
      </c>
      <c r="E168" s="247" t="s">
        <v>62</v>
      </c>
      <c r="F168" s="248"/>
      <c r="G168" s="252"/>
      <c r="H168" s="252"/>
      <c r="I168" s="253">
        <f>I169</f>
        <v>-5377.74</v>
      </c>
      <c r="J168" s="253">
        <f>J169</f>
        <v>-5377.74</v>
      </c>
      <c r="K168" s="253">
        <f>K169</f>
        <v>-5377.74</v>
      </c>
      <c r="L168" s="253">
        <f>L169</f>
        <v>-5377.74</v>
      </c>
      <c r="M168" s="253">
        <f t="shared" ref="M168:N168" si="113">M169</f>
        <v>-10755.48</v>
      </c>
      <c r="N168" s="253">
        <f t="shared" si="113"/>
        <v>-10755.48</v>
      </c>
    </row>
    <row r="169" spans="1:14" s="239" customFormat="1" ht="20.25" hidden="1" customHeight="1" x14ac:dyDescent="0.2">
      <c r="A169" s="255" t="s">
        <v>421</v>
      </c>
      <c r="B169" s="248" t="s">
        <v>73</v>
      </c>
      <c r="C169" s="248" t="s">
        <v>233</v>
      </c>
      <c r="D169" s="248" t="s">
        <v>196</v>
      </c>
      <c r="E169" s="247" t="s">
        <v>429</v>
      </c>
      <c r="F169" s="248"/>
      <c r="G169" s="252"/>
      <c r="H169" s="252"/>
      <c r="I169" s="253">
        <f>I170+I171+I172+I173+I174+I175+I176</f>
        <v>-5377.74</v>
      </c>
      <c r="J169" s="253">
        <f>J170+J171+J172+J173+J174+J175+J176</f>
        <v>-5377.74</v>
      </c>
      <c r="K169" s="253">
        <f>K170+K171+K172+K173+K174+K175+K176</f>
        <v>-5377.74</v>
      </c>
      <c r="L169" s="253">
        <f>L170+L171+L172+L173+L174+L175+L176</f>
        <v>-5377.74</v>
      </c>
      <c r="M169" s="253">
        <f t="shared" ref="M169:N169" si="114">M170+M171+M172+M173+M174+M175+M176</f>
        <v>-10755.48</v>
      </c>
      <c r="N169" s="253">
        <f t="shared" si="114"/>
        <v>-10755.48</v>
      </c>
    </row>
    <row r="170" spans="1:14" s="239" customFormat="1" ht="18.75" hidden="1" customHeight="1" x14ac:dyDescent="0.2">
      <c r="A170" s="255" t="s">
        <v>93</v>
      </c>
      <c r="B170" s="248" t="s">
        <v>73</v>
      </c>
      <c r="C170" s="248" t="s">
        <v>233</v>
      </c>
      <c r="D170" s="248" t="s">
        <v>196</v>
      </c>
      <c r="E170" s="247" t="s">
        <v>429</v>
      </c>
      <c r="F170" s="248" t="s">
        <v>94</v>
      </c>
      <c r="G170" s="252"/>
      <c r="H170" s="252"/>
      <c r="I170" s="253">
        <v>-1595</v>
      </c>
      <c r="J170" s="253">
        <f t="shared" ref="J170:J176" si="115">G170+I170</f>
        <v>-1595</v>
      </c>
      <c r="K170" s="253">
        <v>-1595</v>
      </c>
      <c r="L170" s="253">
        <f t="shared" ref="L170:L176" si="116">H170+J170</f>
        <v>-1595</v>
      </c>
      <c r="M170" s="253">
        <f t="shared" ref="M170:M176" si="117">I170+K170</f>
        <v>-3190</v>
      </c>
      <c r="N170" s="253">
        <f t="shared" ref="N170:N176" si="118">J170+L170</f>
        <v>-3190</v>
      </c>
    </row>
    <row r="171" spans="1:14" s="239" customFormat="1" ht="18" hidden="1" customHeight="1" x14ac:dyDescent="0.2">
      <c r="A171" s="255" t="s">
        <v>95</v>
      </c>
      <c r="B171" s="248" t="s">
        <v>73</v>
      </c>
      <c r="C171" s="248" t="s">
        <v>233</v>
      </c>
      <c r="D171" s="248" t="s">
        <v>196</v>
      </c>
      <c r="E171" s="354" t="s">
        <v>430</v>
      </c>
      <c r="F171" s="248" t="s">
        <v>96</v>
      </c>
      <c r="G171" s="252"/>
      <c r="H171" s="252"/>
      <c r="I171" s="253">
        <v>-3191.37</v>
      </c>
      <c r="J171" s="253">
        <f t="shared" si="115"/>
        <v>-3191.37</v>
      </c>
      <c r="K171" s="253">
        <v>-3191.37</v>
      </c>
      <c r="L171" s="253">
        <f t="shared" si="116"/>
        <v>-3191.37</v>
      </c>
      <c r="M171" s="253">
        <f t="shared" si="117"/>
        <v>-6382.74</v>
      </c>
      <c r="N171" s="253">
        <f t="shared" si="118"/>
        <v>-6382.74</v>
      </c>
    </row>
    <row r="172" spans="1:14" s="239" customFormat="1" ht="18.75" hidden="1" customHeight="1" x14ac:dyDescent="0.2">
      <c r="A172" s="255" t="s">
        <v>97</v>
      </c>
      <c r="B172" s="248" t="s">
        <v>73</v>
      </c>
      <c r="C172" s="248" t="s">
        <v>233</v>
      </c>
      <c r="D172" s="248" t="s">
        <v>196</v>
      </c>
      <c r="E172" s="247" t="s">
        <v>430</v>
      </c>
      <c r="F172" s="248" t="s">
        <v>98</v>
      </c>
      <c r="G172" s="252"/>
      <c r="H172" s="252"/>
      <c r="I172" s="253">
        <v>-110</v>
      </c>
      <c r="J172" s="253">
        <f t="shared" si="115"/>
        <v>-110</v>
      </c>
      <c r="K172" s="253">
        <v>-110</v>
      </c>
      <c r="L172" s="253">
        <f t="shared" si="116"/>
        <v>-110</v>
      </c>
      <c r="M172" s="253">
        <f t="shared" si="117"/>
        <v>-220</v>
      </c>
      <c r="N172" s="253">
        <f t="shared" si="118"/>
        <v>-220</v>
      </c>
    </row>
    <row r="173" spans="1:14" s="239" customFormat="1" ht="15.75" hidden="1" customHeight="1" x14ac:dyDescent="0.25">
      <c r="A173" s="353" t="s">
        <v>99</v>
      </c>
      <c r="B173" s="248" t="s">
        <v>73</v>
      </c>
      <c r="C173" s="248" t="s">
        <v>233</v>
      </c>
      <c r="D173" s="248" t="s">
        <v>196</v>
      </c>
      <c r="E173" s="354" t="s">
        <v>430</v>
      </c>
      <c r="F173" s="248" t="s">
        <v>100</v>
      </c>
      <c r="G173" s="252"/>
      <c r="H173" s="252"/>
      <c r="I173" s="253">
        <v>-80</v>
      </c>
      <c r="J173" s="253">
        <f t="shared" si="115"/>
        <v>-80</v>
      </c>
      <c r="K173" s="253">
        <v>-80</v>
      </c>
      <c r="L173" s="253">
        <f t="shared" si="116"/>
        <v>-80</v>
      </c>
      <c r="M173" s="253">
        <f t="shared" si="117"/>
        <v>-160</v>
      </c>
      <c r="N173" s="253">
        <f t="shared" si="118"/>
        <v>-160</v>
      </c>
    </row>
    <row r="174" spans="1:14" s="239" customFormat="1" ht="18.75" hidden="1" customHeight="1" x14ac:dyDescent="0.2">
      <c r="A174" s="255" t="s">
        <v>93</v>
      </c>
      <c r="B174" s="248" t="s">
        <v>73</v>
      </c>
      <c r="C174" s="248" t="s">
        <v>233</v>
      </c>
      <c r="D174" s="248" t="s">
        <v>196</v>
      </c>
      <c r="E174" s="247" t="s">
        <v>430</v>
      </c>
      <c r="F174" s="248" t="s">
        <v>94</v>
      </c>
      <c r="G174" s="252"/>
      <c r="H174" s="252"/>
      <c r="I174" s="253">
        <v>-350</v>
      </c>
      <c r="J174" s="253">
        <f t="shared" si="115"/>
        <v>-350</v>
      </c>
      <c r="K174" s="253">
        <v>-350</v>
      </c>
      <c r="L174" s="253">
        <f t="shared" si="116"/>
        <v>-350</v>
      </c>
      <c r="M174" s="253">
        <f t="shared" si="117"/>
        <v>-700</v>
      </c>
      <c r="N174" s="253">
        <f t="shared" si="118"/>
        <v>-700</v>
      </c>
    </row>
    <row r="175" spans="1:14" s="239" customFormat="1" ht="15" hidden="1" customHeight="1" x14ac:dyDescent="0.2">
      <c r="A175" s="255" t="s">
        <v>103</v>
      </c>
      <c r="B175" s="248" t="s">
        <v>73</v>
      </c>
      <c r="C175" s="248" t="s">
        <v>233</v>
      </c>
      <c r="D175" s="248" t="s">
        <v>196</v>
      </c>
      <c r="E175" s="354" t="s">
        <v>430</v>
      </c>
      <c r="F175" s="248" t="s">
        <v>104</v>
      </c>
      <c r="G175" s="252"/>
      <c r="H175" s="252"/>
      <c r="I175" s="253">
        <v>-24.49</v>
      </c>
      <c r="J175" s="253">
        <f t="shared" si="115"/>
        <v>-24.49</v>
      </c>
      <c r="K175" s="253">
        <v>-24.49</v>
      </c>
      <c r="L175" s="253">
        <f t="shared" si="116"/>
        <v>-24.49</v>
      </c>
      <c r="M175" s="253">
        <f t="shared" si="117"/>
        <v>-48.98</v>
      </c>
      <c r="N175" s="253">
        <f t="shared" si="118"/>
        <v>-48.98</v>
      </c>
    </row>
    <row r="176" spans="1:14" s="239" customFormat="1" ht="15" hidden="1" customHeight="1" x14ac:dyDescent="0.2">
      <c r="A176" s="255" t="s">
        <v>105</v>
      </c>
      <c r="B176" s="248" t="s">
        <v>73</v>
      </c>
      <c r="C176" s="248" t="s">
        <v>233</v>
      </c>
      <c r="D176" s="248" t="s">
        <v>196</v>
      </c>
      <c r="E176" s="247" t="s">
        <v>430</v>
      </c>
      <c r="F176" s="248" t="s">
        <v>106</v>
      </c>
      <c r="G176" s="252"/>
      <c r="H176" s="252"/>
      <c r="I176" s="253">
        <v>-26.88</v>
      </c>
      <c r="J176" s="253">
        <f t="shared" si="115"/>
        <v>-26.88</v>
      </c>
      <c r="K176" s="253">
        <v>-26.88</v>
      </c>
      <c r="L176" s="253">
        <f t="shared" si="116"/>
        <v>-26.88</v>
      </c>
      <c r="M176" s="253">
        <f t="shared" si="117"/>
        <v>-53.76</v>
      </c>
      <c r="N176" s="253">
        <f t="shared" si="118"/>
        <v>-53.76</v>
      </c>
    </row>
    <row r="177" spans="1:14" s="239" customFormat="1" ht="22.5" hidden="1" customHeight="1" x14ac:dyDescent="0.2">
      <c r="A177" s="255" t="s">
        <v>281</v>
      </c>
      <c r="B177" s="248" t="s">
        <v>73</v>
      </c>
      <c r="C177" s="248" t="s">
        <v>204</v>
      </c>
      <c r="D177" s="248" t="s">
        <v>198</v>
      </c>
      <c r="E177" s="247"/>
      <c r="F177" s="248"/>
      <c r="G177" s="252"/>
      <c r="H177" s="252"/>
      <c r="I177" s="253">
        <f>I178+I179+I180</f>
        <v>0</v>
      </c>
      <c r="J177" s="253">
        <f>J178+J179+J180</f>
        <v>0</v>
      </c>
      <c r="K177" s="253">
        <f>K178+K179+K180</f>
        <v>0</v>
      </c>
      <c r="L177" s="253">
        <f>L178+L179+L180</f>
        <v>0</v>
      </c>
      <c r="M177" s="253">
        <f t="shared" ref="M177:N177" si="119">M178+M179+M180</f>
        <v>0</v>
      </c>
      <c r="N177" s="253">
        <f t="shared" si="119"/>
        <v>0</v>
      </c>
    </row>
    <row r="178" spans="1:14" s="239" customFormat="1" ht="21.75" hidden="1" customHeight="1" x14ac:dyDescent="0.2">
      <c r="A178" s="255" t="s">
        <v>95</v>
      </c>
      <c r="B178" s="248" t="s">
        <v>73</v>
      </c>
      <c r="C178" s="248" t="s">
        <v>204</v>
      </c>
      <c r="D178" s="248" t="s">
        <v>198</v>
      </c>
      <c r="E178" s="247" t="s">
        <v>487</v>
      </c>
      <c r="F178" s="248" t="s">
        <v>96</v>
      </c>
      <c r="G178" s="252"/>
      <c r="H178" s="252"/>
      <c r="I178" s="253">
        <v>0</v>
      </c>
      <c r="J178" s="253">
        <v>0</v>
      </c>
      <c r="K178" s="253">
        <v>0</v>
      </c>
      <c r="L178" s="253">
        <v>0</v>
      </c>
      <c r="M178" s="253">
        <v>0</v>
      </c>
      <c r="N178" s="253">
        <v>0</v>
      </c>
    </row>
    <row r="179" spans="1:14" s="239" customFormat="1" ht="44.25" hidden="1" customHeight="1" x14ac:dyDescent="0.2">
      <c r="A179" s="255" t="s">
        <v>76</v>
      </c>
      <c r="B179" s="248" t="s">
        <v>73</v>
      </c>
      <c r="C179" s="248" t="s">
        <v>204</v>
      </c>
      <c r="D179" s="248" t="s">
        <v>198</v>
      </c>
      <c r="E179" s="247" t="s">
        <v>482</v>
      </c>
      <c r="F179" s="248" t="s">
        <v>77</v>
      </c>
      <c r="G179" s="252"/>
      <c r="H179" s="252"/>
      <c r="I179" s="253">
        <v>0</v>
      </c>
      <c r="J179" s="253">
        <v>0</v>
      </c>
      <c r="K179" s="253">
        <v>0</v>
      </c>
      <c r="L179" s="253">
        <v>0</v>
      </c>
      <c r="M179" s="253">
        <v>0</v>
      </c>
      <c r="N179" s="253">
        <v>0</v>
      </c>
    </row>
    <row r="180" spans="1:14" s="239" customFormat="1" ht="45" hidden="1" customHeight="1" x14ac:dyDescent="0.2">
      <c r="A180" s="255" t="s">
        <v>76</v>
      </c>
      <c r="B180" s="248" t="s">
        <v>73</v>
      </c>
      <c r="C180" s="248" t="s">
        <v>204</v>
      </c>
      <c r="D180" s="248" t="s">
        <v>198</v>
      </c>
      <c r="E180" s="247" t="s">
        <v>482</v>
      </c>
      <c r="F180" s="248" t="s">
        <v>77</v>
      </c>
      <c r="G180" s="252"/>
      <c r="H180" s="252"/>
      <c r="I180" s="253">
        <v>0</v>
      </c>
      <c r="J180" s="253">
        <v>0</v>
      </c>
      <c r="K180" s="253">
        <v>0</v>
      </c>
      <c r="L180" s="253">
        <v>0</v>
      </c>
      <c r="M180" s="253">
        <v>0</v>
      </c>
      <c r="N180" s="253">
        <v>0</v>
      </c>
    </row>
    <row r="181" spans="1:14" s="239" customFormat="1" ht="36" customHeight="1" x14ac:dyDescent="0.2">
      <c r="A181" s="259" t="s">
        <v>975</v>
      </c>
      <c r="B181" s="248" t="s">
        <v>73</v>
      </c>
      <c r="C181" s="248" t="s">
        <v>233</v>
      </c>
      <c r="D181" s="248" t="s">
        <v>196</v>
      </c>
      <c r="E181" s="247" t="s">
        <v>843</v>
      </c>
      <c r="F181" s="248"/>
      <c r="G181" s="253">
        <f>G183+G186+G189+G190+G191+G192+G193</f>
        <v>0</v>
      </c>
      <c r="H181" s="253">
        <f t="shared" ref="H181:L181" si="120">H182+H185</f>
        <v>5841</v>
      </c>
      <c r="I181" s="253">
        <f t="shared" si="120"/>
        <v>0</v>
      </c>
      <c r="J181" s="253">
        <f t="shared" si="120"/>
        <v>5841</v>
      </c>
      <c r="K181" s="253">
        <f t="shared" si="120"/>
        <v>98.134</v>
      </c>
      <c r="L181" s="253">
        <f t="shared" si="120"/>
        <v>6629</v>
      </c>
      <c r="M181" s="253">
        <f t="shared" ref="M181:N181" si="121">M182+M185</f>
        <v>496</v>
      </c>
      <c r="N181" s="253">
        <f t="shared" si="121"/>
        <v>7125</v>
      </c>
    </row>
    <row r="182" spans="1:14" s="239" customFormat="1" ht="36" customHeight="1" x14ac:dyDescent="0.2">
      <c r="A182" s="259" t="s">
        <v>975</v>
      </c>
      <c r="B182" s="248" t="s">
        <v>73</v>
      </c>
      <c r="C182" s="248" t="s">
        <v>233</v>
      </c>
      <c r="D182" s="248" t="s">
        <v>196</v>
      </c>
      <c r="E182" s="247" t="s">
        <v>1019</v>
      </c>
      <c r="F182" s="248"/>
      <c r="G182" s="355"/>
      <c r="H182" s="253">
        <f t="shared" ref="H182:L182" si="122">H183+H184</f>
        <v>716</v>
      </c>
      <c r="I182" s="253">
        <f t="shared" si="122"/>
        <v>606.62</v>
      </c>
      <c r="J182" s="253">
        <f t="shared" si="122"/>
        <v>1322.6200000000001</v>
      </c>
      <c r="K182" s="253">
        <f t="shared" si="122"/>
        <v>0</v>
      </c>
      <c r="L182" s="253">
        <f t="shared" si="122"/>
        <v>1323</v>
      </c>
      <c r="M182" s="253">
        <f t="shared" ref="M182:N182" si="123">M183+M184</f>
        <v>8</v>
      </c>
      <c r="N182" s="253">
        <f t="shared" si="123"/>
        <v>1331</v>
      </c>
    </row>
    <row r="183" spans="1:14" s="239" customFormat="1" ht="19.5" customHeight="1" x14ac:dyDescent="0.2">
      <c r="A183" s="259" t="s">
        <v>95</v>
      </c>
      <c r="B183" s="248" t="s">
        <v>73</v>
      </c>
      <c r="C183" s="248" t="s">
        <v>233</v>
      </c>
      <c r="D183" s="248" t="s">
        <v>196</v>
      </c>
      <c r="E183" s="247" t="s">
        <v>1019</v>
      </c>
      <c r="F183" s="248" t="s">
        <v>96</v>
      </c>
      <c r="G183" s="252"/>
      <c r="H183" s="253">
        <v>716</v>
      </c>
      <c r="I183" s="253">
        <f>299.92</f>
        <v>299.92</v>
      </c>
      <c r="J183" s="253">
        <f>H183+I183</f>
        <v>1015.9200000000001</v>
      </c>
      <c r="K183" s="253">
        <v>0</v>
      </c>
      <c r="L183" s="253">
        <v>1016</v>
      </c>
      <c r="M183" s="253">
        <v>6</v>
      </c>
      <c r="N183" s="253">
        <f>L183+M183</f>
        <v>1022</v>
      </c>
    </row>
    <row r="184" spans="1:14" s="239" customFormat="1" ht="38.25" customHeight="1" x14ac:dyDescent="0.2">
      <c r="A184" s="269" t="s">
        <v>896</v>
      </c>
      <c r="B184" s="248" t="s">
        <v>73</v>
      </c>
      <c r="C184" s="248" t="s">
        <v>233</v>
      </c>
      <c r="D184" s="248" t="s">
        <v>196</v>
      </c>
      <c r="E184" s="247" t="s">
        <v>1019</v>
      </c>
      <c r="F184" s="248" t="s">
        <v>894</v>
      </c>
      <c r="G184" s="252"/>
      <c r="H184" s="253">
        <v>0</v>
      </c>
      <c r="I184" s="253">
        <f>166+140.7</f>
        <v>306.7</v>
      </c>
      <c r="J184" s="253">
        <f>H184+I184</f>
        <v>306.7</v>
      </c>
      <c r="K184" s="253">
        <v>0</v>
      </c>
      <c r="L184" s="253">
        <v>307</v>
      </c>
      <c r="M184" s="253">
        <v>2</v>
      </c>
      <c r="N184" s="253">
        <f>L184+M184</f>
        <v>309</v>
      </c>
    </row>
    <row r="185" spans="1:14" s="239" customFormat="1" ht="27.75" customHeight="1" x14ac:dyDescent="0.2">
      <c r="A185" s="259" t="s">
        <v>975</v>
      </c>
      <c r="B185" s="248" t="s">
        <v>73</v>
      </c>
      <c r="C185" s="248" t="s">
        <v>233</v>
      </c>
      <c r="D185" s="248" t="s">
        <v>196</v>
      </c>
      <c r="E185" s="247" t="s">
        <v>843</v>
      </c>
      <c r="F185" s="248"/>
      <c r="G185" s="252"/>
      <c r="H185" s="253">
        <f>H186+H187+H188+H189+H190+H191+H192+H193</f>
        <v>5125</v>
      </c>
      <c r="I185" s="253">
        <f>I186+I187+I188+I189+I190+I191+I192+I193</f>
        <v>-606.62000000000012</v>
      </c>
      <c r="J185" s="253">
        <f>J186+J187+J188+J189+J190+J191+J192+J193</f>
        <v>4518.38</v>
      </c>
      <c r="K185" s="253">
        <f>K186+K187+K188+K189+K190+K191+K192+K193+K195</f>
        <v>98.134</v>
      </c>
      <c r="L185" s="253">
        <f>L187+L188+L189+L190+L191+L192+L193</f>
        <v>5306</v>
      </c>
      <c r="M185" s="253">
        <f>M187+M188+M189+M190+M191+M192+M193+M194+M195</f>
        <v>488</v>
      </c>
      <c r="N185" s="253">
        <f>N187+N188+N189+N190+N191+N192+N193+N194+N195</f>
        <v>5794</v>
      </c>
    </row>
    <row r="186" spans="1:14" s="239" customFormat="1" ht="18.75" hidden="1" customHeight="1" x14ac:dyDescent="0.2">
      <c r="A186" s="259" t="s">
        <v>95</v>
      </c>
      <c r="B186" s="248" t="s">
        <v>73</v>
      </c>
      <c r="C186" s="248" t="s">
        <v>233</v>
      </c>
      <c r="D186" s="248" t="s">
        <v>196</v>
      </c>
      <c r="E186" s="247" t="s">
        <v>852</v>
      </c>
      <c r="F186" s="248" t="s">
        <v>96</v>
      </c>
      <c r="G186" s="252"/>
      <c r="H186" s="253">
        <v>4525</v>
      </c>
      <c r="I186" s="253">
        <v>-4525</v>
      </c>
      <c r="J186" s="253">
        <f t="shared" ref="J186:J193" si="124">H186+I186</f>
        <v>0</v>
      </c>
      <c r="K186" s="253">
        <v>0</v>
      </c>
      <c r="L186" s="253">
        <f>I186+J186</f>
        <v>-4525</v>
      </c>
      <c r="M186" s="253"/>
      <c r="N186" s="253">
        <f>J186+K186</f>
        <v>0</v>
      </c>
    </row>
    <row r="187" spans="1:14" s="239" customFormat="1" ht="18.75" customHeight="1" x14ac:dyDescent="0.2">
      <c r="A187" s="259" t="s">
        <v>895</v>
      </c>
      <c r="B187" s="248" t="s">
        <v>73</v>
      </c>
      <c r="C187" s="248" t="s">
        <v>233</v>
      </c>
      <c r="D187" s="248" t="s">
        <v>196</v>
      </c>
      <c r="E187" s="247" t="s">
        <v>843</v>
      </c>
      <c r="F187" s="248" t="s">
        <v>830</v>
      </c>
      <c r="G187" s="252"/>
      <c r="H187" s="253">
        <v>0</v>
      </c>
      <c r="I187" s="253">
        <f>3475.42-465.92</f>
        <v>3009.5</v>
      </c>
      <c r="J187" s="253">
        <f>H187+I187</f>
        <v>3009.5</v>
      </c>
      <c r="K187" s="253">
        <v>75.38</v>
      </c>
      <c r="L187" s="253">
        <v>3606</v>
      </c>
      <c r="M187" s="253">
        <f>271+377</f>
        <v>648</v>
      </c>
      <c r="N187" s="253">
        <f>L187+M187</f>
        <v>4254</v>
      </c>
    </row>
    <row r="188" spans="1:14" s="239" customFormat="1" ht="37.5" customHeight="1" x14ac:dyDescent="0.2">
      <c r="A188" s="269" t="s">
        <v>898</v>
      </c>
      <c r="B188" s="248" t="s">
        <v>73</v>
      </c>
      <c r="C188" s="248" t="s">
        <v>233</v>
      </c>
      <c r="D188" s="248" t="s">
        <v>196</v>
      </c>
      <c r="E188" s="247" t="s">
        <v>843</v>
      </c>
      <c r="F188" s="248" t="s">
        <v>897</v>
      </c>
      <c r="G188" s="252"/>
      <c r="H188" s="253">
        <v>0</v>
      </c>
      <c r="I188" s="253">
        <f>1049.58-140.7</f>
        <v>908.87999999999988</v>
      </c>
      <c r="J188" s="253">
        <f>H188+I188</f>
        <v>908.87999999999988</v>
      </c>
      <c r="K188" s="253">
        <v>22.754000000000001</v>
      </c>
      <c r="L188" s="253">
        <v>1090</v>
      </c>
      <c r="M188" s="253">
        <f>81+114</f>
        <v>195</v>
      </c>
      <c r="N188" s="253">
        <f t="shared" ref="N188:N193" si="125">L188+M188</f>
        <v>1285</v>
      </c>
    </row>
    <row r="189" spans="1:14" s="239" customFormat="1" ht="15.75" customHeight="1" x14ac:dyDescent="0.2">
      <c r="A189" s="259" t="s">
        <v>950</v>
      </c>
      <c r="B189" s="248" t="s">
        <v>73</v>
      </c>
      <c r="C189" s="248" t="s">
        <v>233</v>
      </c>
      <c r="D189" s="248" t="s">
        <v>196</v>
      </c>
      <c r="E189" s="247" t="s">
        <v>843</v>
      </c>
      <c r="F189" s="248" t="s">
        <v>917</v>
      </c>
      <c r="G189" s="252"/>
      <c r="H189" s="253">
        <v>115</v>
      </c>
      <c r="I189" s="253">
        <v>-65</v>
      </c>
      <c r="J189" s="253">
        <f t="shared" si="124"/>
        <v>50</v>
      </c>
      <c r="K189" s="253">
        <v>-44.4</v>
      </c>
      <c r="L189" s="253">
        <v>50</v>
      </c>
      <c r="M189" s="253">
        <v>-50</v>
      </c>
      <c r="N189" s="253">
        <f t="shared" si="125"/>
        <v>0</v>
      </c>
    </row>
    <row r="190" spans="1:14" s="239" customFormat="1" ht="21" customHeight="1" x14ac:dyDescent="0.2">
      <c r="A190" s="259" t="s">
        <v>99</v>
      </c>
      <c r="B190" s="248" t="s">
        <v>73</v>
      </c>
      <c r="C190" s="248" t="s">
        <v>233</v>
      </c>
      <c r="D190" s="248" t="s">
        <v>196</v>
      </c>
      <c r="E190" s="247" t="s">
        <v>843</v>
      </c>
      <c r="F190" s="248" t="s">
        <v>100</v>
      </c>
      <c r="G190" s="252"/>
      <c r="H190" s="253">
        <v>80</v>
      </c>
      <c r="I190" s="253">
        <v>-30</v>
      </c>
      <c r="J190" s="253">
        <f t="shared" si="124"/>
        <v>50</v>
      </c>
      <c r="K190" s="253">
        <v>0</v>
      </c>
      <c r="L190" s="253">
        <v>105</v>
      </c>
      <c r="M190" s="253">
        <v>-50</v>
      </c>
      <c r="N190" s="253">
        <f t="shared" si="125"/>
        <v>55</v>
      </c>
    </row>
    <row r="191" spans="1:14" s="239" customFormat="1" ht="23.25" customHeight="1" x14ac:dyDescent="0.2">
      <c r="A191" s="259" t="s">
        <v>93</v>
      </c>
      <c r="B191" s="248" t="s">
        <v>73</v>
      </c>
      <c r="C191" s="248" t="s">
        <v>233</v>
      </c>
      <c r="D191" s="248" t="s">
        <v>196</v>
      </c>
      <c r="E191" s="247" t="s">
        <v>843</v>
      </c>
      <c r="F191" s="248" t="s">
        <v>94</v>
      </c>
      <c r="G191" s="252"/>
      <c r="H191" s="253">
        <v>350</v>
      </c>
      <c r="I191" s="253">
        <v>95</v>
      </c>
      <c r="J191" s="253">
        <f t="shared" si="124"/>
        <v>445</v>
      </c>
      <c r="K191" s="253">
        <v>44.4</v>
      </c>
      <c r="L191" s="253">
        <v>400</v>
      </c>
      <c r="M191" s="253">
        <v>-200</v>
      </c>
      <c r="N191" s="253">
        <f>L191+M191</f>
        <v>200</v>
      </c>
    </row>
    <row r="192" spans="1:14" s="239" customFormat="1" ht="15.75" customHeight="1" x14ac:dyDescent="0.2">
      <c r="A192" s="259" t="s">
        <v>103</v>
      </c>
      <c r="B192" s="248" t="s">
        <v>73</v>
      </c>
      <c r="C192" s="248" t="s">
        <v>233</v>
      </c>
      <c r="D192" s="248" t="s">
        <v>196</v>
      </c>
      <c r="E192" s="247" t="s">
        <v>843</v>
      </c>
      <c r="F192" s="248" t="s">
        <v>104</v>
      </c>
      <c r="G192" s="252"/>
      <c r="H192" s="253">
        <v>34</v>
      </c>
      <c r="I192" s="253">
        <v>0</v>
      </c>
      <c r="J192" s="253">
        <f t="shared" si="124"/>
        <v>34</v>
      </c>
      <c r="K192" s="253">
        <v>0</v>
      </c>
      <c r="L192" s="253">
        <f>I192+J192</f>
        <v>34</v>
      </c>
      <c r="M192" s="253">
        <v>-34</v>
      </c>
      <c r="N192" s="253">
        <f t="shared" si="125"/>
        <v>0</v>
      </c>
    </row>
    <row r="193" spans="1:14" s="239" customFormat="1" ht="15.75" customHeight="1" x14ac:dyDescent="0.2">
      <c r="A193" s="259" t="s">
        <v>105</v>
      </c>
      <c r="B193" s="248" t="s">
        <v>73</v>
      </c>
      <c r="C193" s="248" t="s">
        <v>233</v>
      </c>
      <c r="D193" s="248" t="s">
        <v>196</v>
      </c>
      <c r="E193" s="247" t="s">
        <v>843</v>
      </c>
      <c r="F193" s="248" t="s">
        <v>106</v>
      </c>
      <c r="G193" s="252"/>
      <c r="H193" s="253">
        <v>21</v>
      </c>
      <c r="I193" s="253">
        <v>0</v>
      </c>
      <c r="J193" s="253">
        <f t="shared" si="124"/>
        <v>21</v>
      </c>
      <c r="K193" s="253">
        <v>-3</v>
      </c>
      <c r="L193" s="253">
        <v>21</v>
      </c>
      <c r="M193" s="253">
        <v>-21</v>
      </c>
      <c r="N193" s="253">
        <f t="shared" si="125"/>
        <v>0</v>
      </c>
    </row>
    <row r="194" spans="1:14" s="239" customFormat="1" ht="15.75" hidden="1" customHeight="1" x14ac:dyDescent="0.2">
      <c r="A194" s="259" t="s">
        <v>895</v>
      </c>
      <c r="B194" s="248" t="s">
        <v>73</v>
      </c>
      <c r="C194" s="248" t="s">
        <v>233</v>
      </c>
      <c r="D194" s="248" t="s">
        <v>196</v>
      </c>
      <c r="E194" s="247" t="s">
        <v>1035</v>
      </c>
      <c r="F194" s="248" t="s">
        <v>830</v>
      </c>
      <c r="G194" s="252"/>
      <c r="H194" s="253"/>
      <c r="I194" s="253"/>
      <c r="J194" s="253"/>
      <c r="K194" s="253"/>
      <c r="L194" s="253">
        <v>0</v>
      </c>
      <c r="M194" s="253">
        <v>0</v>
      </c>
      <c r="N194" s="253">
        <f>L194+M194</f>
        <v>0</v>
      </c>
    </row>
    <row r="195" spans="1:14" s="239" customFormat="1" ht="34.5" hidden="1" customHeight="1" x14ac:dyDescent="0.2">
      <c r="A195" s="269" t="s">
        <v>898</v>
      </c>
      <c r="B195" s="248" t="s">
        <v>73</v>
      </c>
      <c r="C195" s="248" t="s">
        <v>233</v>
      </c>
      <c r="D195" s="248" t="s">
        <v>196</v>
      </c>
      <c r="E195" s="247" t="s">
        <v>1035</v>
      </c>
      <c r="F195" s="248" t="s">
        <v>897</v>
      </c>
      <c r="G195" s="252"/>
      <c r="H195" s="253"/>
      <c r="I195" s="253"/>
      <c r="J195" s="253"/>
      <c r="K195" s="253">
        <v>3</v>
      </c>
      <c r="L195" s="253">
        <v>0</v>
      </c>
      <c r="M195" s="253">
        <v>0</v>
      </c>
      <c r="N195" s="253">
        <f>L195+M195</f>
        <v>0</v>
      </c>
    </row>
    <row r="196" spans="1:14" s="239" customFormat="1" ht="33" customHeight="1" x14ac:dyDescent="0.2">
      <c r="A196" s="259" t="s">
        <v>997</v>
      </c>
      <c r="B196" s="248" t="s">
        <v>73</v>
      </c>
      <c r="C196" s="248" t="s">
        <v>233</v>
      </c>
      <c r="D196" s="248" t="s">
        <v>196</v>
      </c>
      <c r="E196" s="247" t="s">
        <v>745</v>
      </c>
      <c r="F196" s="248"/>
      <c r="G196" s="252"/>
      <c r="H196" s="253">
        <f>H197</f>
        <v>1000</v>
      </c>
      <c r="I196" s="253">
        <f>I197</f>
        <v>0</v>
      </c>
      <c r="J196" s="253">
        <f t="shared" ref="J196:J206" si="126">H196+I196</f>
        <v>1000</v>
      </c>
      <c r="K196" s="253">
        <f>K197</f>
        <v>0</v>
      </c>
      <c r="L196" s="253">
        <f>L197</f>
        <v>500</v>
      </c>
      <c r="M196" s="253">
        <f t="shared" ref="M196:N196" si="127">M197</f>
        <v>-500</v>
      </c>
      <c r="N196" s="253">
        <f t="shared" si="127"/>
        <v>0</v>
      </c>
    </row>
    <row r="197" spans="1:14" s="239" customFormat="1" ht="20.25" customHeight="1" x14ac:dyDescent="0.2">
      <c r="A197" s="259" t="s">
        <v>93</v>
      </c>
      <c r="B197" s="248" t="s">
        <v>73</v>
      </c>
      <c r="C197" s="248" t="s">
        <v>233</v>
      </c>
      <c r="D197" s="248" t="s">
        <v>196</v>
      </c>
      <c r="E197" s="247" t="s">
        <v>745</v>
      </c>
      <c r="F197" s="248" t="s">
        <v>94</v>
      </c>
      <c r="G197" s="252"/>
      <c r="H197" s="253">
        <v>1000</v>
      </c>
      <c r="I197" s="253">
        <v>0</v>
      </c>
      <c r="J197" s="253">
        <f t="shared" si="126"/>
        <v>1000</v>
      </c>
      <c r="K197" s="253">
        <v>0</v>
      </c>
      <c r="L197" s="253">
        <v>500</v>
      </c>
      <c r="M197" s="253">
        <v>-500</v>
      </c>
      <c r="N197" s="253">
        <f>L197+M197</f>
        <v>0</v>
      </c>
    </row>
    <row r="198" spans="1:14" s="19" customFormat="1" ht="20.25" customHeight="1" x14ac:dyDescent="0.2">
      <c r="A198" s="394" t="s">
        <v>65</v>
      </c>
      <c r="B198" s="246" t="s">
        <v>73</v>
      </c>
      <c r="C198" s="246">
        <v>10</v>
      </c>
      <c r="D198" s="246"/>
      <c r="E198" s="249"/>
      <c r="F198" s="246"/>
      <c r="G198" s="271">
        <f t="shared" ref="G198:K199" si="128">G199</f>
        <v>0</v>
      </c>
      <c r="H198" s="271">
        <f>H199</f>
        <v>485</v>
      </c>
      <c r="I198" s="271">
        <f t="shared" si="128"/>
        <v>0</v>
      </c>
      <c r="J198" s="271">
        <f t="shared" si="126"/>
        <v>485</v>
      </c>
      <c r="K198" s="271" t="e">
        <f t="shared" si="128"/>
        <v>#REF!</v>
      </c>
      <c r="L198" s="271">
        <f>L199</f>
        <v>760.2</v>
      </c>
      <c r="M198" s="271">
        <f t="shared" ref="M198:N199" si="129">M199</f>
        <v>-760.2</v>
      </c>
      <c r="N198" s="271">
        <f t="shared" si="129"/>
        <v>0</v>
      </c>
    </row>
    <row r="199" spans="1:14" s="239" customFormat="1" ht="20.25" customHeight="1" x14ac:dyDescent="0.2">
      <c r="A199" s="255" t="s">
        <v>277</v>
      </c>
      <c r="B199" s="248" t="s">
        <v>73</v>
      </c>
      <c r="C199" s="248">
        <v>10</v>
      </c>
      <c r="D199" s="248" t="s">
        <v>194</v>
      </c>
      <c r="E199" s="247"/>
      <c r="F199" s="248"/>
      <c r="G199" s="253">
        <f t="shared" si="128"/>
        <v>0</v>
      </c>
      <c r="H199" s="253">
        <f>H200</f>
        <v>485</v>
      </c>
      <c r="I199" s="253">
        <f t="shared" si="128"/>
        <v>0</v>
      </c>
      <c r="J199" s="253">
        <f t="shared" si="126"/>
        <v>485</v>
      </c>
      <c r="K199" s="253" t="e">
        <f t="shared" si="128"/>
        <v>#REF!</v>
      </c>
      <c r="L199" s="253">
        <f>L200</f>
        <v>760.2</v>
      </c>
      <c r="M199" s="253">
        <f t="shared" si="129"/>
        <v>-760.2</v>
      </c>
      <c r="N199" s="253">
        <f t="shared" si="129"/>
        <v>0</v>
      </c>
    </row>
    <row r="200" spans="1:14" s="239" customFormat="1" ht="20.25" customHeight="1" x14ac:dyDescent="0.2">
      <c r="A200" s="255" t="s">
        <v>501</v>
      </c>
      <c r="B200" s="248" t="s">
        <v>73</v>
      </c>
      <c r="C200" s="248">
        <v>10</v>
      </c>
      <c r="D200" s="248" t="s">
        <v>194</v>
      </c>
      <c r="E200" s="247" t="s">
        <v>753</v>
      </c>
      <c r="F200" s="248"/>
      <c r="G200" s="252">
        <v>0</v>
      </c>
      <c r="H200" s="253">
        <f>H201</f>
        <v>485</v>
      </c>
      <c r="I200" s="253">
        <f>I201</f>
        <v>0</v>
      </c>
      <c r="J200" s="253">
        <f t="shared" si="126"/>
        <v>485</v>
      </c>
      <c r="K200" s="253" t="e">
        <f>K201+#REF!+K202</f>
        <v>#REF!</v>
      </c>
      <c r="L200" s="253">
        <f>L201+L202</f>
        <v>760.2</v>
      </c>
      <c r="M200" s="253">
        <f t="shared" ref="M200:N200" si="130">M201+M202</f>
        <v>-760.2</v>
      </c>
      <c r="N200" s="253">
        <f t="shared" si="130"/>
        <v>0</v>
      </c>
    </row>
    <row r="201" spans="1:14" s="239" customFormat="1" ht="20.25" customHeight="1" x14ac:dyDescent="0.2">
      <c r="A201" s="255" t="s">
        <v>304</v>
      </c>
      <c r="B201" s="248" t="s">
        <v>73</v>
      </c>
      <c r="C201" s="248">
        <v>10</v>
      </c>
      <c r="D201" s="248" t="s">
        <v>194</v>
      </c>
      <c r="E201" s="247" t="s">
        <v>1020</v>
      </c>
      <c r="F201" s="248" t="s">
        <v>305</v>
      </c>
      <c r="G201" s="252"/>
      <c r="H201" s="253">
        <v>485</v>
      </c>
      <c r="I201" s="253">
        <v>0</v>
      </c>
      <c r="J201" s="253">
        <f t="shared" si="126"/>
        <v>485</v>
      </c>
      <c r="K201" s="253">
        <v>0</v>
      </c>
      <c r="L201" s="253">
        <v>388</v>
      </c>
      <c r="M201" s="253">
        <v>-388</v>
      </c>
      <c r="N201" s="253">
        <f>L201+M201</f>
        <v>0</v>
      </c>
    </row>
    <row r="202" spans="1:14" s="239" customFormat="1" ht="20.25" customHeight="1" x14ac:dyDescent="0.2">
      <c r="A202" s="255" t="s">
        <v>304</v>
      </c>
      <c r="B202" s="248" t="s">
        <v>73</v>
      </c>
      <c r="C202" s="248">
        <v>10</v>
      </c>
      <c r="D202" s="248" t="s">
        <v>194</v>
      </c>
      <c r="E202" s="247" t="s">
        <v>913</v>
      </c>
      <c r="F202" s="248" t="s">
        <v>305</v>
      </c>
      <c r="G202" s="252"/>
      <c r="H202" s="253"/>
      <c r="I202" s="253"/>
      <c r="J202" s="253"/>
      <c r="K202" s="253">
        <v>172.9</v>
      </c>
      <c r="L202" s="253">
        <v>372.2</v>
      </c>
      <c r="M202" s="253">
        <v>-372.2</v>
      </c>
      <c r="N202" s="253">
        <f>L202+M202</f>
        <v>0</v>
      </c>
    </row>
    <row r="203" spans="1:14" s="19" customFormat="1" ht="20.25" customHeight="1" x14ac:dyDescent="0.2">
      <c r="A203" s="394" t="s">
        <v>271</v>
      </c>
      <c r="B203" s="246" t="s">
        <v>73</v>
      </c>
      <c r="C203" s="246" t="s">
        <v>204</v>
      </c>
      <c r="D203" s="246"/>
      <c r="E203" s="249"/>
      <c r="F203" s="246"/>
      <c r="G203" s="271">
        <f t="shared" ref="G203:N205" si="131">G204</f>
        <v>0</v>
      </c>
      <c r="H203" s="271">
        <f>H204</f>
        <v>700</v>
      </c>
      <c r="I203" s="271">
        <f t="shared" si="131"/>
        <v>0</v>
      </c>
      <c r="J203" s="271">
        <f t="shared" si="126"/>
        <v>700</v>
      </c>
      <c r="K203" s="271">
        <f t="shared" si="131"/>
        <v>50</v>
      </c>
      <c r="L203" s="271">
        <f t="shared" si="131"/>
        <v>500</v>
      </c>
      <c r="M203" s="271">
        <f t="shared" si="131"/>
        <v>-250</v>
      </c>
      <c r="N203" s="271">
        <f t="shared" si="131"/>
        <v>250</v>
      </c>
    </row>
    <row r="204" spans="1:14" s="239" customFormat="1" ht="20.25" customHeight="1" x14ac:dyDescent="0.2">
      <c r="A204" s="255" t="s">
        <v>280</v>
      </c>
      <c r="B204" s="248" t="s">
        <v>73</v>
      </c>
      <c r="C204" s="248" t="s">
        <v>204</v>
      </c>
      <c r="D204" s="248" t="s">
        <v>190</v>
      </c>
      <c r="E204" s="247"/>
      <c r="F204" s="248"/>
      <c r="G204" s="253">
        <f t="shared" si="131"/>
        <v>0</v>
      </c>
      <c r="H204" s="253">
        <f>H205</f>
        <v>700</v>
      </c>
      <c r="I204" s="253">
        <f t="shared" si="131"/>
        <v>0</v>
      </c>
      <c r="J204" s="253">
        <f t="shared" si="126"/>
        <v>700</v>
      </c>
      <c r="K204" s="253">
        <f t="shared" si="131"/>
        <v>50</v>
      </c>
      <c r="L204" s="253">
        <f t="shared" si="131"/>
        <v>500</v>
      </c>
      <c r="M204" s="253">
        <f t="shared" si="131"/>
        <v>-250</v>
      </c>
      <c r="N204" s="253">
        <f t="shared" si="131"/>
        <v>250</v>
      </c>
    </row>
    <row r="205" spans="1:14" s="239" customFormat="1" ht="20.25" customHeight="1" x14ac:dyDescent="0.2">
      <c r="A205" s="255" t="s">
        <v>502</v>
      </c>
      <c r="B205" s="248" t="s">
        <v>73</v>
      </c>
      <c r="C205" s="248" t="s">
        <v>204</v>
      </c>
      <c r="D205" s="248" t="s">
        <v>190</v>
      </c>
      <c r="E205" s="247" t="s">
        <v>754</v>
      </c>
      <c r="F205" s="248"/>
      <c r="G205" s="253">
        <f t="shared" si="131"/>
        <v>0</v>
      </c>
      <c r="H205" s="253">
        <f>H206</f>
        <v>700</v>
      </c>
      <c r="I205" s="253">
        <f t="shared" si="131"/>
        <v>0</v>
      </c>
      <c r="J205" s="253">
        <f t="shared" si="126"/>
        <v>700</v>
      </c>
      <c r="K205" s="253">
        <f t="shared" si="131"/>
        <v>50</v>
      </c>
      <c r="L205" s="253">
        <f t="shared" si="131"/>
        <v>500</v>
      </c>
      <c r="M205" s="253">
        <f t="shared" si="131"/>
        <v>-250</v>
      </c>
      <c r="N205" s="253">
        <f t="shared" si="131"/>
        <v>250</v>
      </c>
    </row>
    <row r="206" spans="1:14" s="239" customFormat="1" ht="20.25" customHeight="1" x14ac:dyDescent="0.2">
      <c r="A206" s="255" t="s">
        <v>93</v>
      </c>
      <c r="B206" s="248" t="s">
        <v>73</v>
      </c>
      <c r="C206" s="248" t="s">
        <v>204</v>
      </c>
      <c r="D206" s="248" t="s">
        <v>190</v>
      </c>
      <c r="E206" s="247" t="s">
        <v>754</v>
      </c>
      <c r="F206" s="248" t="s">
        <v>94</v>
      </c>
      <c r="G206" s="253"/>
      <c r="H206" s="253">
        <v>700</v>
      </c>
      <c r="I206" s="253">
        <v>0</v>
      </c>
      <c r="J206" s="253">
        <f t="shared" si="126"/>
        <v>700</v>
      </c>
      <c r="K206" s="253">
        <v>50</v>
      </c>
      <c r="L206" s="253">
        <v>500</v>
      </c>
      <c r="M206" s="253">
        <v>-250</v>
      </c>
      <c r="N206" s="253">
        <f>L206+M206</f>
        <v>250</v>
      </c>
    </row>
    <row r="207" spans="1:14" s="17" customFormat="1" ht="19.5" customHeight="1" x14ac:dyDescent="0.2">
      <c r="A207" s="568" t="s">
        <v>909</v>
      </c>
      <c r="B207" s="569"/>
      <c r="C207" s="569"/>
      <c r="D207" s="569"/>
      <c r="E207" s="569"/>
      <c r="F207" s="570"/>
      <c r="G207" s="242" t="e">
        <f>G224+G327+G331</f>
        <v>#REF!</v>
      </c>
      <c r="H207" s="242" t="e">
        <f t="shared" ref="H207:N207" si="132">H224+H327</f>
        <v>#REF!</v>
      </c>
      <c r="I207" s="242" t="e">
        <f t="shared" si="132"/>
        <v>#REF!</v>
      </c>
      <c r="J207" s="242" t="e">
        <f t="shared" si="132"/>
        <v>#REF!</v>
      </c>
      <c r="K207" s="242" t="e">
        <f t="shared" si="132"/>
        <v>#REF!</v>
      </c>
      <c r="L207" s="242">
        <f t="shared" si="132"/>
        <v>277351.78000000003</v>
      </c>
      <c r="M207" s="242">
        <f t="shared" si="132"/>
        <v>44277.220000000008</v>
      </c>
      <c r="N207" s="242">
        <f t="shared" si="132"/>
        <v>321629.00000000006</v>
      </c>
    </row>
    <row r="208" spans="1:14" s="19" customFormat="1" ht="12.75" hidden="1" customHeight="1" x14ac:dyDescent="0.2">
      <c r="A208" s="394" t="s">
        <v>72</v>
      </c>
      <c r="B208" s="246" t="s">
        <v>130</v>
      </c>
      <c r="C208" s="246" t="s">
        <v>190</v>
      </c>
      <c r="D208" s="246"/>
      <c r="E208" s="246"/>
      <c r="F208" s="246"/>
      <c r="G208" s="260"/>
      <c r="H208" s="260"/>
      <c r="I208" s="271"/>
      <c r="J208" s="271" t="e">
        <f>J209+J216</f>
        <v>#REF!</v>
      </c>
      <c r="K208" s="271"/>
      <c r="L208" s="271" t="e">
        <f>L209+L216</f>
        <v>#REF!</v>
      </c>
      <c r="M208" s="271">
        <f t="shared" ref="M208:N208" si="133">M209+M216</f>
        <v>0</v>
      </c>
      <c r="N208" s="271" t="e">
        <f t="shared" si="133"/>
        <v>#REF!</v>
      </c>
    </row>
    <row r="209" spans="1:14" ht="25.5" hidden="1" customHeight="1" x14ac:dyDescent="0.2">
      <c r="A209" s="394" t="s">
        <v>368</v>
      </c>
      <c r="B209" s="246" t="s">
        <v>130</v>
      </c>
      <c r="C209" s="246" t="s">
        <v>190</v>
      </c>
      <c r="D209" s="246" t="s">
        <v>205</v>
      </c>
      <c r="E209" s="246"/>
      <c r="F209" s="246"/>
      <c r="G209" s="252"/>
      <c r="H209" s="252"/>
      <c r="I209" s="253"/>
      <c r="J209" s="253" t="e">
        <f>J210</f>
        <v>#REF!</v>
      </c>
      <c r="K209" s="253"/>
      <c r="L209" s="253" t="e">
        <f>L210</f>
        <v>#REF!</v>
      </c>
      <c r="M209" s="253">
        <f t="shared" ref="M209:N210" si="134">M210</f>
        <v>0</v>
      </c>
      <c r="N209" s="253" t="e">
        <f t="shared" si="134"/>
        <v>#REF!</v>
      </c>
    </row>
    <row r="210" spans="1:14" ht="12.75" hidden="1" customHeight="1" x14ac:dyDescent="0.2">
      <c r="A210" s="255" t="s">
        <v>324</v>
      </c>
      <c r="B210" s="248" t="s">
        <v>130</v>
      </c>
      <c r="C210" s="248" t="s">
        <v>190</v>
      </c>
      <c r="D210" s="248" t="s">
        <v>205</v>
      </c>
      <c r="E210" s="248" t="s">
        <v>325</v>
      </c>
      <c r="F210" s="248"/>
      <c r="G210" s="252"/>
      <c r="H210" s="252"/>
      <c r="I210" s="253"/>
      <c r="J210" s="253" t="e">
        <f>J211</f>
        <v>#REF!</v>
      </c>
      <c r="K210" s="253"/>
      <c r="L210" s="253" t="e">
        <f>L211</f>
        <v>#REF!</v>
      </c>
      <c r="M210" s="253">
        <f t="shared" si="134"/>
        <v>0</v>
      </c>
      <c r="N210" s="253" t="e">
        <f t="shared" si="134"/>
        <v>#REF!</v>
      </c>
    </row>
    <row r="211" spans="1:14" ht="51" hidden="1" customHeight="1" x14ac:dyDescent="0.2">
      <c r="A211" s="255" t="s">
        <v>999</v>
      </c>
      <c r="B211" s="248" t="s">
        <v>130</v>
      </c>
      <c r="C211" s="248" t="s">
        <v>190</v>
      </c>
      <c r="D211" s="248" t="s">
        <v>205</v>
      </c>
      <c r="E211" s="248" t="s">
        <v>369</v>
      </c>
      <c r="F211" s="248"/>
      <c r="G211" s="252"/>
      <c r="H211" s="252"/>
      <c r="I211" s="253"/>
      <c r="J211" s="253" t="e">
        <f>J212+J214+J213</f>
        <v>#REF!</v>
      </c>
      <c r="K211" s="253"/>
      <c r="L211" s="253" t="e">
        <f>L212+L214+L213</f>
        <v>#REF!</v>
      </c>
      <c r="M211" s="253">
        <f t="shared" ref="M211:N211" si="135">M212+M214+M213</f>
        <v>0</v>
      </c>
      <c r="N211" s="253" t="e">
        <f t="shared" si="135"/>
        <v>#REF!</v>
      </c>
    </row>
    <row r="212" spans="1:14" ht="12.75" hidden="1" customHeight="1" x14ac:dyDescent="0.2">
      <c r="A212" s="255" t="s">
        <v>300</v>
      </c>
      <c r="B212" s="248" t="s">
        <v>130</v>
      </c>
      <c r="C212" s="248" t="s">
        <v>190</v>
      </c>
      <c r="D212" s="248" t="s">
        <v>205</v>
      </c>
      <c r="E212" s="248" t="s">
        <v>369</v>
      </c>
      <c r="F212" s="248" t="s">
        <v>301</v>
      </c>
      <c r="G212" s="252"/>
      <c r="H212" s="252"/>
      <c r="I212" s="253"/>
      <c r="J212" s="253" t="e">
        <f>#REF!+I212</f>
        <v>#REF!</v>
      </c>
      <c r="K212" s="253"/>
      <c r="L212" s="253" t="e">
        <f>F212+J212</f>
        <v>#REF!</v>
      </c>
      <c r="M212" s="253">
        <f t="shared" ref="M212:N213" si="136">G212+K212</f>
        <v>0</v>
      </c>
      <c r="N212" s="253" t="e">
        <f t="shared" si="136"/>
        <v>#REF!</v>
      </c>
    </row>
    <row r="213" spans="1:14" ht="12.75" hidden="1" customHeight="1" x14ac:dyDescent="0.2">
      <c r="A213" s="255" t="s">
        <v>302</v>
      </c>
      <c r="B213" s="248" t="s">
        <v>130</v>
      </c>
      <c r="C213" s="248" t="s">
        <v>190</v>
      </c>
      <c r="D213" s="248" t="s">
        <v>205</v>
      </c>
      <c r="E213" s="248" t="s">
        <v>369</v>
      </c>
      <c r="F213" s="248" t="s">
        <v>303</v>
      </c>
      <c r="G213" s="252"/>
      <c r="H213" s="252"/>
      <c r="I213" s="253"/>
      <c r="J213" s="253" t="e">
        <f>#REF!+I213</f>
        <v>#REF!</v>
      </c>
      <c r="K213" s="253"/>
      <c r="L213" s="253" t="e">
        <f>F213+J213</f>
        <v>#REF!</v>
      </c>
      <c r="M213" s="253">
        <f t="shared" si="136"/>
        <v>0</v>
      </c>
      <c r="N213" s="253" t="e">
        <f t="shared" si="136"/>
        <v>#REF!</v>
      </c>
    </row>
    <row r="214" spans="1:14" ht="25.5" hidden="1" customHeight="1" x14ac:dyDescent="0.2">
      <c r="A214" s="255" t="s">
        <v>147</v>
      </c>
      <c r="B214" s="248" t="s">
        <v>130</v>
      </c>
      <c r="C214" s="248" t="s">
        <v>190</v>
      </c>
      <c r="D214" s="248" t="s">
        <v>205</v>
      </c>
      <c r="E214" s="248" t="s">
        <v>370</v>
      </c>
      <c r="F214" s="248"/>
      <c r="G214" s="252"/>
      <c r="H214" s="252"/>
      <c r="I214" s="253"/>
      <c r="J214" s="253" t="e">
        <f>J215</f>
        <v>#REF!</v>
      </c>
      <c r="K214" s="253"/>
      <c r="L214" s="253" t="e">
        <f>L215</f>
        <v>#REF!</v>
      </c>
      <c r="M214" s="253">
        <f t="shared" ref="M214:N214" si="137">M215</f>
        <v>0</v>
      </c>
      <c r="N214" s="253" t="e">
        <f t="shared" si="137"/>
        <v>#REF!</v>
      </c>
    </row>
    <row r="215" spans="1:14" ht="12.75" hidden="1" customHeight="1" x14ac:dyDescent="0.2">
      <c r="A215" s="255" t="s">
        <v>300</v>
      </c>
      <c r="B215" s="248" t="s">
        <v>130</v>
      </c>
      <c r="C215" s="248" t="s">
        <v>190</v>
      </c>
      <c r="D215" s="248" t="s">
        <v>205</v>
      </c>
      <c r="E215" s="248" t="s">
        <v>370</v>
      </c>
      <c r="F215" s="248" t="s">
        <v>301</v>
      </c>
      <c r="G215" s="252"/>
      <c r="H215" s="252"/>
      <c r="I215" s="253"/>
      <c r="J215" s="253" t="e">
        <f>#REF!+I215</f>
        <v>#REF!</v>
      </c>
      <c r="K215" s="253"/>
      <c r="L215" s="253" t="e">
        <f>F215+J215</f>
        <v>#REF!</v>
      </c>
      <c r="M215" s="253">
        <f t="shared" ref="M215:N215" si="138">G215+K215</f>
        <v>0</v>
      </c>
      <c r="N215" s="253" t="e">
        <f t="shared" si="138"/>
        <v>#REF!</v>
      </c>
    </row>
    <row r="216" spans="1:14" ht="12.75" hidden="1" customHeight="1" x14ac:dyDescent="0.2">
      <c r="A216" s="394" t="s">
        <v>206</v>
      </c>
      <c r="B216" s="246" t="s">
        <v>130</v>
      </c>
      <c r="C216" s="246" t="s">
        <v>190</v>
      </c>
      <c r="D216" s="246" t="s">
        <v>207</v>
      </c>
      <c r="E216" s="248"/>
      <c r="F216" s="248"/>
      <c r="G216" s="252"/>
      <c r="H216" s="252"/>
      <c r="I216" s="253"/>
      <c r="J216" s="253" t="e">
        <f>J217</f>
        <v>#REF!</v>
      </c>
      <c r="K216" s="253"/>
      <c r="L216" s="253" t="e">
        <f>L217</f>
        <v>#REF!</v>
      </c>
      <c r="M216" s="253">
        <f t="shared" ref="M216:N217" si="139">M217</f>
        <v>0</v>
      </c>
      <c r="N216" s="253" t="e">
        <f t="shared" si="139"/>
        <v>#REF!</v>
      </c>
    </row>
    <row r="217" spans="1:14" ht="25.5" hidden="1" customHeight="1" x14ac:dyDescent="0.2">
      <c r="A217" s="262" t="s">
        <v>371</v>
      </c>
      <c r="B217" s="248" t="s">
        <v>130</v>
      </c>
      <c r="C217" s="248" t="s">
        <v>190</v>
      </c>
      <c r="D217" s="248" t="s">
        <v>207</v>
      </c>
      <c r="E217" s="248" t="s">
        <v>372</v>
      </c>
      <c r="F217" s="248"/>
      <c r="G217" s="252"/>
      <c r="H217" s="252"/>
      <c r="I217" s="253"/>
      <c r="J217" s="253" t="e">
        <f>J218</f>
        <v>#REF!</v>
      </c>
      <c r="K217" s="253"/>
      <c r="L217" s="253" t="e">
        <f>L218</f>
        <v>#REF!</v>
      </c>
      <c r="M217" s="253">
        <f t="shared" si="139"/>
        <v>0</v>
      </c>
      <c r="N217" s="253" t="e">
        <f t="shared" si="139"/>
        <v>#REF!</v>
      </c>
    </row>
    <row r="218" spans="1:14" ht="12.75" hidden="1" customHeight="1" x14ac:dyDescent="0.2">
      <c r="A218" s="255" t="s">
        <v>320</v>
      </c>
      <c r="B218" s="248" t="s">
        <v>130</v>
      </c>
      <c r="C218" s="248" t="s">
        <v>190</v>
      </c>
      <c r="D218" s="248" t="s">
        <v>207</v>
      </c>
      <c r="E218" s="248" t="s">
        <v>372</v>
      </c>
      <c r="F218" s="248" t="s">
        <v>321</v>
      </c>
      <c r="G218" s="252"/>
      <c r="H218" s="252"/>
      <c r="I218" s="253"/>
      <c r="J218" s="253" t="e">
        <f>#REF!+I218</f>
        <v>#REF!</v>
      </c>
      <c r="K218" s="253"/>
      <c r="L218" s="253" t="e">
        <f>F218+J218</f>
        <v>#REF!</v>
      </c>
      <c r="M218" s="253">
        <f t="shared" ref="M218:N218" si="140">G218+K218</f>
        <v>0</v>
      </c>
      <c r="N218" s="253" t="e">
        <f t="shared" si="140"/>
        <v>#REF!</v>
      </c>
    </row>
    <row r="219" spans="1:14" s="19" customFormat="1" ht="12.75" hidden="1" customHeight="1" x14ac:dyDescent="0.2">
      <c r="A219" s="394" t="s">
        <v>72</v>
      </c>
      <c r="B219" s="246" t="s">
        <v>130</v>
      </c>
      <c r="C219" s="246" t="s">
        <v>190</v>
      </c>
      <c r="D219" s="246"/>
      <c r="E219" s="245"/>
      <c r="F219" s="245"/>
      <c r="G219" s="260"/>
      <c r="H219" s="260"/>
      <c r="I219" s="271"/>
      <c r="J219" s="271" t="e">
        <f>J220</f>
        <v>#REF!</v>
      </c>
      <c r="K219" s="271"/>
      <c r="L219" s="271" t="e">
        <f t="shared" ref="L219:N222" si="141">L220</f>
        <v>#REF!</v>
      </c>
      <c r="M219" s="271">
        <f t="shared" si="141"/>
        <v>0</v>
      </c>
      <c r="N219" s="271" t="e">
        <f t="shared" si="141"/>
        <v>#REF!</v>
      </c>
    </row>
    <row r="220" spans="1:14" ht="12.75" hidden="1" customHeight="1" x14ac:dyDescent="0.2">
      <c r="A220" s="394" t="s">
        <v>206</v>
      </c>
      <c r="B220" s="246" t="s">
        <v>130</v>
      </c>
      <c r="C220" s="246" t="s">
        <v>190</v>
      </c>
      <c r="D220" s="246" t="s">
        <v>207</v>
      </c>
      <c r="E220" s="245"/>
      <c r="F220" s="245"/>
      <c r="G220" s="252"/>
      <c r="H220" s="252"/>
      <c r="I220" s="253"/>
      <c r="J220" s="253" t="e">
        <f>J221</f>
        <v>#REF!</v>
      </c>
      <c r="K220" s="253"/>
      <c r="L220" s="253" t="e">
        <f t="shared" si="141"/>
        <v>#REF!</v>
      </c>
      <c r="M220" s="253">
        <f t="shared" si="141"/>
        <v>0</v>
      </c>
      <c r="N220" s="253" t="e">
        <f t="shared" si="141"/>
        <v>#REF!</v>
      </c>
    </row>
    <row r="221" spans="1:14" ht="12.75" hidden="1" customHeight="1" x14ac:dyDescent="0.2">
      <c r="A221" s="255" t="s">
        <v>61</v>
      </c>
      <c r="B221" s="248" t="s">
        <v>130</v>
      </c>
      <c r="C221" s="248" t="s">
        <v>190</v>
      </c>
      <c r="D221" s="248" t="s">
        <v>207</v>
      </c>
      <c r="E221" s="247" t="s">
        <v>62</v>
      </c>
      <c r="F221" s="248"/>
      <c r="G221" s="252"/>
      <c r="H221" s="252"/>
      <c r="I221" s="253"/>
      <c r="J221" s="253" t="e">
        <f>J222</f>
        <v>#REF!</v>
      </c>
      <c r="K221" s="253"/>
      <c r="L221" s="253" t="e">
        <f t="shared" si="141"/>
        <v>#REF!</v>
      </c>
      <c r="M221" s="253">
        <f t="shared" si="141"/>
        <v>0</v>
      </c>
      <c r="N221" s="253" t="e">
        <f t="shared" si="141"/>
        <v>#REF!</v>
      </c>
    </row>
    <row r="222" spans="1:14" ht="25.5" hidden="1" customHeight="1" x14ac:dyDescent="0.2">
      <c r="A222" s="255" t="s">
        <v>135</v>
      </c>
      <c r="B222" s="248" t="s">
        <v>130</v>
      </c>
      <c r="C222" s="248" t="s">
        <v>190</v>
      </c>
      <c r="D222" s="248" t="s">
        <v>207</v>
      </c>
      <c r="E222" s="247" t="s">
        <v>134</v>
      </c>
      <c r="F222" s="248"/>
      <c r="G222" s="252"/>
      <c r="H222" s="252"/>
      <c r="I222" s="253"/>
      <c r="J222" s="253" t="e">
        <f>J223</f>
        <v>#REF!</v>
      </c>
      <c r="K222" s="253"/>
      <c r="L222" s="253" t="e">
        <f t="shared" si="141"/>
        <v>#REF!</v>
      </c>
      <c r="M222" s="253">
        <f t="shared" si="141"/>
        <v>0</v>
      </c>
      <c r="N222" s="253" t="e">
        <f t="shared" si="141"/>
        <v>#REF!</v>
      </c>
    </row>
    <row r="223" spans="1:14" ht="38.25" hidden="1" customHeight="1" x14ac:dyDescent="0.2">
      <c r="A223" s="255" t="s">
        <v>76</v>
      </c>
      <c r="B223" s="248" t="s">
        <v>130</v>
      </c>
      <c r="C223" s="248" t="s">
        <v>190</v>
      </c>
      <c r="D223" s="248" t="s">
        <v>207</v>
      </c>
      <c r="E223" s="247" t="s">
        <v>134</v>
      </c>
      <c r="F223" s="248" t="s">
        <v>77</v>
      </c>
      <c r="G223" s="252"/>
      <c r="H223" s="252"/>
      <c r="I223" s="253"/>
      <c r="J223" s="253" t="e">
        <f>#REF!+I223</f>
        <v>#REF!</v>
      </c>
      <c r="K223" s="253"/>
      <c r="L223" s="253" t="e">
        <f>F223+J223</f>
        <v>#REF!</v>
      </c>
      <c r="M223" s="253">
        <f t="shared" ref="M223:N223" si="142">G223+K223</f>
        <v>0</v>
      </c>
      <c r="N223" s="253" t="e">
        <f t="shared" si="142"/>
        <v>#REF!</v>
      </c>
    </row>
    <row r="224" spans="1:14" s="19" customFormat="1" ht="14.25" x14ac:dyDescent="0.2">
      <c r="A224" s="394" t="s">
        <v>298</v>
      </c>
      <c r="B224" s="246" t="s">
        <v>130</v>
      </c>
      <c r="C224" s="246" t="s">
        <v>202</v>
      </c>
      <c r="D224" s="246"/>
      <c r="E224" s="246"/>
      <c r="F224" s="246"/>
      <c r="G224" s="271" t="e">
        <f>G225+#REF!+G266+G276+G286</f>
        <v>#REF!</v>
      </c>
      <c r="H224" s="271" t="e">
        <f>H225+H231+H266+H276+H286</f>
        <v>#REF!</v>
      </c>
      <c r="I224" s="271" t="e">
        <f>I225+I231+I266+I276+I286</f>
        <v>#REF!</v>
      </c>
      <c r="J224" s="271" t="e">
        <f>J225+J231+J266+J276+J286</f>
        <v>#REF!</v>
      </c>
      <c r="K224" s="271" t="e">
        <f>K225+K231+K266+K276+K286</f>
        <v>#REF!</v>
      </c>
      <c r="L224" s="271">
        <f>L225+L231+L258+L276+L286</f>
        <v>274602.58</v>
      </c>
      <c r="M224" s="271">
        <f>M225+M231+M258+M276+M286</f>
        <v>44102.820000000007</v>
      </c>
      <c r="N224" s="271">
        <f>N225+N231+N258+N276+N286</f>
        <v>318705.40000000008</v>
      </c>
    </row>
    <row r="225" spans="1:14" s="19" customFormat="1" ht="13.5" customHeight="1" x14ac:dyDescent="0.2">
      <c r="A225" s="264" t="s">
        <v>227</v>
      </c>
      <c r="B225" s="246" t="s">
        <v>130</v>
      </c>
      <c r="C225" s="246" t="s">
        <v>202</v>
      </c>
      <c r="D225" s="246" t="s">
        <v>190</v>
      </c>
      <c r="E225" s="246"/>
      <c r="F225" s="246"/>
      <c r="G225" s="271" t="e">
        <f>#REF!+#REF!</f>
        <v>#REF!</v>
      </c>
      <c r="H225" s="271" t="e">
        <f>#REF!</f>
        <v>#REF!</v>
      </c>
      <c r="I225" s="271" t="e">
        <f>#REF!</f>
        <v>#REF!</v>
      </c>
      <c r="J225" s="271" t="e">
        <f>#REF!</f>
        <v>#REF!</v>
      </c>
      <c r="K225" s="271" t="e">
        <f>#REF!</f>
        <v>#REF!</v>
      </c>
      <c r="L225" s="271">
        <f>L226</f>
        <v>2100</v>
      </c>
      <c r="M225" s="271">
        <f>M226</f>
        <v>50529.020000000004</v>
      </c>
      <c r="N225" s="271">
        <f>N226</f>
        <v>52629.020000000004</v>
      </c>
    </row>
    <row r="226" spans="1:14" s="19" customFormat="1" ht="33" customHeight="1" x14ac:dyDescent="0.2">
      <c r="A226" s="255" t="s">
        <v>987</v>
      </c>
      <c r="B226" s="248" t="s">
        <v>130</v>
      </c>
      <c r="C226" s="248" t="s">
        <v>202</v>
      </c>
      <c r="D226" s="248" t="s">
        <v>190</v>
      </c>
      <c r="E226" s="248" t="s">
        <v>747</v>
      </c>
      <c r="F226" s="248"/>
      <c r="G226" s="253">
        <f>G228+G229+G227</f>
        <v>0</v>
      </c>
      <c r="H226" s="253">
        <f t="shared" ref="H226:N226" si="143">H227+H228+H229+H230</f>
        <v>17617.8</v>
      </c>
      <c r="I226" s="253">
        <f t="shared" si="143"/>
        <v>1779.49</v>
      </c>
      <c r="J226" s="253">
        <f t="shared" si="143"/>
        <v>19397.29</v>
      </c>
      <c r="K226" s="253">
        <f t="shared" si="143"/>
        <v>500</v>
      </c>
      <c r="L226" s="253">
        <f t="shared" si="143"/>
        <v>2100</v>
      </c>
      <c r="M226" s="253">
        <f t="shared" si="143"/>
        <v>50529.020000000004</v>
      </c>
      <c r="N226" s="253">
        <f t="shared" si="143"/>
        <v>52629.020000000004</v>
      </c>
    </row>
    <row r="227" spans="1:14" s="19" customFormat="1" ht="33" customHeight="1" x14ac:dyDescent="0.2">
      <c r="A227" s="255" t="s">
        <v>76</v>
      </c>
      <c r="B227" s="248" t="s">
        <v>130</v>
      </c>
      <c r="C227" s="248" t="s">
        <v>202</v>
      </c>
      <c r="D227" s="248" t="s">
        <v>190</v>
      </c>
      <c r="E227" s="248" t="s">
        <v>747</v>
      </c>
      <c r="F227" s="248" t="s">
        <v>77</v>
      </c>
      <c r="G227" s="355"/>
      <c r="H227" s="253">
        <v>4000</v>
      </c>
      <c r="I227" s="253">
        <v>0</v>
      </c>
      <c r="J227" s="253">
        <f>H227+I227</f>
        <v>4000</v>
      </c>
      <c r="K227" s="253">
        <v>500</v>
      </c>
      <c r="L227" s="253">
        <v>2000</v>
      </c>
      <c r="M227" s="253">
        <v>-1000</v>
      </c>
      <c r="N227" s="253">
        <f>L227+M227</f>
        <v>1000</v>
      </c>
    </row>
    <row r="228" spans="1:14" s="19" customFormat="1" ht="32.25" customHeight="1" x14ac:dyDescent="0.2">
      <c r="A228" s="255" t="s">
        <v>76</v>
      </c>
      <c r="B228" s="248" t="s">
        <v>130</v>
      </c>
      <c r="C228" s="248" t="s">
        <v>202</v>
      </c>
      <c r="D228" s="248" t="s">
        <v>190</v>
      </c>
      <c r="E228" s="248" t="s">
        <v>862</v>
      </c>
      <c r="F228" s="248" t="s">
        <v>77</v>
      </c>
      <c r="G228" s="260"/>
      <c r="H228" s="253">
        <v>13517.8</v>
      </c>
      <c r="I228" s="253">
        <v>1729.49</v>
      </c>
      <c r="J228" s="253">
        <f>H228+I228</f>
        <v>15247.289999999999</v>
      </c>
      <c r="K228" s="253">
        <v>0</v>
      </c>
      <c r="L228" s="253">
        <v>0</v>
      </c>
      <c r="M228" s="253">
        <v>19170</v>
      </c>
      <c r="N228" s="253">
        <f t="shared" ref="N228:N230" si="144">L228+M228</f>
        <v>19170</v>
      </c>
    </row>
    <row r="229" spans="1:14" s="19" customFormat="1" ht="18" customHeight="1" x14ac:dyDescent="0.2">
      <c r="A229" s="255" t="s">
        <v>78</v>
      </c>
      <c r="B229" s="248" t="s">
        <v>130</v>
      </c>
      <c r="C229" s="248" t="s">
        <v>202</v>
      </c>
      <c r="D229" s="248" t="s">
        <v>190</v>
      </c>
      <c r="E229" s="248" t="s">
        <v>747</v>
      </c>
      <c r="F229" s="248" t="s">
        <v>79</v>
      </c>
      <c r="G229" s="252"/>
      <c r="H229" s="253">
        <v>100</v>
      </c>
      <c r="I229" s="253">
        <v>0</v>
      </c>
      <c r="J229" s="253">
        <f>H229+I229</f>
        <v>100</v>
      </c>
      <c r="K229" s="253">
        <v>0</v>
      </c>
      <c r="L229" s="253">
        <v>100</v>
      </c>
      <c r="M229" s="253">
        <v>-100</v>
      </c>
      <c r="N229" s="253">
        <f t="shared" si="144"/>
        <v>0</v>
      </c>
    </row>
    <row r="230" spans="1:14" s="19" customFormat="1" ht="34.5" customHeight="1" x14ac:dyDescent="0.2">
      <c r="A230" s="255" t="s">
        <v>76</v>
      </c>
      <c r="B230" s="248" t="s">
        <v>130</v>
      </c>
      <c r="C230" s="248" t="s">
        <v>202</v>
      </c>
      <c r="D230" s="248" t="s">
        <v>190</v>
      </c>
      <c r="E230" s="248" t="s">
        <v>1018</v>
      </c>
      <c r="F230" s="248" t="s">
        <v>79</v>
      </c>
      <c r="G230" s="252"/>
      <c r="H230" s="254">
        <v>0</v>
      </c>
      <c r="I230" s="254">
        <v>50</v>
      </c>
      <c r="J230" s="254">
        <f>H230+I230</f>
        <v>50</v>
      </c>
      <c r="K230" s="254">
        <v>0</v>
      </c>
      <c r="L230" s="254">
        <v>0</v>
      </c>
      <c r="M230" s="254">
        <v>32459.02</v>
      </c>
      <c r="N230" s="253">
        <f t="shared" si="144"/>
        <v>32459.02</v>
      </c>
    </row>
    <row r="231" spans="1:14" s="19" customFormat="1" ht="18" customHeight="1" x14ac:dyDescent="0.2">
      <c r="A231" s="394" t="s">
        <v>228</v>
      </c>
      <c r="B231" s="246" t="s">
        <v>130</v>
      </c>
      <c r="C231" s="246" t="s">
        <v>202</v>
      </c>
      <c r="D231" s="246" t="s">
        <v>192</v>
      </c>
      <c r="E231" s="248"/>
      <c r="F231" s="248"/>
      <c r="G231" s="252"/>
      <c r="H231" s="254">
        <f>H232</f>
        <v>244444.29</v>
      </c>
      <c r="I231" s="254">
        <f>I232</f>
        <v>26289.989999999998</v>
      </c>
      <c r="J231" s="254">
        <f>J232</f>
        <v>270734.28000000003</v>
      </c>
      <c r="K231" s="254" t="e">
        <f>K232+#REF!+#REF!+#REF!+#REF!</f>
        <v>#REF!</v>
      </c>
      <c r="L231" s="254">
        <f>L232</f>
        <v>230835.98</v>
      </c>
      <c r="M231" s="254">
        <f>M232+M257</f>
        <v>-7199.0199999999995</v>
      </c>
      <c r="N231" s="254">
        <f>N232+N257</f>
        <v>223636.96000000002</v>
      </c>
    </row>
    <row r="232" spans="1:14" ht="36" customHeight="1" x14ac:dyDescent="0.2">
      <c r="A232" s="255" t="s">
        <v>976</v>
      </c>
      <c r="B232" s="248" t="s">
        <v>130</v>
      </c>
      <c r="C232" s="248" t="s">
        <v>202</v>
      </c>
      <c r="D232" s="248" t="s">
        <v>192</v>
      </c>
      <c r="E232" s="247" t="s">
        <v>782</v>
      </c>
      <c r="F232" s="248"/>
      <c r="G232" s="254">
        <f>G233+G234+G235+G243+G245+G247+G251+G253+G255</f>
        <v>0</v>
      </c>
      <c r="H232" s="254">
        <f>H233+H234+H235+H243+H245+H247+H251+H253+H255+H257+H259+H242</f>
        <v>244444.29</v>
      </c>
      <c r="I232" s="254">
        <f>I233+I234+I235+I243+I245+I247+I251+I253+I255+I257+I259+I242</f>
        <v>26289.989999999998</v>
      </c>
      <c r="J232" s="253">
        <f>J233+J234+J235+J243+J245+J247+J251+J253+J255+J257+J259+J242</f>
        <v>270734.28000000003</v>
      </c>
      <c r="K232" s="254">
        <f>K233+K234+K235+K243+K245+K247+K251+K253+K255+K257+K259+K242+K249</f>
        <v>-1924.4799999999996</v>
      </c>
      <c r="L232" s="253">
        <f>L233+L234+L235+L243+L245+L247+L251+L253+L255+L257+L242+L249</f>
        <v>230835.98</v>
      </c>
      <c r="M232" s="254">
        <f>M233+M234+M235+M243+M245+M247+M251+M253+M255+M242+M249</f>
        <v>-7487.5199999999995</v>
      </c>
      <c r="N232" s="254">
        <f>N233+N234+N235+N243+N245+N247+N251+N253+N255+N242+N249</f>
        <v>223348.46000000002</v>
      </c>
    </row>
    <row r="233" spans="1:14" ht="17.25" customHeight="1" x14ac:dyDescent="0.2">
      <c r="A233" s="255" t="s">
        <v>496</v>
      </c>
      <c r="B233" s="248" t="s">
        <v>130</v>
      </c>
      <c r="C233" s="248" t="s">
        <v>202</v>
      </c>
      <c r="D233" s="248" t="s">
        <v>192</v>
      </c>
      <c r="E233" s="247" t="s">
        <v>781</v>
      </c>
      <c r="F233" s="248" t="s">
        <v>77</v>
      </c>
      <c r="G233" s="252"/>
      <c r="H233" s="253">
        <v>18791.29</v>
      </c>
      <c r="I233" s="254">
        <f>-1500+1851.48</f>
        <v>351.48</v>
      </c>
      <c r="J233" s="254">
        <f>H233+I233</f>
        <v>19142.77</v>
      </c>
      <c r="K233" s="254">
        <v>-1755.05</v>
      </c>
      <c r="L233" s="254">
        <f>19869.07+2000</f>
        <v>21869.07</v>
      </c>
      <c r="M233" s="254">
        <f>-9939.07+4895-1000</f>
        <v>-6044.07</v>
      </c>
      <c r="N233" s="254">
        <f>L233+M233</f>
        <v>15825</v>
      </c>
    </row>
    <row r="234" spans="1:14" ht="18.75" customHeight="1" x14ac:dyDescent="0.2">
      <c r="A234" s="255" t="s">
        <v>496</v>
      </c>
      <c r="B234" s="248" t="s">
        <v>130</v>
      </c>
      <c r="C234" s="248" t="s">
        <v>202</v>
      </c>
      <c r="D234" s="248" t="s">
        <v>192</v>
      </c>
      <c r="E234" s="247" t="s">
        <v>783</v>
      </c>
      <c r="F234" s="248" t="s">
        <v>77</v>
      </c>
      <c r="G234" s="252"/>
      <c r="H234" s="253">
        <v>44069.2</v>
      </c>
      <c r="I234" s="254">
        <v>-1729.49</v>
      </c>
      <c r="J234" s="254">
        <f t="shared" ref="J234:J257" si="145">H234+I234</f>
        <v>42339.71</v>
      </c>
      <c r="K234" s="254">
        <v>0</v>
      </c>
      <c r="L234" s="254">
        <f>47545-16557.49</f>
        <v>30987.51</v>
      </c>
      <c r="M234" s="254">
        <f>18662.49+134.1</f>
        <v>18796.59</v>
      </c>
      <c r="N234" s="254">
        <f t="shared" ref="N234:N235" si="146">L234+M234</f>
        <v>49784.1</v>
      </c>
    </row>
    <row r="235" spans="1:14" ht="18.75" customHeight="1" x14ac:dyDescent="0.2">
      <c r="A235" s="255" t="s">
        <v>497</v>
      </c>
      <c r="B235" s="248" t="s">
        <v>130</v>
      </c>
      <c r="C235" s="248" t="s">
        <v>202</v>
      </c>
      <c r="D235" s="248" t="s">
        <v>192</v>
      </c>
      <c r="E235" s="247" t="s">
        <v>781</v>
      </c>
      <c r="F235" s="248" t="s">
        <v>94</v>
      </c>
      <c r="G235" s="252"/>
      <c r="H235" s="253">
        <v>150</v>
      </c>
      <c r="I235" s="254">
        <v>0</v>
      </c>
      <c r="J235" s="254">
        <f t="shared" si="145"/>
        <v>150</v>
      </c>
      <c r="K235" s="254">
        <v>0</v>
      </c>
      <c r="L235" s="254">
        <v>150</v>
      </c>
      <c r="M235" s="254">
        <v>0</v>
      </c>
      <c r="N235" s="254">
        <f t="shared" si="146"/>
        <v>150</v>
      </c>
    </row>
    <row r="236" spans="1:14" ht="24.75" hidden="1" customHeight="1" x14ac:dyDescent="0.2">
      <c r="A236" s="255" t="s">
        <v>536</v>
      </c>
      <c r="B236" s="248" t="s">
        <v>130</v>
      </c>
      <c r="C236" s="248" t="s">
        <v>202</v>
      </c>
      <c r="D236" s="248" t="s">
        <v>192</v>
      </c>
      <c r="E236" s="247" t="s">
        <v>780</v>
      </c>
      <c r="F236" s="248"/>
      <c r="G236" s="356">
        <f>G237+G238</f>
        <v>0</v>
      </c>
      <c r="H236" s="253"/>
      <c r="I236" s="254">
        <f>I237+I238</f>
        <v>0</v>
      </c>
      <c r="J236" s="254">
        <f t="shared" si="145"/>
        <v>0</v>
      </c>
      <c r="K236" s="254">
        <f>K237+K238</f>
        <v>0</v>
      </c>
      <c r="L236" s="254">
        <f t="shared" ref="L236:L241" si="147">I236+J236</f>
        <v>0</v>
      </c>
      <c r="M236" s="254"/>
      <c r="N236" s="254">
        <f t="shared" ref="N236:N241" si="148">J236+K236</f>
        <v>0</v>
      </c>
    </row>
    <row r="237" spans="1:14" ht="24.75" hidden="1" customHeight="1" x14ac:dyDescent="0.2">
      <c r="A237" s="255" t="s">
        <v>76</v>
      </c>
      <c r="B237" s="248" t="s">
        <v>130</v>
      </c>
      <c r="C237" s="248" t="s">
        <v>202</v>
      </c>
      <c r="D237" s="248" t="s">
        <v>192</v>
      </c>
      <c r="E237" s="247" t="s">
        <v>780</v>
      </c>
      <c r="F237" s="248" t="s">
        <v>77</v>
      </c>
      <c r="G237" s="252"/>
      <c r="H237" s="253"/>
      <c r="I237" s="254"/>
      <c r="J237" s="254">
        <f t="shared" si="145"/>
        <v>0</v>
      </c>
      <c r="K237" s="254"/>
      <c r="L237" s="254">
        <f t="shared" si="147"/>
        <v>0</v>
      </c>
      <c r="M237" s="254"/>
      <c r="N237" s="254">
        <f t="shared" si="148"/>
        <v>0</v>
      </c>
    </row>
    <row r="238" spans="1:14" ht="24.75" hidden="1" customHeight="1" x14ac:dyDescent="0.2">
      <c r="A238" s="255" t="s">
        <v>78</v>
      </c>
      <c r="B238" s="248" t="s">
        <v>130</v>
      </c>
      <c r="C238" s="248" t="s">
        <v>202</v>
      </c>
      <c r="D238" s="248" t="s">
        <v>192</v>
      </c>
      <c r="E238" s="247" t="s">
        <v>780</v>
      </c>
      <c r="F238" s="248" t="s">
        <v>79</v>
      </c>
      <c r="G238" s="252"/>
      <c r="H238" s="253"/>
      <c r="I238" s="254"/>
      <c r="J238" s="254">
        <f t="shared" si="145"/>
        <v>0</v>
      </c>
      <c r="K238" s="254"/>
      <c r="L238" s="254">
        <f t="shared" si="147"/>
        <v>0</v>
      </c>
      <c r="M238" s="254"/>
      <c r="N238" s="254">
        <f t="shared" si="148"/>
        <v>0</v>
      </c>
    </row>
    <row r="239" spans="1:14" ht="24.75" hidden="1" customHeight="1" x14ac:dyDescent="0.2">
      <c r="A239" s="255" t="s">
        <v>537</v>
      </c>
      <c r="B239" s="248" t="s">
        <v>130</v>
      </c>
      <c r="C239" s="248" t="s">
        <v>202</v>
      </c>
      <c r="D239" s="248" t="s">
        <v>192</v>
      </c>
      <c r="E239" s="247" t="s">
        <v>779</v>
      </c>
      <c r="F239" s="248"/>
      <c r="G239" s="356">
        <f>G240+G241</f>
        <v>0</v>
      </c>
      <c r="H239" s="253"/>
      <c r="I239" s="254">
        <f>I240+I241</f>
        <v>0</v>
      </c>
      <c r="J239" s="254">
        <f t="shared" si="145"/>
        <v>0</v>
      </c>
      <c r="K239" s="254">
        <f>K240+K241</f>
        <v>0</v>
      </c>
      <c r="L239" s="254">
        <f t="shared" si="147"/>
        <v>0</v>
      </c>
      <c r="M239" s="254"/>
      <c r="N239" s="254">
        <f t="shared" si="148"/>
        <v>0</v>
      </c>
    </row>
    <row r="240" spans="1:14" ht="41.25" hidden="1" customHeight="1" x14ac:dyDescent="0.2">
      <c r="A240" s="255" t="s">
        <v>76</v>
      </c>
      <c r="B240" s="248" t="s">
        <v>130</v>
      </c>
      <c r="C240" s="248" t="s">
        <v>202</v>
      </c>
      <c r="D240" s="248" t="s">
        <v>192</v>
      </c>
      <c r="E240" s="247" t="s">
        <v>779</v>
      </c>
      <c r="F240" s="248" t="s">
        <v>77</v>
      </c>
      <c r="G240" s="252"/>
      <c r="H240" s="253"/>
      <c r="I240" s="254"/>
      <c r="J240" s="254">
        <f t="shared" si="145"/>
        <v>0</v>
      </c>
      <c r="K240" s="254"/>
      <c r="L240" s="254">
        <f t="shared" si="147"/>
        <v>0</v>
      </c>
      <c r="M240" s="254"/>
      <c r="N240" s="254">
        <f t="shared" si="148"/>
        <v>0</v>
      </c>
    </row>
    <row r="241" spans="1:14" ht="24.75" hidden="1" customHeight="1" x14ac:dyDescent="0.2">
      <c r="A241" s="255" t="s">
        <v>78</v>
      </c>
      <c r="B241" s="248" t="s">
        <v>130</v>
      </c>
      <c r="C241" s="248" t="s">
        <v>202</v>
      </c>
      <c r="D241" s="248" t="s">
        <v>192</v>
      </c>
      <c r="E241" s="247" t="s">
        <v>779</v>
      </c>
      <c r="F241" s="248" t="s">
        <v>79</v>
      </c>
      <c r="G241" s="252"/>
      <c r="H241" s="253"/>
      <c r="I241" s="254"/>
      <c r="J241" s="254">
        <f t="shared" si="145"/>
        <v>0</v>
      </c>
      <c r="K241" s="254"/>
      <c r="L241" s="254">
        <f t="shared" si="147"/>
        <v>0</v>
      </c>
      <c r="M241" s="254"/>
      <c r="N241" s="254">
        <f t="shared" si="148"/>
        <v>0</v>
      </c>
    </row>
    <row r="242" spans="1:14" ht="36.75" hidden="1" customHeight="1" x14ac:dyDescent="0.2">
      <c r="A242" s="255" t="s">
        <v>900</v>
      </c>
      <c r="B242" s="248" t="s">
        <v>130</v>
      </c>
      <c r="C242" s="248" t="s">
        <v>202</v>
      </c>
      <c r="D242" s="248" t="s">
        <v>192</v>
      </c>
      <c r="E242" s="247" t="s">
        <v>915</v>
      </c>
      <c r="F242" s="248" t="s">
        <v>79</v>
      </c>
      <c r="G242" s="252"/>
      <c r="H242" s="253">
        <v>0</v>
      </c>
      <c r="I242" s="254">
        <v>1120</v>
      </c>
      <c r="J242" s="254">
        <f>H242+I242</f>
        <v>1120</v>
      </c>
      <c r="K242" s="254">
        <v>0</v>
      </c>
      <c r="L242" s="254">
        <v>0</v>
      </c>
      <c r="M242" s="254"/>
      <c r="N242" s="254">
        <v>0</v>
      </c>
    </row>
    <row r="243" spans="1:14" ht="21.75" hidden="1" customHeight="1" x14ac:dyDescent="0.2">
      <c r="A243" s="255" t="s">
        <v>778</v>
      </c>
      <c r="B243" s="248" t="s">
        <v>130</v>
      </c>
      <c r="C243" s="248" t="s">
        <v>202</v>
      </c>
      <c r="D243" s="248" t="s">
        <v>192</v>
      </c>
      <c r="E243" s="247" t="s">
        <v>777</v>
      </c>
      <c r="F243" s="248"/>
      <c r="G243" s="252"/>
      <c r="H243" s="253">
        <f>H244</f>
        <v>624</v>
      </c>
      <c r="I243" s="253">
        <f>I244</f>
        <v>0</v>
      </c>
      <c r="J243" s="254">
        <f t="shared" si="145"/>
        <v>624</v>
      </c>
      <c r="K243" s="253">
        <f>K244</f>
        <v>0</v>
      </c>
      <c r="L243" s="254">
        <f>L244</f>
        <v>0</v>
      </c>
      <c r="M243" s="254"/>
      <c r="N243" s="254">
        <f>N244</f>
        <v>0</v>
      </c>
    </row>
    <row r="244" spans="1:14" ht="20.25" hidden="1" customHeight="1" x14ac:dyDescent="0.2">
      <c r="A244" s="255" t="s">
        <v>78</v>
      </c>
      <c r="B244" s="248" t="s">
        <v>130</v>
      </c>
      <c r="C244" s="248" t="s">
        <v>202</v>
      </c>
      <c r="D244" s="248" t="s">
        <v>192</v>
      </c>
      <c r="E244" s="247" t="s">
        <v>777</v>
      </c>
      <c r="F244" s="248" t="s">
        <v>79</v>
      </c>
      <c r="G244" s="252"/>
      <c r="H244" s="253">
        <v>624</v>
      </c>
      <c r="I244" s="254">
        <v>0</v>
      </c>
      <c r="J244" s="254">
        <f t="shared" si="145"/>
        <v>624</v>
      </c>
      <c r="K244" s="254">
        <v>0</v>
      </c>
      <c r="L244" s="254">
        <v>0</v>
      </c>
      <c r="M244" s="254"/>
      <c r="N244" s="254">
        <v>0</v>
      </c>
    </row>
    <row r="245" spans="1:14" ht="107.25" customHeight="1" x14ac:dyDescent="0.2">
      <c r="A245" s="255" t="s">
        <v>940</v>
      </c>
      <c r="B245" s="248" t="s">
        <v>130</v>
      </c>
      <c r="C245" s="248" t="s">
        <v>202</v>
      </c>
      <c r="D245" s="248" t="s">
        <v>192</v>
      </c>
      <c r="E245" s="247" t="s">
        <v>776</v>
      </c>
      <c r="F245" s="248"/>
      <c r="G245" s="252"/>
      <c r="H245" s="253">
        <f>H246</f>
        <v>174462.7</v>
      </c>
      <c r="I245" s="254">
        <f>I246</f>
        <v>5065</v>
      </c>
      <c r="J245" s="254">
        <f t="shared" si="145"/>
        <v>179527.7</v>
      </c>
      <c r="K245" s="254">
        <f>K246</f>
        <v>-3826.2</v>
      </c>
      <c r="L245" s="254">
        <f>L246</f>
        <v>173034.6</v>
      </c>
      <c r="M245" s="254">
        <f t="shared" ref="M245:N245" si="149">M246</f>
        <v>-21120.14</v>
      </c>
      <c r="N245" s="254">
        <f t="shared" si="149"/>
        <v>151914.46000000002</v>
      </c>
    </row>
    <row r="246" spans="1:14" ht="31.5" customHeight="1" x14ac:dyDescent="0.2">
      <c r="A246" s="255" t="s">
        <v>76</v>
      </c>
      <c r="B246" s="248" t="s">
        <v>130</v>
      </c>
      <c r="C246" s="248" t="s">
        <v>202</v>
      </c>
      <c r="D246" s="248" t="s">
        <v>192</v>
      </c>
      <c r="E246" s="247" t="s">
        <v>776</v>
      </c>
      <c r="F246" s="248" t="s">
        <v>77</v>
      </c>
      <c r="G246" s="252"/>
      <c r="H246" s="253">
        <v>174462.7</v>
      </c>
      <c r="I246" s="254">
        <v>5065</v>
      </c>
      <c r="J246" s="254">
        <f t="shared" si="145"/>
        <v>179527.7</v>
      </c>
      <c r="K246" s="254">
        <v>-3826.2</v>
      </c>
      <c r="L246" s="254">
        <f>177297.6-4263</f>
        <v>173034.6</v>
      </c>
      <c r="M246" s="254">
        <f>-21120.14</f>
        <v>-21120.14</v>
      </c>
      <c r="N246" s="254">
        <f>L246+M246</f>
        <v>151914.46000000002</v>
      </c>
    </row>
    <row r="247" spans="1:14" ht="21.75" customHeight="1" x14ac:dyDescent="0.2">
      <c r="A247" s="255" t="s">
        <v>939</v>
      </c>
      <c r="B247" s="248" t="s">
        <v>130</v>
      </c>
      <c r="C247" s="248" t="s">
        <v>202</v>
      </c>
      <c r="D247" s="248" t="s">
        <v>192</v>
      </c>
      <c r="E247" s="247" t="s">
        <v>774</v>
      </c>
      <c r="F247" s="248"/>
      <c r="G247" s="252"/>
      <c r="H247" s="253">
        <f>H248</f>
        <v>1736</v>
      </c>
      <c r="I247" s="254">
        <f>I248</f>
        <v>0</v>
      </c>
      <c r="J247" s="254">
        <f t="shared" si="145"/>
        <v>1736</v>
      </c>
      <c r="K247" s="254">
        <f>K248</f>
        <v>0</v>
      </c>
      <c r="L247" s="254">
        <f>L248</f>
        <v>1667.6</v>
      </c>
      <c r="M247" s="254">
        <f t="shared" ref="M247:N247" si="150">M248</f>
        <v>-647.6</v>
      </c>
      <c r="N247" s="254">
        <f t="shared" si="150"/>
        <v>1019.9999999999999</v>
      </c>
    </row>
    <row r="248" spans="1:14" ht="22.5" customHeight="1" x14ac:dyDescent="0.2">
      <c r="A248" s="255" t="s">
        <v>78</v>
      </c>
      <c r="B248" s="248" t="s">
        <v>130</v>
      </c>
      <c r="C248" s="248" t="s">
        <v>202</v>
      </c>
      <c r="D248" s="248" t="s">
        <v>192</v>
      </c>
      <c r="E248" s="247" t="s">
        <v>774</v>
      </c>
      <c r="F248" s="248" t="s">
        <v>79</v>
      </c>
      <c r="G248" s="252"/>
      <c r="H248" s="253">
        <v>1736</v>
      </c>
      <c r="I248" s="254">
        <v>0</v>
      </c>
      <c r="J248" s="254">
        <f t="shared" si="145"/>
        <v>1736</v>
      </c>
      <c r="K248" s="254">
        <v>0</v>
      </c>
      <c r="L248" s="254">
        <v>1667.6</v>
      </c>
      <c r="M248" s="254">
        <v>-647.6</v>
      </c>
      <c r="N248" s="254">
        <f>L248+M248</f>
        <v>1019.9999999999999</v>
      </c>
    </row>
    <row r="249" spans="1:14" ht="22.5" hidden="1" customHeight="1" x14ac:dyDescent="0.2">
      <c r="A249" s="255" t="s">
        <v>930</v>
      </c>
      <c r="B249" s="248" t="s">
        <v>130</v>
      </c>
      <c r="C249" s="248" t="s">
        <v>202</v>
      </c>
      <c r="D249" s="248" t="s">
        <v>192</v>
      </c>
      <c r="E249" s="247" t="s">
        <v>914</v>
      </c>
      <c r="F249" s="248"/>
      <c r="G249" s="252"/>
      <c r="H249" s="253"/>
      <c r="I249" s="254"/>
      <c r="J249" s="254"/>
      <c r="K249" s="254">
        <f>K250</f>
        <v>2070</v>
      </c>
      <c r="L249" s="254">
        <f>L250</f>
        <v>0</v>
      </c>
      <c r="M249" s="254"/>
      <c r="N249" s="254">
        <f>N250</f>
        <v>0</v>
      </c>
    </row>
    <row r="250" spans="1:14" ht="22.5" hidden="1" customHeight="1" x14ac:dyDescent="0.2">
      <c r="A250" s="255" t="s">
        <v>78</v>
      </c>
      <c r="B250" s="248" t="s">
        <v>130</v>
      </c>
      <c r="C250" s="248" t="s">
        <v>202</v>
      </c>
      <c r="D250" s="248" t="s">
        <v>192</v>
      </c>
      <c r="E250" s="247" t="s">
        <v>914</v>
      </c>
      <c r="F250" s="248" t="s">
        <v>79</v>
      </c>
      <c r="G250" s="252"/>
      <c r="H250" s="253"/>
      <c r="I250" s="254"/>
      <c r="J250" s="254"/>
      <c r="K250" s="254">
        <v>2070</v>
      </c>
      <c r="L250" s="254">
        <v>0</v>
      </c>
      <c r="M250" s="254"/>
      <c r="N250" s="254">
        <v>0</v>
      </c>
    </row>
    <row r="251" spans="1:14" ht="38.25" customHeight="1" x14ac:dyDescent="0.2">
      <c r="A251" s="255" t="s">
        <v>775</v>
      </c>
      <c r="B251" s="248" t="s">
        <v>130</v>
      </c>
      <c r="C251" s="248" t="s">
        <v>202</v>
      </c>
      <c r="D251" s="248" t="s">
        <v>192</v>
      </c>
      <c r="E251" s="247" t="s">
        <v>773</v>
      </c>
      <c r="F251" s="248"/>
      <c r="G251" s="252"/>
      <c r="H251" s="253">
        <f>H252</f>
        <v>2000</v>
      </c>
      <c r="I251" s="254">
        <f>I252</f>
        <v>0</v>
      </c>
      <c r="J251" s="254">
        <f t="shared" si="145"/>
        <v>2000</v>
      </c>
      <c r="K251" s="254">
        <f>K252</f>
        <v>0</v>
      </c>
      <c r="L251" s="254">
        <f>L252</f>
        <v>2000</v>
      </c>
      <c r="M251" s="254">
        <f t="shared" ref="M251:N251" si="151">M252</f>
        <v>0</v>
      </c>
      <c r="N251" s="254">
        <f t="shared" si="151"/>
        <v>2000</v>
      </c>
    </row>
    <row r="252" spans="1:14" ht="18.75" customHeight="1" x14ac:dyDescent="0.2">
      <c r="A252" s="255" t="s">
        <v>78</v>
      </c>
      <c r="B252" s="248" t="s">
        <v>130</v>
      </c>
      <c r="C252" s="248" t="s">
        <v>202</v>
      </c>
      <c r="D252" s="248" t="s">
        <v>192</v>
      </c>
      <c r="E252" s="247" t="s">
        <v>773</v>
      </c>
      <c r="F252" s="248" t="s">
        <v>79</v>
      </c>
      <c r="G252" s="252"/>
      <c r="H252" s="253">
        <v>2000</v>
      </c>
      <c r="I252" s="254">
        <v>0</v>
      </c>
      <c r="J252" s="254">
        <f t="shared" si="145"/>
        <v>2000</v>
      </c>
      <c r="K252" s="254">
        <v>0</v>
      </c>
      <c r="L252" s="254">
        <v>2000</v>
      </c>
      <c r="M252" s="254">
        <v>0</v>
      </c>
      <c r="N252" s="254">
        <f>L252+M252</f>
        <v>2000</v>
      </c>
    </row>
    <row r="253" spans="1:14" ht="32.25" customHeight="1" x14ac:dyDescent="0.2">
      <c r="A253" s="255" t="s">
        <v>938</v>
      </c>
      <c r="B253" s="248" t="s">
        <v>130</v>
      </c>
      <c r="C253" s="248" t="s">
        <v>202</v>
      </c>
      <c r="D253" s="248" t="s">
        <v>192</v>
      </c>
      <c r="E253" s="247" t="s">
        <v>771</v>
      </c>
      <c r="F253" s="248"/>
      <c r="G253" s="252"/>
      <c r="H253" s="253">
        <f>H254</f>
        <v>1831</v>
      </c>
      <c r="I253" s="254">
        <f>I254</f>
        <v>0</v>
      </c>
      <c r="J253" s="254">
        <f t="shared" si="145"/>
        <v>1831</v>
      </c>
      <c r="K253" s="254">
        <f>K254</f>
        <v>0</v>
      </c>
      <c r="L253" s="254">
        <f>L254</f>
        <v>1115.2</v>
      </c>
      <c r="M253" s="254">
        <f t="shared" ref="M253:N253" si="152">M254</f>
        <v>1512.7</v>
      </c>
      <c r="N253" s="254">
        <f t="shared" si="152"/>
        <v>2627.9</v>
      </c>
    </row>
    <row r="254" spans="1:14" ht="16.5" customHeight="1" x14ac:dyDescent="0.2">
      <c r="A254" s="255" t="s">
        <v>78</v>
      </c>
      <c r="B254" s="248" t="s">
        <v>130</v>
      </c>
      <c r="C254" s="248" t="s">
        <v>202</v>
      </c>
      <c r="D254" s="248" t="s">
        <v>192</v>
      </c>
      <c r="E254" s="247" t="s">
        <v>771</v>
      </c>
      <c r="F254" s="248" t="s">
        <v>79</v>
      </c>
      <c r="G254" s="252"/>
      <c r="H254" s="253">
        <v>1831</v>
      </c>
      <c r="I254" s="254">
        <v>0</v>
      </c>
      <c r="J254" s="254">
        <f t="shared" si="145"/>
        <v>1831</v>
      </c>
      <c r="K254" s="254">
        <v>0</v>
      </c>
      <c r="L254" s="254">
        <v>1115.2</v>
      </c>
      <c r="M254" s="254">
        <v>1512.7</v>
      </c>
      <c r="N254" s="254">
        <f>L254+M254</f>
        <v>2627.9</v>
      </c>
    </row>
    <row r="255" spans="1:14" ht="30.75" customHeight="1" x14ac:dyDescent="0.2">
      <c r="A255" s="255" t="s">
        <v>770</v>
      </c>
      <c r="B255" s="248" t="s">
        <v>130</v>
      </c>
      <c r="C255" s="248" t="s">
        <v>202</v>
      </c>
      <c r="D255" s="248" t="s">
        <v>192</v>
      </c>
      <c r="E255" s="247" t="s">
        <v>772</v>
      </c>
      <c r="F255" s="248"/>
      <c r="G255" s="252"/>
      <c r="H255" s="253">
        <f>H256</f>
        <v>280.10000000000002</v>
      </c>
      <c r="I255" s="254">
        <f>I256</f>
        <v>0</v>
      </c>
      <c r="J255" s="254">
        <f t="shared" si="145"/>
        <v>280.10000000000002</v>
      </c>
      <c r="K255" s="254">
        <f>K256</f>
        <v>0</v>
      </c>
      <c r="L255" s="254">
        <f>L256</f>
        <v>12</v>
      </c>
      <c r="M255" s="254">
        <f t="shared" ref="M255:N255" si="153">M256</f>
        <v>15</v>
      </c>
      <c r="N255" s="254">
        <f t="shared" si="153"/>
        <v>27</v>
      </c>
    </row>
    <row r="256" spans="1:14" ht="18.75" customHeight="1" x14ac:dyDescent="0.2">
      <c r="A256" s="255" t="s">
        <v>78</v>
      </c>
      <c r="B256" s="248" t="s">
        <v>130</v>
      </c>
      <c r="C256" s="248" t="s">
        <v>202</v>
      </c>
      <c r="D256" s="248" t="s">
        <v>192</v>
      </c>
      <c r="E256" s="247" t="s">
        <v>772</v>
      </c>
      <c r="F256" s="248" t="s">
        <v>79</v>
      </c>
      <c r="G256" s="252"/>
      <c r="H256" s="253">
        <v>280.10000000000002</v>
      </c>
      <c r="I256" s="254">
        <v>0</v>
      </c>
      <c r="J256" s="254">
        <f t="shared" si="145"/>
        <v>280.10000000000002</v>
      </c>
      <c r="K256" s="254">
        <v>0</v>
      </c>
      <c r="L256" s="254">
        <v>12</v>
      </c>
      <c r="M256" s="254">
        <v>15</v>
      </c>
      <c r="N256" s="254">
        <f>L256+M256</f>
        <v>27</v>
      </c>
    </row>
    <row r="257" spans="1:14" ht="31.5" customHeight="1" x14ac:dyDescent="0.2">
      <c r="A257" s="255" t="s">
        <v>860</v>
      </c>
      <c r="B257" s="248" t="s">
        <v>130</v>
      </c>
      <c r="C257" s="248" t="s">
        <v>202</v>
      </c>
      <c r="D257" s="248" t="s">
        <v>192</v>
      </c>
      <c r="E257" s="247" t="s">
        <v>1030</v>
      </c>
      <c r="F257" s="248" t="s">
        <v>79</v>
      </c>
      <c r="G257" s="252"/>
      <c r="H257" s="253">
        <v>500</v>
      </c>
      <c r="I257" s="254">
        <v>1000</v>
      </c>
      <c r="J257" s="254">
        <f t="shared" si="145"/>
        <v>1500</v>
      </c>
      <c r="K257" s="254">
        <v>168</v>
      </c>
      <c r="L257" s="254">
        <v>0</v>
      </c>
      <c r="M257" s="254">
        <v>288.5</v>
      </c>
      <c r="N257" s="254">
        <f>L257+M257</f>
        <v>288.5</v>
      </c>
    </row>
    <row r="258" spans="1:14" s="19" customFormat="1" ht="21.75" customHeight="1" x14ac:dyDescent="0.2">
      <c r="A258" s="394" t="s">
        <v>848</v>
      </c>
      <c r="B258" s="246" t="s">
        <v>130</v>
      </c>
      <c r="C258" s="246" t="s">
        <v>202</v>
      </c>
      <c r="D258" s="246" t="s">
        <v>194</v>
      </c>
      <c r="E258" s="249"/>
      <c r="F258" s="246"/>
      <c r="G258" s="260"/>
      <c r="H258" s="273"/>
      <c r="I258" s="273"/>
      <c r="J258" s="273"/>
      <c r="K258" s="273"/>
      <c r="L258" s="273">
        <f>L259+L275+L274</f>
        <v>21560</v>
      </c>
      <c r="M258" s="273">
        <f t="shared" ref="M258:N258" si="154">M259+M275+M274</f>
        <v>1657</v>
      </c>
      <c r="N258" s="273">
        <f t="shared" si="154"/>
        <v>23217</v>
      </c>
    </row>
    <row r="259" spans="1:14" ht="29.25" customHeight="1" x14ac:dyDescent="0.2">
      <c r="A259" s="255" t="s">
        <v>899</v>
      </c>
      <c r="B259" s="248" t="s">
        <v>130</v>
      </c>
      <c r="C259" s="248" t="s">
        <v>202</v>
      </c>
      <c r="D259" s="248" t="s">
        <v>194</v>
      </c>
      <c r="E259" s="247" t="s">
        <v>916</v>
      </c>
      <c r="F259" s="248"/>
      <c r="G259" s="252"/>
      <c r="H259" s="254">
        <f t="shared" ref="H259:K259" si="155">H260+H263</f>
        <v>0</v>
      </c>
      <c r="I259" s="254">
        <f t="shared" si="155"/>
        <v>20483</v>
      </c>
      <c r="J259" s="254">
        <f t="shared" si="155"/>
        <v>20483</v>
      </c>
      <c r="K259" s="254">
        <f t="shared" si="155"/>
        <v>1418.7700000000002</v>
      </c>
      <c r="L259" s="254">
        <f>L260+L263</f>
        <v>21560</v>
      </c>
      <c r="M259" s="254">
        <f t="shared" ref="M259:N259" si="156">M260+M263</f>
        <v>1657</v>
      </c>
      <c r="N259" s="254">
        <f t="shared" si="156"/>
        <v>23217</v>
      </c>
    </row>
    <row r="260" spans="1:14" ht="24" customHeight="1" x14ac:dyDescent="0.2">
      <c r="A260" s="255" t="s">
        <v>536</v>
      </c>
      <c r="B260" s="248" t="s">
        <v>130</v>
      </c>
      <c r="C260" s="248" t="s">
        <v>202</v>
      </c>
      <c r="D260" s="248" t="s">
        <v>194</v>
      </c>
      <c r="E260" s="247" t="s">
        <v>780</v>
      </c>
      <c r="F260" s="248"/>
      <c r="G260" s="252"/>
      <c r="H260" s="254">
        <f t="shared" ref="H260:L260" si="157">H261+H262</f>
        <v>0</v>
      </c>
      <c r="I260" s="254">
        <f t="shared" si="157"/>
        <v>5750</v>
      </c>
      <c r="J260" s="254">
        <f t="shared" si="157"/>
        <v>5750</v>
      </c>
      <c r="K260" s="254">
        <f t="shared" si="157"/>
        <v>80.39</v>
      </c>
      <c r="L260" s="254">
        <f t="shared" si="157"/>
        <v>5750</v>
      </c>
      <c r="M260" s="254">
        <f t="shared" ref="M260:N260" si="158">M261+M262</f>
        <v>1040.5999999999999</v>
      </c>
      <c r="N260" s="254">
        <f t="shared" si="158"/>
        <v>6790.6</v>
      </c>
    </row>
    <row r="261" spans="1:14" ht="27.75" customHeight="1" x14ac:dyDescent="0.2">
      <c r="A261" s="255" t="s">
        <v>76</v>
      </c>
      <c r="B261" s="248" t="s">
        <v>130</v>
      </c>
      <c r="C261" s="248" t="s">
        <v>202</v>
      </c>
      <c r="D261" s="248" t="s">
        <v>194</v>
      </c>
      <c r="E261" s="247" t="s">
        <v>780</v>
      </c>
      <c r="F261" s="248" t="s">
        <v>77</v>
      </c>
      <c r="G261" s="252"/>
      <c r="H261" s="254">
        <v>0</v>
      </c>
      <c r="I261" s="254">
        <v>5550</v>
      </c>
      <c r="J261" s="254">
        <f>H261+I261</f>
        <v>5550</v>
      </c>
      <c r="K261" s="254">
        <v>80.39</v>
      </c>
      <c r="L261" s="254">
        <v>5550</v>
      </c>
      <c r="M261" s="254">
        <f>108+1032.6</f>
        <v>1140.5999999999999</v>
      </c>
      <c r="N261" s="254">
        <f>L261+M261</f>
        <v>6690.6</v>
      </c>
    </row>
    <row r="262" spans="1:14" ht="18.75" customHeight="1" x14ac:dyDescent="0.2">
      <c r="A262" s="255" t="s">
        <v>78</v>
      </c>
      <c r="B262" s="248" t="s">
        <v>130</v>
      </c>
      <c r="C262" s="248" t="s">
        <v>202</v>
      </c>
      <c r="D262" s="248" t="s">
        <v>194</v>
      </c>
      <c r="E262" s="247" t="s">
        <v>780</v>
      </c>
      <c r="F262" s="248" t="s">
        <v>79</v>
      </c>
      <c r="G262" s="252"/>
      <c r="H262" s="254">
        <v>0</v>
      </c>
      <c r="I262" s="254">
        <v>200</v>
      </c>
      <c r="J262" s="254">
        <f>H262+I262</f>
        <v>200</v>
      </c>
      <c r="K262" s="254">
        <v>0</v>
      </c>
      <c r="L262" s="254">
        <v>200</v>
      </c>
      <c r="M262" s="254">
        <v>-100</v>
      </c>
      <c r="N262" s="254">
        <f>L262+M262</f>
        <v>100</v>
      </c>
    </row>
    <row r="263" spans="1:14" ht="22.5" customHeight="1" x14ac:dyDescent="0.2">
      <c r="A263" s="255" t="s">
        <v>537</v>
      </c>
      <c r="B263" s="248" t="s">
        <v>130</v>
      </c>
      <c r="C263" s="248" t="s">
        <v>202</v>
      </c>
      <c r="D263" s="248" t="s">
        <v>194</v>
      </c>
      <c r="E263" s="247" t="s">
        <v>779</v>
      </c>
      <c r="F263" s="248"/>
      <c r="G263" s="252"/>
      <c r="H263" s="254">
        <f t="shared" ref="H263:N263" si="159">H264+H265</f>
        <v>0</v>
      </c>
      <c r="I263" s="254">
        <f t="shared" si="159"/>
        <v>14733</v>
      </c>
      <c r="J263" s="254">
        <f t="shared" si="159"/>
        <v>14733</v>
      </c>
      <c r="K263" s="254">
        <f t="shared" si="159"/>
        <v>1338.38</v>
      </c>
      <c r="L263" s="254">
        <f t="shared" si="159"/>
        <v>15810</v>
      </c>
      <c r="M263" s="254">
        <f t="shared" si="159"/>
        <v>616.40000000000009</v>
      </c>
      <c r="N263" s="254">
        <f t="shared" si="159"/>
        <v>16426.400000000001</v>
      </c>
    </row>
    <row r="264" spans="1:14" ht="33.75" customHeight="1" x14ac:dyDescent="0.2">
      <c r="A264" s="255" t="s">
        <v>76</v>
      </c>
      <c r="B264" s="248" t="s">
        <v>130</v>
      </c>
      <c r="C264" s="248" t="s">
        <v>202</v>
      </c>
      <c r="D264" s="248" t="s">
        <v>194</v>
      </c>
      <c r="E264" s="247" t="s">
        <v>779</v>
      </c>
      <c r="F264" s="248" t="s">
        <v>77</v>
      </c>
      <c r="G264" s="252"/>
      <c r="H264" s="254">
        <v>0</v>
      </c>
      <c r="I264" s="254">
        <v>14013</v>
      </c>
      <c r="J264" s="254">
        <f>H264+I264</f>
        <v>14013</v>
      </c>
      <c r="K264" s="254">
        <v>1338.38</v>
      </c>
      <c r="L264" s="254">
        <f>12090+3000</f>
        <v>15090</v>
      </c>
      <c r="M264" s="254">
        <f>-1878+2864.4</f>
        <v>986.40000000000009</v>
      </c>
      <c r="N264" s="254">
        <f>L264+M264</f>
        <v>16076.4</v>
      </c>
    </row>
    <row r="265" spans="1:14" ht="18.75" customHeight="1" x14ac:dyDescent="0.2">
      <c r="A265" s="255" t="s">
        <v>78</v>
      </c>
      <c r="B265" s="248" t="s">
        <v>130</v>
      </c>
      <c r="C265" s="248" t="s">
        <v>202</v>
      </c>
      <c r="D265" s="248" t="s">
        <v>194</v>
      </c>
      <c r="E265" s="247" t="s">
        <v>779</v>
      </c>
      <c r="F265" s="248" t="s">
        <v>79</v>
      </c>
      <c r="G265" s="252"/>
      <c r="H265" s="254">
        <v>0</v>
      </c>
      <c r="I265" s="254">
        <v>720</v>
      </c>
      <c r="J265" s="254">
        <f>H265+I265</f>
        <v>720</v>
      </c>
      <c r="K265" s="254">
        <v>0</v>
      </c>
      <c r="L265" s="254">
        <v>720</v>
      </c>
      <c r="M265" s="254">
        <v>-370</v>
      </c>
      <c r="N265" s="254">
        <f>L265+M265</f>
        <v>350</v>
      </c>
    </row>
    <row r="266" spans="1:14" s="19" customFormat="1" ht="18.75" hidden="1" customHeight="1" x14ac:dyDescent="0.2">
      <c r="A266" s="394" t="s">
        <v>848</v>
      </c>
      <c r="B266" s="246" t="s">
        <v>130</v>
      </c>
      <c r="C266" s="246" t="s">
        <v>202</v>
      </c>
      <c r="D266" s="246" t="s">
        <v>194</v>
      </c>
      <c r="E266" s="249"/>
      <c r="F266" s="246"/>
      <c r="G266" s="273">
        <f t="shared" ref="G266:L266" si="160">G267+G270+G273</f>
        <v>0</v>
      </c>
      <c r="H266" s="273">
        <f t="shared" si="160"/>
        <v>21483</v>
      </c>
      <c r="I266" s="273">
        <f t="shared" si="160"/>
        <v>-21483</v>
      </c>
      <c r="J266" s="273">
        <f t="shared" si="160"/>
        <v>0</v>
      </c>
      <c r="K266" s="273">
        <f t="shared" si="160"/>
        <v>0</v>
      </c>
      <c r="L266" s="273">
        <f t="shared" si="160"/>
        <v>-21483</v>
      </c>
      <c r="M266" s="273"/>
      <c r="N266" s="254">
        <f t="shared" ref="N266:N273" si="161">L266+M266</f>
        <v>-21483</v>
      </c>
    </row>
    <row r="267" spans="1:14" s="19" customFormat="1" ht="18.75" hidden="1" customHeight="1" x14ac:dyDescent="0.2">
      <c r="A267" s="255" t="s">
        <v>536</v>
      </c>
      <c r="B267" s="248" t="s">
        <v>130</v>
      </c>
      <c r="C267" s="248" t="s">
        <v>202</v>
      </c>
      <c r="D267" s="248" t="s">
        <v>194</v>
      </c>
      <c r="E267" s="247" t="s">
        <v>780</v>
      </c>
      <c r="F267" s="248"/>
      <c r="G267" s="254">
        <f>G268+G269</f>
        <v>0</v>
      </c>
      <c r="H267" s="254">
        <f>H268+H269</f>
        <v>5750</v>
      </c>
      <c r="I267" s="254">
        <f>I268+I269</f>
        <v>-5750</v>
      </c>
      <c r="J267" s="254">
        <f>H267+I267</f>
        <v>0</v>
      </c>
      <c r="K267" s="254">
        <f>K268+K269</f>
        <v>0</v>
      </c>
      <c r="L267" s="254">
        <f>I267+J267</f>
        <v>-5750</v>
      </c>
      <c r="M267" s="254"/>
      <c r="N267" s="254">
        <f t="shared" si="161"/>
        <v>-5750</v>
      </c>
    </row>
    <row r="268" spans="1:14" s="19" customFormat="1" ht="30.75" hidden="1" customHeight="1" x14ac:dyDescent="0.2">
      <c r="A268" s="255" t="s">
        <v>76</v>
      </c>
      <c r="B268" s="248" t="s">
        <v>130</v>
      </c>
      <c r="C268" s="248" t="s">
        <v>202</v>
      </c>
      <c r="D268" s="248" t="s">
        <v>194</v>
      </c>
      <c r="E268" s="247" t="s">
        <v>780</v>
      </c>
      <c r="F268" s="248" t="s">
        <v>77</v>
      </c>
      <c r="G268" s="252"/>
      <c r="H268" s="253">
        <v>5550</v>
      </c>
      <c r="I268" s="254">
        <v>-5550</v>
      </c>
      <c r="J268" s="254">
        <f t="shared" ref="J268:J273" si="162">H268+I268</f>
        <v>0</v>
      </c>
      <c r="K268" s="254">
        <v>0</v>
      </c>
      <c r="L268" s="254">
        <f t="shared" ref="L268:L273" si="163">I268+J268</f>
        <v>-5550</v>
      </c>
      <c r="M268" s="254"/>
      <c r="N268" s="254">
        <f t="shared" si="161"/>
        <v>-5550</v>
      </c>
    </row>
    <row r="269" spans="1:14" s="19" customFormat="1" ht="18.75" hidden="1" customHeight="1" x14ac:dyDescent="0.2">
      <c r="A269" s="255" t="s">
        <v>78</v>
      </c>
      <c r="B269" s="248" t="s">
        <v>130</v>
      </c>
      <c r="C269" s="248" t="s">
        <v>202</v>
      </c>
      <c r="D269" s="248" t="s">
        <v>194</v>
      </c>
      <c r="E269" s="247" t="s">
        <v>780</v>
      </c>
      <c r="F269" s="248" t="s">
        <v>79</v>
      </c>
      <c r="G269" s="252"/>
      <c r="H269" s="253">
        <v>200</v>
      </c>
      <c r="I269" s="254">
        <v>-200</v>
      </c>
      <c r="J269" s="254">
        <f t="shared" si="162"/>
        <v>0</v>
      </c>
      <c r="K269" s="254">
        <v>0</v>
      </c>
      <c r="L269" s="254">
        <f t="shared" si="163"/>
        <v>-200</v>
      </c>
      <c r="M269" s="254"/>
      <c r="N269" s="254">
        <f t="shared" si="161"/>
        <v>-200</v>
      </c>
    </row>
    <row r="270" spans="1:14" ht="18.75" hidden="1" customHeight="1" x14ac:dyDescent="0.2">
      <c r="A270" s="255" t="s">
        <v>537</v>
      </c>
      <c r="B270" s="248" t="s">
        <v>130</v>
      </c>
      <c r="C270" s="248" t="s">
        <v>202</v>
      </c>
      <c r="D270" s="248" t="s">
        <v>194</v>
      </c>
      <c r="E270" s="247" t="s">
        <v>779</v>
      </c>
      <c r="F270" s="248"/>
      <c r="G270" s="356">
        <f>G271+G272</f>
        <v>0</v>
      </c>
      <c r="H270" s="253">
        <f>H271+H272</f>
        <v>14733</v>
      </c>
      <c r="I270" s="254">
        <f>I271+I272</f>
        <v>-14733</v>
      </c>
      <c r="J270" s="254">
        <f t="shared" si="162"/>
        <v>0</v>
      </c>
      <c r="K270" s="254">
        <f>K271+K272</f>
        <v>0</v>
      </c>
      <c r="L270" s="254">
        <f t="shared" si="163"/>
        <v>-14733</v>
      </c>
      <c r="M270" s="254"/>
      <c r="N270" s="254">
        <f t="shared" si="161"/>
        <v>-14733</v>
      </c>
    </row>
    <row r="271" spans="1:14" ht="33.75" hidden="1" customHeight="1" x14ac:dyDescent="0.2">
      <c r="A271" s="255" t="s">
        <v>76</v>
      </c>
      <c r="B271" s="248" t="s">
        <v>130</v>
      </c>
      <c r="C271" s="248" t="s">
        <v>202</v>
      </c>
      <c r="D271" s="248" t="s">
        <v>194</v>
      </c>
      <c r="E271" s="247" t="s">
        <v>779</v>
      </c>
      <c r="F271" s="248" t="s">
        <v>77</v>
      </c>
      <c r="G271" s="252"/>
      <c r="H271" s="253">
        <v>14013</v>
      </c>
      <c r="I271" s="254">
        <v>-14013</v>
      </c>
      <c r="J271" s="254">
        <f t="shared" si="162"/>
        <v>0</v>
      </c>
      <c r="K271" s="254">
        <v>0</v>
      </c>
      <c r="L271" s="254">
        <f t="shared" si="163"/>
        <v>-14013</v>
      </c>
      <c r="M271" s="254"/>
      <c r="N271" s="254">
        <f t="shared" si="161"/>
        <v>-14013</v>
      </c>
    </row>
    <row r="272" spans="1:14" ht="18.75" hidden="1" customHeight="1" x14ac:dyDescent="0.2">
      <c r="A272" s="255" t="s">
        <v>78</v>
      </c>
      <c r="B272" s="248" t="s">
        <v>130</v>
      </c>
      <c r="C272" s="248" t="s">
        <v>202</v>
      </c>
      <c r="D272" s="248" t="s">
        <v>194</v>
      </c>
      <c r="E272" s="247" t="s">
        <v>779</v>
      </c>
      <c r="F272" s="248" t="s">
        <v>79</v>
      </c>
      <c r="G272" s="252"/>
      <c r="H272" s="253">
        <v>720</v>
      </c>
      <c r="I272" s="254">
        <v>-720</v>
      </c>
      <c r="J272" s="254">
        <f t="shared" si="162"/>
        <v>0</v>
      </c>
      <c r="K272" s="254">
        <v>0</v>
      </c>
      <c r="L272" s="254">
        <f t="shared" si="163"/>
        <v>-720</v>
      </c>
      <c r="M272" s="254"/>
      <c r="N272" s="254">
        <f t="shared" si="161"/>
        <v>-720</v>
      </c>
    </row>
    <row r="273" spans="1:14" ht="33.75" hidden="1" customHeight="1" x14ac:dyDescent="0.2">
      <c r="A273" s="255" t="s">
        <v>860</v>
      </c>
      <c r="B273" s="248" t="s">
        <v>130</v>
      </c>
      <c r="C273" s="248" t="s">
        <v>202</v>
      </c>
      <c r="D273" s="248" t="s">
        <v>194</v>
      </c>
      <c r="E273" s="247" t="s">
        <v>861</v>
      </c>
      <c r="F273" s="248" t="s">
        <v>79</v>
      </c>
      <c r="G273" s="252"/>
      <c r="H273" s="253">
        <v>1000</v>
      </c>
      <c r="I273" s="254">
        <v>-1000</v>
      </c>
      <c r="J273" s="254">
        <f t="shared" si="162"/>
        <v>0</v>
      </c>
      <c r="K273" s="254">
        <v>0</v>
      </c>
      <c r="L273" s="254">
        <f t="shared" si="163"/>
        <v>-1000</v>
      </c>
      <c r="M273" s="254"/>
      <c r="N273" s="254">
        <f t="shared" si="161"/>
        <v>-1000</v>
      </c>
    </row>
    <row r="274" spans="1:14" ht="26.25" hidden="1" customHeight="1" x14ac:dyDescent="0.2">
      <c r="A274" s="255" t="s">
        <v>78</v>
      </c>
      <c r="B274" s="248" t="s">
        <v>130</v>
      </c>
      <c r="C274" s="248" t="s">
        <v>202</v>
      </c>
      <c r="D274" s="248" t="s">
        <v>194</v>
      </c>
      <c r="E274" s="247" t="s">
        <v>1021</v>
      </c>
      <c r="F274" s="248" t="s">
        <v>79</v>
      </c>
      <c r="G274" s="252"/>
      <c r="H274" s="254"/>
      <c r="I274" s="254"/>
      <c r="J274" s="254"/>
      <c r="K274" s="254"/>
      <c r="L274" s="254">
        <v>0</v>
      </c>
      <c r="M274" s="254">
        <v>0</v>
      </c>
      <c r="N274" s="254">
        <v>0</v>
      </c>
    </row>
    <row r="275" spans="1:14" ht="33.75" hidden="1" customHeight="1" x14ac:dyDescent="0.2">
      <c r="A275" s="255" t="s">
        <v>860</v>
      </c>
      <c r="B275" s="248" t="s">
        <v>130</v>
      </c>
      <c r="C275" s="248" t="s">
        <v>202</v>
      </c>
      <c r="D275" s="248" t="s">
        <v>194</v>
      </c>
      <c r="E275" s="247" t="s">
        <v>861</v>
      </c>
      <c r="F275" s="248" t="s">
        <v>79</v>
      </c>
      <c r="G275" s="252"/>
      <c r="H275" s="254">
        <v>500</v>
      </c>
      <c r="I275" s="254">
        <v>1000</v>
      </c>
      <c r="J275" s="254">
        <v>1500</v>
      </c>
      <c r="K275" s="254">
        <v>168</v>
      </c>
      <c r="L275" s="254">
        <v>0</v>
      </c>
      <c r="M275" s="254"/>
      <c r="N275" s="254">
        <v>0</v>
      </c>
    </row>
    <row r="276" spans="1:14" ht="17.25" customHeight="1" x14ac:dyDescent="0.2">
      <c r="A276" s="394" t="s">
        <v>230</v>
      </c>
      <c r="B276" s="246" t="s">
        <v>130</v>
      </c>
      <c r="C276" s="246" t="s">
        <v>202</v>
      </c>
      <c r="D276" s="246" t="s">
        <v>202</v>
      </c>
      <c r="E276" s="249"/>
      <c r="F276" s="246"/>
      <c r="G276" s="263" t="e">
        <f>#REF!+#REF!+#REF!+#REF!+G277+G281+G283+#REF!</f>
        <v>#REF!</v>
      </c>
      <c r="H276" s="263">
        <f t="shared" ref="H276:L276" si="164">H277+H281+H283</f>
        <v>2217</v>
      </c>
      <c r="I276" s="263">
        <f t="shared" si="164"/>
        <v>0</v>
      </c>
      <c r="J276" s="263">
        <f t="shared" si="164"/>
        <v>2217</v>
      </c>
      <c r="K276" s="263">
        <f t="shared" si="164"/>
        <v>-69.400000000000006</v>
      </c>
      <c r="L276" s="263">
        <f t="shared" si="164"/>
        <v>1956.6</v>
      </c>
      <c r="M276" s="263">
        <f t="shared" ref="M276:N276" si="165">M277+M281+M283</f>
        <v>-417.7</v>
      </c>
      <c r="N276" s="263">
        <f t="shared" si="165"/>
        <v>1538.8999999999999</v>
      </c>
    </row>
    <row r="277" spans="1:14" ht="15" x14ac:dyDescent="0.2">
      <c r="A277" s="255" t="s">
        <v>752</v>
      </c>
      <c r="B277" s="248" t="s">
        <v>130</v>
      </c>
      <c r="C277" s="248" t="s">
        <v>202</v>
      </c>
      <c r="D277" s="248" t="s">
        <v>202</v>
      </c>
      <c r="E277" s="247" t="s">
        <v>751</v>
      </c>
      <c r="F277" s="248"/>
      <c r="G277" s="252"/>
      <c r="H277" s="253">
        <f>H280</f>
        <v>500</v>
      </c>
      <c r="I277" s="253">
        <f>I280</f>
        <v>0</v>
      </c>
      <c r="J277" s="253">
        <f>H277+I277</f>
        <v>500</v>
      </c>
      <c r="K277" s="253">
        <f>K280+K278+K279</f>
        <v>-69.400000000000006</v>
      </c>
      <c r="L277" s="253">
        <f>L280+L278+L279</f>
        <v>384</v>
      </c>
      <c r="M277" s="253">
        <f t="shared" ref="M277:N277" si="166">M280+M278+M279</f>
        <v>-300</v>
      </c>
      <c r="N277" s="253">
        <f t="shared" si="166"/>
        <v>84</v>
      </c>
    </row>
    <row r="278" spans="1:14" ht="15" hidden="1" x14ac:dyDescent="0.2">
      <c r="A278" s="255" t="s">
        <v>97</v>
      </c>
      <c r="B278" s="248" t="s">
        <v>130</v>
      </c>
      <c r="C278" s="248" t="s">
        <v>202</v>
      </c>
      <c r="D278" s="248" t="s">
        <v>202</v>
      </c>
      <c r="E278" s="247" t="s">
        <v>751</v>
      </c>
      <c r="F278" s="248" t="s">
        <v>917</v>
      </c>
      <c r="G278" s="252"/>
      <c r="H278" s="253"/>
      <c r="I278" s="253"/>
      <c r="J278" s="253">
        <v>0</v>
      </c>
      <c r="K278" s="253">
        <v>70</v>
      </c>
      <c r="L278" s="253">
        <v>0</v>
      </c>
      <c r="M278" s="253"/>
      <c r="N278" s="253">
        <v>0</v>
      </c>
    </row>
    <row r="279" spans="1:14" ht="15" hidden="1" x14ac:dyDescent="0.2">
      <c r="A279" s="255" t="s">
        <v>121</v>
      </c>
      <c r="B279" s="248" t="s">
        <v>130</v>
      </c>
      <c r="C279" s="248" t="s">
        <v>202</v>
      </c>
      <c r="D279" s="248" t="s">
        <v>202</v>
      </c>
      <c r="E279" s="247" t="s">
        <v>751</v>
      </c>
      <c r="F279" s="248" t="s">
        <v>94</v>
      </c>
      <c r="G279" s="252"/>
      <c r="H279" s="253"/>
      <c r="I279" s="253"/>
      <c r="J279" s="253">
        <v>0</v>
      </c>
      <c r="K279" s="253">
        <v>110.6</v>
      </c>
      <c r="L279" s="253">
        <v>0</v>
      </c>
      <c r="M279" s="253"/>
      <c r="N279" s="253">
        <v>0</v>
      </c>
    </row>
    <row r="280" spans="1:14" ht="15" x14ac:dyDescent="0.2">
      <c r="A280" s="255" t="s">
        <v>78</v>
      </c>
      <c r="B280" s="248" t="s">
        <v>130</v>
      </c>
      <c r="C280" s="248" t="s">
        <v>202</v>
      </c>
      <c r="D280" s="248" t="s">
        <v>202</v>
      </c>
      <c r="E280" s="247" t="s">
        <v>751</v>
      </c>
      <c r="F280" s="248" t="s">
        <v>79</v>
      </c>
      <c r="G280" s="252"/>
      <c r="H280" s="253">
        <v>500</v>
      </c>
      <c r="I280" s="253">
        <v>0</v>
      </c>
      <c r="J280" s="253">
        <f t="shared" ref="J280:J285" si="167">H280+I280</f>
        <v>500</v>
      </c>
      <c r="K280" s="253">
        <v>-250</v>
      </c>
      <c r="L280" s="253">
        <v>384</v>
      </c>
      <c r="M280" s="253">
        <v>-300</v>
      </c>
      <c r="N280" s="253">
        <f>L280+M280</f>
        <v>84</v>
      </c>
    </row>
    <row r="281" spans="1:14" ht="15" x14ac:dyDescent="0.2">
      <c r="A281" s="255" t="s">
        <v>881</v>
      </c>
      <c r="B281" s="248" t="s">
        <v>130</v>
      </c>
      <c r="C281" s="248" t="s">
        <v>202</v>
      </c>
      <c r="D281" s="248" t="s">
        <v>202</v>
      </c>
      <c r="E281" s="247" t="s">
        <v>750</v>
      </c>
      <c r="F281" s="248"/>
      <c r="G281" s="253" t="e">
        <f>G282+#REF!</f>
        <v>#REF!</v>
      </c>
      <c r="H281" s="253">
        <f>H282</f>
        <v>220</v>
      </c>
      <c r="I281" s="253">
        <f>I282</f>
        <v>0</v>
      </c>
      <c r="J281" s="253">
        <f t="shared" si="167"/>
        <v>220</v>
      </c>
      <c r="K281" s="253">
        <f>K282</f>
        <v>0</v>
      </c>
      <c r="L281" s="253">
        <f>L282</f>
        <v>100</v>
      </c>
      <c r="M281" s="253">
        <f t="shared" ref="M281:N281" si="168">M282</f>
        <v>-50</v>
      </c>
      <c r="N281" s="253">
        <f t="shared" si="168"/>
        <v>50</v>
      </c>
    </row>
    <row r="282" spans="1:14" ht="15" x14ac:dyDescent="0.2">
      <c r="A282" s="255" t="s">
        <v>121</v>
      </c>
      <c r="B282" s="248" t="s">
        <v>130</v>
      </c>
      <c r="C282" s="248" t="s">
        <v>202</v>
      </c>
      <c r="D282" s="248" t="s">
        <v>202</v>
      </c>
      <c r="E282" s="247" t="s">
        <v>750</v>
      </c>
      <c r="F282" s="248" t="s">
        <v>94</v>
      </c>
      <c r="G282" s="252"/>
      <c r="H282" s="252">
        <v>220</v>
      </c>
      <c r="I282" s="253">
        <v>0</v>
      </c>
      <c r="J282" s="253">
        <f t="shared" si="167"/>
        <v>220</v>
      </c>
      <c r="K282" s="253">
        <v>0</v>
      </c>
      <c r="L282" s="253">
        <v>100</v>
      </c>
      <c r="M282" s="253">
        <v>-50</v>
      </c>
      <c r="N282" s="253">
        <f>L282+M282</f>
        <v>50</v>
      </c>
    </row>
    <row r="283" spans="1:14" ht="30" x14ac:dyDescent="0.2">
      <c r="A283" s="255" t="s">
        <v>748</v>
      </c>
      <c r="B283" s="248" t="s">
        <v>130</v>
      </c>
      <c r="C283" s="248" t="s">
        <v>202</v>
      </c>
      <c r="D283" s="248" t="s">
        <v>202</v>
      </c>
      <c r="E283" s="247" t="s">
        <v>945</v>
      </c>
      <c r="F283" s="248"/>
      <c r="G283" s="253">
        <f>G285</f>
        <v>0</v>
      </c>
      <c r="H283" s="253">
        <f>H285</f>
        <v>1497</v>
      </c>
      <c r="I283" s="253">
        <f>I285</f>
        <v>0</v>
      </c>
      <c r="J283" s="253">
        <f t="shared" si="167"/>
        <v>1497</v>
      </c>
      <c r="K283" s="253">
        <f>K284+K285</f>
        <v>0</v>
      </c>
      <c r="L283" s="253">
        <f>L284+L285</f>
        <v>1472.6</v>
      </c>
      <c r="M283" s="253">
        <f t="shared" ref="M283:N283" si="169">M284+M285</f>
        <v>-67.7</v>
      </c>
      <c r="N283" s="253">
        <f t="shared" si="169"/>
        <v>1404.8999999999999</v>
      </c>
    </row>
    <row r="284" spans="1:14" ht="15" hidden="1" x14ac:dyDescent="0.2">
      <c r="A284" s="255" t="s">
        <v>138</v>
      </c>
      <c r="B284" s="248" t="s">
        <v>130</v>
      </c>
      <c r="C284" s="248" t="s">
        <v>392</v>
      </c>
      <c r="D284" s="248" t="s">
        <v>392</v>
      </c>
      <c r="E284" s="247" t="s">
        <v>945</v>
      </c>
      <c r="F284" s="248" t="s">
        <v>139</v>
      </c>
      <c r="G284" s="252"/>
      <c r="H284" s="253">
        <v>1497</v>
      </c>
      <c r="I284" s="253">
        <v>0</v>
      </c>
      <c r="J284" s="253">
        <v>0</v>
      </c>
      <c r="K284" s="253">
        <v>503.89</v>
      </c>
      <c r="L284" s="253">
        <v>0</v>
      </c>
      <c r="M284" s="253"/>
      <c r="N284" s="253">
        <v>0</v>
      </c>
    </row>
    <row r="285" spans="1:14" ht="15" x14ac:dyDescent="0.2">
      <c r="A285" s="255" t="s">
        <v>78</v>
      </c>
      <c r="B285" s="248" t="s">
        <v>130</v>
      </c>
      <c r="C285" s="248" t="s">
        <v>392</v>
      </c>
      <c r="D285" s="248" t="s">
        <v>392</v>
      </c>
      <c r="E285" s="247" t="s">
        <v>945</v>
      </c>
      <c r="F285" s="248" t="s">
        <v>79</v>
      </c>
      <c r="G285" s="252"/>
      <c r="H285" s="253">
        <v>1497</v>
      </c>
      <c r="I285" s="253">
        <v>0</v>
      </c>
      <c r="J285" s="253">
        <f t="shared" si="167"/>
        <v>1497</v>
      </c>
      <c r="K285" s="253">
        <v>-503.89</v>
      </c>
      <c r="L285" s="253">
        <v>1472.6</v>
      </c>
      <c r="M285" s="253">
        <v>-67.7</v>
      </c>
      <c r="N285" s="253">
        <f>L285+M285</f>
        <v>1404.8999999999999</v>
      </c>
    </row>
    <row r="286" spans="1:14" ht="15" x14ac:dyDescent="0.2">
      <c r="A286" s="394" t="s">
        <v>231</v>
      </c>
      <c r="B286" s="246" t="s">
        <v>130</v>
      </c>
      <c r="C286" s="246" t="s">
        <v>202</v>
      </c>
      <c r="D286" s="246" t="s">
        <v>212</v>
      </c>
      <c r="E286" s="246"/>
      <c r="F286" s="246"/>
      <c r="G286" s="258" t="e">
        <f>G293+G311+G323</f>
        <v>#REF!</v>
      </c>
      <c r="H286" s="257" t="e">
        <f t="shared" ref="H286:L286" si="170">H311+H323</f>
        <v>#REF!</v>
      </c>
      <c r="I286" s="257" t="e">
        <f t="shared" si="170"/>
        <v>#REF!</v>
      </c>
      <c r="J286" s="257" t="e">
        <f t="shared" si="170"/>
        <v>#REF!</v>
      </c>
      <c r="K286" s="257" t="e">
        <f t="shared" si="170"/>
        <v>#REF!</v>
      </c>
      <c r="L286" s="257">
        <f t="shared" si="170"/>
        <v>18150</v>
      </c>
      <c r="M286" s="257">
        <f t="shared" ref="M286:N286" si="171">M311+M323</f>
        <v>-466.48</v>
      </c>
      <c r="N286" s="257">
        <f t="shared" si="171"/>
        <v>17683.52</v>
      </c>
    </row>
    <row r="287" spans="1:14" ht="12.75" hidden="1" customHeight="1" x14ac:dyDescent="0.2">
      <c r="A287" s="394" t="s">
        <v>329</v>
      </c>
      <c r="B287" s="246" t="s">
        <v>130</v>
      </c>
      <c r="C287" s="246" t="s">
        <v>202</v>
      </c>
      <c r="D287" s="246" t="s">
        <v>212</v>
      </c>
      <c r="E287" s="246" t="s">
        <v>330</v>
      </c>
      <c r="F287" s="246"/>
      <c r="G287" s="252"/>
      <c r="H287" s="252"/>
      <c r="I287" s="253"/>
      <c r="J287" s="253" t="e">
        <f>J288</f>
        <v>#REF!</v>
      </c>
      <c r="K287" s="253"/>
      <c r="L287" s="253" t="e">
        <f>L288</f>
        <v>#REF!</v>
      </c>
      <c r="M287" s="253">
        <f t="shared" ref="M287:N288" si="172">M288</f>
        <v>0</v>
      </c>
      <c r="N287" s="253" t="e">
        <f t="shared" si="172"/>
        <v>#REF!</v>
      </c>
    </row>
    <row r="288" spans="1:14" ht="51" hidden="1" customHeight="1" x14ac:dyDescent="0.2">
      <c r="A288" s="255" t="s">
        <v>140</v>
      </c>
      <c r="B288" s="248" t="s">
        <v>130</v>
      </c>
      <c r="C288" s="248" t="s">
        <v>202</v>
      </c>
      <c r="D288" s="248" t="s">
        <v>212</v>
      </c>
      <c r="E288" s="248" t="s">
        <v>141</v>
      </c>
      <c r="F288" s="248"/>
      <c r="G288" s="252"/>
      <c r="H288" s="252"/>
      <c r="I288" s="253"/>
      <c r="J288" s="253" t="e">
        <f>J289</f>
        <v>#REF!</v>
      </c>
      <c r="K288" s="253"/>
      <c r="L288" s="253" t="e">
        <f>L289</f>
        <v>#REF!</v>
      </c>
      <c r="M288" s="253">
        <f t="shared" si="172"/>
        <v>0</v>
      </c>
      <c r="N288" s="253" t="e">
        <f t="shared" si="172"/>
        <v>#REF!</v>
      </c>
    </row>
    <row r="289" spans="1:14" ht="12.75" hidden="1" customHeight="1" x14ac:dyDescent="0.2">
      <c r="A289" s="255" t="s">
        <v>320</v>
      </c>
      <c r="B289" s="248" t="s">
        <v>130</v>
      </c>
      <c r="C289" s="248" t="s">
        <v>202</v>
      </c>
      <c r="D289" s="248" t="s">
        <v>212</v>
      </c>
      <c r="E289" s="248" t="s">
        <v>141</v>
      </c>
      <c r="F289" s="248" t="s">
        <v>321</v>
      </c>
      <c r="G289" s="252"/>
      <c r="H289" s="252"/>
      <c r="I289" s="253"/>
      <c r="J289" s="253" t="e">
        <f>#REF!+I289</f>
        <v>#REF!</v>
      </c>
      <c r="K289" s="253"/>
      <c r="L289" s="253" t="e">
        <f>F289+J289</f>
        <v>#REF!</v>
      </c>
      <c r="M289" s="253">
        <f t="shared" ref="M289:N289" si="173">G289+K289</f>
        <v>0</v>
      </c>
      <c r="N289" s="253" t="e">
        <f t="shared" si="173"/>
        <v>#REF!</v>
      </c>
    </row>
    <row r="290" spans="1:14" ht="30.75" hidden="1" customHeight="1" x14ac:dyDescent="0.2">
      <c r="A290" s="255" t="s">
        <v>123</v>
      </c>
      <c r="B290" s="248" t="s">
        <v>130</v>
      </c>
      <c r="C290" s="248" t="s">
        <v>202</v>
      </c>
      <c r="D290" s="248" t="s">
        <v>212</v>
      </c>
      <c r="E290" s="256" t="s">
        <v>332</v>
      </c>
      <c r="F290" s="248"/>
      <c r="G290" s="252"/>
      <c r="H290" s="252"/>
      <c r="I290" s="253">
        <f t="shared" ref="I290:N291" si="174">I291</f>
        <v>-2264.25</v>
      </c>
      <c r="J290" s="253">
        <f t="shared" si="174"/>
        <v>-2264.25</v>
      </c>
      <c r="K290" s="253">
        <f t="shared" si="174"/>
        <v>-2264.25</v>
      </c>
      <c r="L290" s="253">
        <f t="shared" si="174"/>
        <v>-2264.25</v>
      </c>
      <c r="M290" s="253">
        <f t="shared" si="174"/>
        <v>-4528.5</v>
      </c>
      <c r="N290" s="253">
        <f t="shared" si="174"/>
        <v>-4528.5</v>
      </c>
    </row>
    <row r="291" spans="1:14" ht="15" hidden="1" x14ac:dyDescent="0.2">
      <c r="A291" s="255" t="s">
        <v>333</v>
      </c>
      <c r="B291" s="248" t="s">
        <v>130</v>
      </c>
      <c r="C291" s="248" t="s">
        <v>202</v>
      </c>
      <c r="D291" s="248" t="s">
        <v>212</v>
      </c>
      <c r="E291" s="256" t="s">
        <v>334</v>
      </c>
      <c r="F291" s="248"/>
      <c r="G291" s="252"/>
      <c r="H291" s="252"/>
      <c r="I291" s="253">
        <f t="shared" si="174"/>
        <v>-2264.25</v>
      </c>
      <c r="J291" s="253">
        <f t="shared" si="174"/>
        <v>-2264.25</v>
      </c>
      <c r="K291" s="253">
        <f t="shared" si="174"/>
        <v>-2264.25</v>
      </c>
      <c r="L291" s="253">
        <f t="shared" si="174"/>
        <v>-2264.25</v>
      </c>
      <c r="M291" s="253">
        <f t="shared" si="174"/>
        <v>-4528.5</v>
      </c>
      <c r="N291" s="253">
        <f t="shared" si="174"/>
        <v>-4528.5</v>
      </c>
    </row>
    <row r="292" spans="1:14" ht="15" hidden="1" x14ac:dyDescent="0.2">
      <c r="A292" s="255" t="s">
        <v>95</v>
      </c>
      <c r="B292" s="248" t="s">
        <v>130</v>
      </c>
      <c r="C292" s="248" t="s">
        <v>202</v>
      </c>
      <c r="D292" s="248" t="s">
        <v>212</v>
      </c>
      <c r="E292" s="256" t="s">
        <v>334</v>
      </c>
      <c r="F292" s="248" t="s">
        <v>96</v>
      </c>
      <c r="G292" s="252"/>
      <c r="H292" s="252"/>
      <c r="I292" s="253">
        <v>-2264.25</v>
      </c>
      <c r="J292" s="253">
        <f>G292+I292</f>
        <v>-2264.25</v>
      </c>
      <c r="K292" s="253">
        <v>-2264.25</v>
      </c>
      <c r="L292" s="253">
        <f>H292+J292</f>
        <v>-2264.25</v>
      </c>
      <c r="M292" s="253">
        <f t="shared" ref="M292:N292" si="175">I292+K292</f>
        <v>-4528.5</v>
      </c>
      <c r="N292" s="253">
        <f t="shared" si="175"/>
        <v>-4528.5</v>
      </c>
    </row>
    <row r="293" spans="1:14" ht="27" hidden="1" customHeight="1" x14ac:dyDescent="0.2">
      <c r="A293" s="255" t="s">
        <v>988</v>
      </c>
      <c r="B293" s="248" t="s">
        <v>130</v>
      </c>
      <c r="C293" s="248" t="s">
        <v>202</v>
      </c>
      <c r="D293" s="248" t="s">
        <v>212</v>
      </c>
      <c r="E293" s="256" t="s">
        <v>455</v>
      </c>
      <c r="F293" s="248"/>
      <c r="G293" s="252"/>
      <c r="H293" s="252"/>
      <c r="I293" s="253">
        <f>I294+I296</f>
        <v>-12509.01</v>
      </c>
      <c r="J293" s="253" t="e">
        <f>J294+J296</f>
        <v>#REF!</v>
      </c>
      <c r="K293" s="253">
        <f>K294+K296</f>
        <v>-12509.01</v>
      </c>
      <c r="L293" s="253" t="e">
        <f>L294+L296</f>
        <v>#REF!</v>
      </c>
      <c r="M293" s="253" t="e">
        <f t="shared" ref="M293:N293" si="176">M294+M296</f>
        <v>#REF!</v>
      </c>
      <c r="N293" s="253" t="e">
        <f t="shared" si="176"/>
        <v>#REF!</v>
      </c>
    </row>
    <row r="294" spans="1:14" ht="27" hidden="1" customHeight="1" x14ac:dyDescent="0.2">
      <c r="A294" s="255" t="s">
        <v>977</v>
      </c>
      <c r="B294" s="248" t="s">
        <v>130</v>
      </c>
      <c r="C294" s="248" t="s">
        <v>202</v>
      </c>
      <c r="D294" s="248" t="s">
        <v>212</v>
      </c>
      <c r="E294" s="256" t="s">
        <v>456</v>
      </c>
      <c r="F294" s="248"/>
      <c r="G294" s="252"/>
      <c r="H294" s="252"/>
      <c r="I294" s="253">
        <f>I295</f>
        <v>-2241.17</v>
      </c>
      <c r="J294" s="253" t="e">
        <f>J295</f>
        <v>#REF!</v>
      </c>
      <c r="K294" s="253">
        <f>K295</f>
        <v>-2241.17</v>
      </c>
      <c r="L294" s="253" t="e">
        <f>L295</f>
        <v>#REF!</v>
      </c>
      <c r="M294" s="253" t="e">
        <f t="shared" ref="M294:N294" si="177">M295</f>
        <v>#REF!</v>
      </c>
      <c r="N294" s="253" t="e">
        <f t="shared" si="177"/>
        <v>#REF!</v>
      </c>
    </row>
    <row r="295" spans="1:14" ht="21" hidden="1" customHeight="1" x14ac:dyDescent="0.2">
      <c r="A295" s="255" t="s">
        <v>95</v>
      </c>
      <c r="B295" s="248" t="s">
        <v>130</v>
      </c>
      <c r="C295" s="248" t="s">
        <v>202</v>
      </c>
      <c r="D295" s="248" t="s">
        <v>212</v>
      </c>
      <c r="E295" s="256" t="s">
        <v>456</v>
      </c>
      <c r="F295" s="248" t="s">
        <v>96</v>
      </c>
      <c r="G295" s="252"/>
      <c r="H295" s="252"/>
      <c r="I295" s="253">
        <v>-2241.17</v>
      </c>
      <c r="J295" s="253" t="e">
        <f>#REF!+I295</f>
        <v>#REF!</v>
      </c>
      <c r="K295" s="253">
        <v>-2241.17</v>
      </c>
      <c r="L295" s="253" t="e">
        <f>#REF!+J295</f>
        <v>#REF!</v>
      </c>
      <c r="M295" s="253" t="e">
        <f>#REF!+K295</f>
        <v>#REF!</v>
      </c>
      <c r="N295" s="253" t="e">
        <f>#REF!+L295</f>
        <v>#REF!</v>
      </c>
    </row>
    <row r="296" spans="1:14" ht="27" hidden="1" customHeight="1" x14ac:dyDescent="0.2">
      <c r="A296" s="255" t="s">
        <v>989</v>
      </c>
      <c r="B296" s="248" t="s">
        <v>130</v>
      </c>
      <c r="C296" s="248" t="s">
        <v>202</v>
      </c>
      <c r="D296" s="248" t="s">
        <v>212</v>
      </c>
      <c r="E296" s="256" t="s">
        <v>483</v>
      </c>
      <c r="F296" s="248"/>
      <c r="G296" s="252"/>
      <c r="H296" s="252"/>
      <c r="I296" s="253">
        <f>I297+I298+I299+I300+I301+I302</f>
        <v>-10267.84</v>
      </c>
      <c r="J296" s="253" t="e">
        <f>J297+J298+J299+J300+J301+J302</f>
        <v>#REF!</v>
      </c>
      <c r="K296" s="253">
        <f>K297+K298+K299+K300+K301+K302</f>
        <v>-10267.84</v>
      </c>
      <c r="L296" s="253" t="e">
        <f>L297+L298+L299+L300+L301+L302</f>
        <v>#REF!</v>
      </c>
      <c r="M296" s="253" t="e">
        <f t="shared" ref="M296:N296" si="178">M297+M298+M299+M300+M301+M302</f>
        <v>#REF!</v>
      </c>
      <c r="N296" s="253" t="e">
        <f t="shared" si="178"/>
        <v>#REF!</v>
      </c>
    </row>
    <row r="297" spans="1:14" ht="15.75" hidden="1" customHeight="1" x14ac:dyDescent="0.2">
      <c r="A297" s="255" t="s">
        <v>95</v>
      </c>
      <c r="B297" s="248" t="s">
        <v>130</v>
      </c>
      <c r="C297" s="248" t="s">
        <v>202</v>
      </c>
      <c r="D297" s="248" t="s">
        <v>212</v>
      </c>
      <c r="E297" s="256" t="s">
        <v>483</v>
      </c>
      <c r="F297" s="248" t="s">
        <v>96</v>
      </c>
      <c r="G297" s="252"/>
      <c r="H297" s="252"/>
      <c r="I297" s="253">
        <v>-7598.11</v>
      </c>
      <c r="J297" s="253" t="e">
        <f>#REF!+I297</f>
        <v>#REF!</v>
      </c>
      <c r="K297" s="253">
        <v>-7598.11</v>
      </c>
      <c r="L297" s="253" t="e">
        <f>#REF!+J297</f>
        <v>#REF!</v>
      </c>
      <c r="M297" s="253" t="e">
        <f>#REF!+K297</f>
        <v>#REF!</v>
      </c>
      <c r="N297" s="253" t="e">
        <f>#REF!+L297</f>
        <v>#REF!</v>
      </c>
    </row>
    <row r="298" spans="1:14" ht="12.75" hidden="1" customHeight="1" x14ac:dyDescent="0.2">
      <c r="A298" s="255" t="s">
        <v>97</v>
      </c>
      <c r="B298" s="248" t="s">
        <v>130</v>
      </c>
      <c r="C298" s="248" t="s">
        <v>202</v>
      </c>
      <c r="D298" s="248" t="s">
        <v>212</v>
      </c>
      <c r="E298" s="256" t="s">
        <v>483</v>
      </c>
      <c r="F298" s="248" t="s">
        <v>98</v>
      </c>
      <c r="G298" s="252"/>
      <c r="H298" s="252"/>
      <c r="I298" s="253">
        <v>-511.2</v>
      </c>
      <c r="J298" s="253" t="e">
        <f>#REF!+I298</f>
        <v>#REF!</v>
      </c>
      <c r="K298" s="253">
        <v>-511.2</v>
      </c>
      <c r="L298" s="253" t="e">
        <f>#REF!+J298</f>
        <v>#REF!</v>
      </c>
      <c r="M298" s="253" t="e">
        <f>#REF!+K298</f>
        <v>#REF!</v>
      </c>
      <c r="N298" s="253" t="e">
        <f>#REF!+L298</f>
        <v>#REF!</v>
      </c>
    </row>
    <row r="299" spans="1:14" ht="12.75" hidden="1" customHeight="1" x14ac:dyDescent="0.25">
      <c r="A299" s="353" t="s">
        <v>99</v>
      </c>
      <c r="B299" s="248" t="s">
        <v>130</v>
      </c>
      <c r="C299" s="248" t="s">
        <v>202</v>
      </c>
      <c r="D299" s="248" t="s">
        <v>212</v>
      </c>
      <c r="E299" s="256" t="s">
        <v>483</v>
      </c>
      <c r="F299" s="248" t="s">
        <v>100</v>
      </c>
      <c r="G299" s="252"/>
      <c r="H299" s="252"/>
      <c r="I299" s="253">
        <v>-200</v>
      </c>
      <c r="J299" s="253" t="e">
        <f>#REF!+I299</f>
        <v>#REF!</v>
      </c>
      <c r="K299" s="253">
        <v>-200</v>
      </c>
      <c r="L299" s="253" t="e">
        <f>#REF!+J299</f>
        <v>#REF!</v>
      </c>
      <c r="M299" s="253" t="e">
        <f>#REF!+K299</f>
        <v>#REF!</v>
      </c>
      <c r="N299" s="253" t="e">
        <f>#REF!+L299</f>
        <v>#REF!</v>
      </c>
    </row>
    <row r="300" spans="1:14" ht="12.75" hidden="1" customHeight="1" x14ac:dyDescent="0.2">
      <c r="A300" s="255" t="s">
        <v>93</v>
      </c>
      <c r="B300" s="248" t="s">
        <v>130</v>
      </c>
      <c r="C300" s="248" t="s">
        <v>202</v>
      </c>
      <c r="D300" s="248" t="s">
        <v>212</v>
      </c>
      <c r="E300" s="256" t="s">
        <v>483</v>
      </c>
      <c r="F300" s="248" t="s">
        <v>94</v>
      </c>
      <c r="G300" s="252"/>
      <c r="H300" s="252"/>
      <c r="I300" s="253">
        <v>-1788.53</v>
      </c>
      <c r="J300" s="253" t="e">
        <f>#REF!+I300</f>
        <v>#REF!</v>
      </c>
      <c r="K300" s="253">
        <v>-1788.53</v>
      </c>
      <c r="L300" s="253" t="e">
        <f>#REF!+J300</f>
        <v>#REF!</v>
      </c>
      <c r="M300" s="253" t="e">
        <f>#REF!+K300</f>
        <v>#REF!</v>
      </c>
      <c r="N300" s="253" t="e">
        <f>#REF!+L300</f>
        <v>#REF!</v>
      </c>
    </row>
    <row r="301" spans="1:14" ht="12.75" hidden="1" customHeight="1" x14ac:dyDescent="0.2">
      <c r="A301" s="255" t="s">
        <v>103</v>
      </c>
      <c r="B301" s="248" t="s">
        <v>130</v>
      </c>
      <c r="C301" s="248" t="s">
        <v>202</v>
      </c>
      <c r="D301" s="248" t="s">
        <v>212</v>
      </c>
      <c r="E301" s="256" t="s">
        <v>483</v>
      </c>
      <c r="F301" s="248" t="s">
        <v>104</v>
      </c>
      <c r="G301" s="252"/>
      <c r="H301" s="252"/>
      <c r="I301" s="253">
        <v>-31</v>
      </c>
      <c r="J301" s="253" t="e">
        <f>#REF!+I301</f>
        <v>#REF!</v>
      </c>
      <c r="K301" s="253">
        <v>-31</v>
      </c>
      <c r="L301" s="253" t="e">
        <f>#REF!+J301</f>
        <v>#REF!</v>
      </c>
      <c r="M301" s="253" t="e">
        <f>#REF!+K301</f>
        <v>#REF!</v>
      </c>
      <c r="N301" s="253" t="e">
        <f>#REF!+L301</f>
        <v>#REF!</v>
      </c>
    </row>
    <row r="302" spans="1:14" ht="15" hidden="1" customHeight="1" x14ac:dyDescent="0.25">
      <c r="A302" s="353" t="s">
        <v>400</v>
      </c>
      <c r="B302" s="248" t="s">
        <v>130</v>
      </c>
      <c r="C302" s="248" t="s">
        <v>202</v>
      </c>
      <c r="D302" s="248" t="s">
        <v>212</v>
      </c>
      <c r="E302" s="256" t="s">
        <v>483</v>
      </c>
      <c r="F302" s="248" t="s">
        <v>106</v>
      </c>
      <c r="G302" s="252"/>
      <c r="H302" s="252"/>
      <c r="I302" s="253">
        <v>-139</v>
      </c>
      <c r="J302" s="253" t="e">
        <f>#REF!+I302</f>
        <v>#REF!</v>
      </c>
      <c r="K302" s="253">
        <v>-139</v>
      </c>
      <c r="L302" s="253" t="e">
        <f>#REF!+J302</f>
        <v>#REF!</v>
      </c>
      <c r="M302" s="253" t="e">
        <f>#REF!+K302</f>
        <v>#REF!</v>
      </c>
      <c r="N302" s="253" t="e">
        <f>#REF!+L302</f>
        <v>#REF!</v>
      </c>
    </row>
    <row r="303" spans="1:14" ht="12.75" hidden="1" customHeight="1" x14ac:dyDescent="0.2">
      <c r="A303" s="255" t="s">
        <v>404</v>
      </c>
      <c r="B303" s="248" t="s">
        <v>130</v>
      </c>
      <c r="C303" s="248" t="s">
        <v>202</v>
      </c>
      <c r="D303" s="248" t="s">
        <v>212</v>
      </c>
      <c r="E303" s="248" t="s">
        <v>62</v>
      </c>
      <c r="F303" s="248"/>
      <c r="G303" s="252"/>
      <c r="H303" s="252"/>
      <c r="I303" s="253">
        <f>I304</f>
        <v>-9411.64</v>
      </c>
      <c r="J303" s="253">
        <f>J304</f>
        <v>-9411.64</v>
      </c>
      <c r="K303" s="253">
        <f>K304</f>
        <v>-9411.64</v>
      </c>
      <c r="L303" s="253">
        <f>L304</f>
        <v>-9411.64</v>
      </c>
      <c r="M303" s="253">
        <f t="shared" ref="M303:N303" si="179">M304</f>
        <v>-18823.28</v>
      </c>
      <c r="N303" s="253">
        <f t="shared" si="179"/>
        <v>-18823.28</v>
      </c>
    </row>
    <row r="304" spans="1:14" ht="27" hidden="1" customHeight="1" x14ac:dyDescent="0.2">
      <c r="A304" s="255" t="s">
        <v>422</v>
      </c>
      <c r="B304" s="248" t="s">
        <v>130</v>
      </c>
      <c r="C304" s="248" t="s">
        <v>202</v>
      </c>
      <c r="D304" s="248" t="s">
        <v>212</v>
      </c>
      <c r="E304" s="248" t="s">
        <v>431</v>
      </c>
      <c r="F304" s="248"/>
      <c r="G304" s="252"/>
      <c r="H304" s="252"/>
      <c r="I304" s="253">
        <f>I305+I306+I307+I308+I309+I310</f>
        <v>-9411.64</v>
      </c>
      <c r="J304" s="253">
        <f>J305+J306+J307+J308+J309+J310</f>
        <v>-9411.64</v>
      </c>
      <c r="K304" s="253">
        <f>K305+K306+K307+K308+K309+K310</f>
        <v>-9411.64</v>
      </c>
      <c r="L304" s="253">
        <f>L305+L306+L307+L308+L309+L310</f>
        <v>-9411.64</v>
      </c>
      <c r="M304" s="253">
        <f t="shared" ref="M304:N304" si="180">M305+M306+M307+M308+M309+M310</f>
        <v>-18823.28</v>
      </c>
      <c r="N304" s="253">
        <f t="shared" si="180"/>
        <v>-18823.28</v>
      </c>
    </row>
    <row r="305" spans="1:14" ht="12.75" hidden="1" customHeight="1" x14ac:dyDescent="0.2">
      <c r="A305" s="255" t="s">
        <v>95</v>
      </c>
      <c r="B305" s="248" t="s">
        <v>130</v>
      </c>
      <c r="C305" s="248" t="s">
        <v>202</v>
      </c>
      <c r="D305" s="248" t="s">
        <v>212</v>
      </c>
      <c r="E305" s="248" t="s">
        <v>431</v>
      </c>
      <c r="F305" s="248" t="s">
        <v>96</v>
      </c>
      <c r="G305" s="252"/>
      <c r="H305" s="252"/>
      <c r="I305" s="253">
        <v>-6780.24</v>
      </c>
      <c r="J305" s="253">
        <f t="shared" ref="J305:J310" si="181">G305+I305</f>
        <v>-6780.24</v>
      </c>
      <c r="K305" s="253">
        <v>-6780.24</v>
      </c>
      <c r="L305" s="253">
        <f t="shared" ref="L305:L310" si="182">H305+J305</f>
        <v>-6780.24</v>
      </c>
      <c r="M305" s="253">
        <f t="shared" ref="M305:M310" si="183">I305+K305</f>
        <v>-13560.48</v>
      </c>
      <c r="N305" s="253">
        <f t="shared" ref="N305:N310" si="184">J305+L305</f>
        <v>-13560.48</v>
      </c>
    </row>
    <row r="306" spans="1:14" ht="12.75" hidden="1" customHeight="1" x14ac:dyDescent="0.2">
      <c r="A306" s="255" t="s">
        <v>97</v>
      </c>
      <c r="B306" s="248" t="s">
        <v>130</v>
      </c>
      <c r="C306" s="248" t="s">
        <v>202</v>
      </c>
      <c r="D306" s="248" t="s">
        <v>212</v>
      </c>
      <c r="E306" s="248" t="s">
        <v>431</v>
      </c>
      <c r="F306" s="248" t="s">
        <v>98</v>
      </c>
      <c r="G306" s="252"/>
      <c r="H306" s="252"/>
      <c r="I306" s="253">
        <v>-281.39999999999998</v>
      </c>
      <c r="J306" s="253">
        <f t="shared" si="181"/>
        <v>-281.39999999999998</v>
      </c>
      <c r="K306" s="253">
        <v>-281.39999999999998</v>
      </c>
      <c r="L306" s="253">
        <f t="shared" si="182"/>
        <v>-281.39999999999998</v>
      </c>
      <c r="M306" s="253">
        <f t="shared" si="183"/>
        <v>-562.79999999999995</v>
      </c>
      <c r="N306" s="253">
        <f t="shared" si="184"/>
        <v>-562.79999999999995</v>
      </c>
    </row>
    <row r="307" spans="1:14" ht="17.25" hidden="1" customHeight="1" x14ac:dyDescent="0.25">
      <c r="A307" s="353" t="s">
        <v>99</v>
      </c>
      <c r="B307" s="248" t="s">
        <v>130</v>
      </c>
      <c r="C307" s="248" t="s">
        <v>202</v>
      </c>
      <c r="D307" s="248" t="s">
        <v>212</v>
      </c>
      <c r="E307" s="248" t="s">
        <v>431</v>
      </c>
      <c r="F307" s="248" t="s">
        <v>100</v>
      </c>
      <c r="G307" s="252"/>
      <c r="H307" s="252"/>
      <c r="I307" s="253">
        <v>-200</v>
      </c>
      <c r="J307" s="253">
        <f t="shared" si="181"/>
        <v>-200</v>
      </c>
      <c r="K307" s="253">
        <v>-200</v>
      </c>
      <c r="L307" s="253">
        <f t="shared" si="182"/>
        <v>-200</v>
      </c>
      <c r="M307" s="253">
        <f t="shared" si="183"/>
        <v>-400</v>
      </c>
      <c r="N307" s="253">
        <f t="shared" si="184"/>
        <v>-400</v>
      </c>
    </row>
    <row r="308" spans="1:14" ht="21" hidden="1" customHeight="1" x14ac:dyDescent="0.2">
      <c r="A308" s="255" t="s">
        <v>93</v>
      </c>
      <c r="B308" s="248" t="s">
        <v>130</v>
      </c>
      <c r="C308" s="248" t="s">
        <v>202</v>
      </c>
      <c r="D308" s="248" t="s">
        <v>212</v>
      </c>
      <c r="E308" s="248" t="s">
        <v>431</v>
      </c>
      <c r="F308" s="248" t="s">
        <v>94</v>
      </c>
      <c r="G308" s="252"/>
      <c r="H308" s="252"/>
      <c r="I308" s="253">
        <v>-2000</v>
      </c>
      <c r="J308" s="253">
        <f t="shared" si="181"/>
        <v>-2000</v>
      </c>
      <c r="K308" s="253">
        <v>-2000</v>
      </c>
      <c r="L308" s="253">
        <f t="shared" si="182"/>
        <v>-2000</v>
      </c>
      <c r="M308" s="253">
        <f t="shared" si="183"/>
        <v>-4000</v>
      </c>
      <c r="N308" s="253">
        <f t="shared" si="184"/>
        <v>-4000</v>
      </c>
    </row>
    <row r="309" spans="1:14" ht="12.75" hidden="1" customHeight="1" x14ac:dyDescent="0.2">
      <c r="A309" s="255" t="s">
        <v>103</v>
      </c>
      <c r="B309" s="248" t="s">
        <v>130</v>
      </c>
      <c r="C309" s="248" t="s">
        <v>202</v>
      </c>
      <c r="D309" s="248" t="s">
        <v>212</v>
      </c>
      <c r="E309" s="248" t="s">
        <v>431</v>
      </c>
      <c r="F309" s="248" t="s">
        <v>104</v>
      </c>
      <c r="G309" s="252"/>
      <c r="H309" s="252"/>
      <c r="I309" s="253">
        <v>-31</v>
      </c>
      <c r="J309" s="253">
        <f t="shared" si="181"/>
        <v>-31</v>
      </c>
      <c r="K309" s="253">
        <v>-31</v>
      </c>
      <c r="L309" s="253">
        <f t="shared" si="182"/>
        <v>-31</v>
      </c>
      <c r="M309" s="253">
        <f t="shared" si="183"/>
        <v>-62</v>
      </c>
      <c r="N309" s="253">
        <f t="shared" si="184"/>
        <v>-62</v>
      </c>
    </row>
    <row r="310" spans="1:14" ht="12.75" hidden="1" customHeight="1" x14ac:dyDescent="0.25">
      <c r="A310" s="353" t="s">
        <v>400</v>
      </c>
      <c r="B310" s="248" t="s">
        <v>130</v>
      </c>
      <c r="C310" s="248" t="s">
        <v>202</v>
      </c>
      <c r="D310" s="248" t="s">
        <v>212</v>
      </c>
      <c r="E310" s="248" t="s">
        <v>431</v>
      </c>
      <c r="F310" s="248" t="s">
        <v>106</v>
      </c>
      <c r="G310" s="252"/>
      <c r="H310" s="252"/>
      <c r="I310" s="253">
        <v>-119</v>
      </c>
      <c r="J310" s="253">
        <f t="shared" si="181"/>
        <v>-119</v>
      </c>
      <c r="K310" s="253">
        <v>-119</v>
      </c>
      <c r="L310" s="253">
        <f t="shared" si="182"/>
        <v>-119</v>
      </c>
      <c r="M310" s="253">
        <f t="shared" si="183"/>
        <v>-238</v>
      </c>
      <c r="N310" s="253">
        <f t="shared" si="184"/>
        <v>-238</v>
      </c>
    </row>
    <row r="311" spans="1:14" ht="30.75" customHeight="1" x14ac:dyDescent="0.25">
      <c r="A311" s="353" t="s">
        <v>977</v>
      </c>
      <c r="B311" s="248" t="s">
        <v>130</v>
      </c>
      <c r="C311" s="248" t="s">
        <v>202</v>
      </c>
      <c r="D311" s="248" t="s">
        <v>212</v>
      </c>
      <c r="E311" s="248"/>
      <c r="F311" s="248"/>
      <c r="G311" s="253" t="e">
        <f>G313+#REF!+G317+G318+G319+G320+G321</f>
        <v>#REF!</v>
      </c>
      <c r="H311" s="253" t="e">
        <f>H312+#REF!+H317+H318+H319+H320+H321+H315+H316</f>
        <v>#REF!</v>
      </c>
      <c r="I311" s="253" t="e">
        <f>I312+#REF!+I317+I318+I319+I320+I321+I315+I316</f>
        <v>#REF!</v>
      </c>
      <c r="J311" s="253" t="e">
        <f>J312+#REF!+J317+J318+J319+J320+J321+J315+J316</f>
        <v>#REF!</v>
      </c>
      <c r="K311" s="253" t="e">
        <f>K312+#REF!+K317+K318+K319+K320+K321+K315+K316+K322</f>
        <v>#REF!</v>
      </c>
      <c r="L311" s="253">
        <f>L312+L317+L318+L319+L320+L321+L315+L316+L322</f>
        <v>9532</v>
      </c>
      <c r="M311" s="253">
        <f t="shared" ref="M311:N311" si="185">M312+M317+M318+M319+M320+M321+M315+M316+M322</f>
        <v>-592</v>
      </c>
      <c r="N311" s="253">
        <f t="shared" si="185"/>
        <v>8940</v>
      </c>
    </row>
    <row r="312" spans="1:14" ht="15" customHeight="1" x14ac:dyDescent="0.2">
      <c r="A312" s="255" t="s">
        <v>911</v>
      </c>
      <c r="B312" s="248" t="s">
        <v>130</v>
      </c>
      <c r="C312" s="248" t="s">
        <v>202</v>
      </c>
      <c r="D312" s="248" t="s">
        <v>212</v>
      </c>
      <c r="E312" s="248" t="s">
        <v>846</v>
      </c>
      <c r="F312" s="248"/>
      <c r="G312" s="355"/>
      <c r="H312" s="253">
        <f t="shared" ref="H312:L312" si="186">H313+H314</f>
        <v>2530</v>
      </c>
      <c r="I312" s="253">
        <f t="shared" si="186"/>
        <v>0</v>
      </c>
      <c r="J312" s="253">
        <f t="shared" si="186"/>
        <v>2530</v>
      </c>
      <c r="K312" s="253">
        <f t="shared" si="186"/>
        <v>0</v>
      </c>
      <c r="L312" s="253">
        <f t="shared" si="186"/>
        <v>1915</v>
      </c>
      <c r="M312" s="253">
        <f t="shared" ref="M312:N312" si="187">M313+M314</f>
        <v>6</v>
      </c>
      <c r="N312" s="253">
        <f t="shared" si="187"/>
        <v>1921</v>
      </c>
    </row>
    <row r="313" spans="1:14" ht="12.75" customHeight="1" x14ac:dyDescent="0.25">
      <c r="A313" s="353" t="s">
        <v>95</v>
      </c>
      <c r="B313" s="248" t="s">
        <v>130</v>
      </c>
      <c r="C313" s="248" t="s">
        <v>202</v>
      </c>
      <c r="D313" s="248" t="s">
        <v>212</v>
      </c>
      <c r="E313" s="248" t="s">
        <v>846</v>
      </c>
      <c r="F313" s="248" t="s">
        <v>96</v>
      </c>
      <c r="G313" s="355"/>
      <c r="H313" s="253">
        <v>2530</v>
      </c>
      <c r="I313" s="253">
        <v>-586.84</v>
      </c>
      <c r="J313" s="253">
        <f t="shared" ref="J313:J321" si="188">H313+I313</f>
        <v>1943.1599999999999</v>
      </c>
      <c r="K313" s="253">
        <v>0</v>
      </c>
      <c r="L313" s="253">
        <v>1470</v>
      </c>
      <c r="M313" s="253">
        <v>5</v>
      </c>
      <c r="N313" s="253">
        <f>L313+M313</f>
        <v>1475</v>
      </c>
    </row>
    <row r="314" spans="1:14" ht="34.5" customHeight="1" x14ac:dyDescent="0.2">
      <c r="A314" s="269" t="s">
        <v>896</v>
      </c>
      <c r="B314" s="248" t="s">
        <v>130</v>
      </c>
      <c r="C314" s="248" t="s">
        <v>202</v>
      </c>
      <c r="D314" s="248" t="s">
        <v>212</v>
      </c>
      <c r="E314" s="248" t="s">
        <v>846</v>
      </c>
      <c r="F314" s="248" t="s">
        <v>894</v>
      </c>
      <c r="G314" s="355"/>
      <c r="H314" s="253"/>
      <c r="I314" s="253">
        <v>586.84</v>
      </c>
      <c r="J314" s="253">
        <f t="shared" si="188"/>
        <v>586.84</v>
      </c>
      <c r="K314" s="253">
        <v>0</v>
      </c>
      <c r="L314" s="253">
        <v>445</v>
      </c>
      <c r="M314" s="253">
        <v>1</v>
      </c>
      <c r="N314" s="253">
        <f t="shared" ref="N314:N321" si="189">L314+M314</f>
        <v>446</v>
      </c>
    </row>
    <row r="315" spans="1:14" ht="12.75" customHeight="1" x14ac:dyDescent="0.2">
      <c r="A315" s="357" t="s">
        <v>895</v>
      </c>
      <c r="B315" s="248" t="s">
        <v>130</v>
      </c>
      <c r="C315" s="248" t="s">
        <v>202</v>
      </c>
      <c r="D315" s="248" t="s">
        <v>212</v>
      </c>
      <c r="E315" s="248" t="s">
        <v>844</v>
      </c>
      <c r="F315" s="248" t="s">
        <v>830</v>
      </c>
      <c r="G315" s="355"/>
      <c r="H315" s="253">
        <v>0</v>
      </c>
      <c r="I315" s="253">
        <v>3218.13</v>
      </c>
      <c r="J315" s="253">
        <f t="shared" si="188"/>
        <v>3218.13</v>
      </c>
      <c r="K315" s="253">
        <v>0</v>
      </c>
      <c r="L315" s="253">
        <v>4467</v>
      </c>
      <c r="M315" s="253">
        <v>383</v>
      </c>
      <c r="N315" s="253">
        <f t="shared" si="189"/>
        <v>4850</v>
      </c>
    </row>
    <row r="316" spans="1:14" ht="30" customHeight="1" x14ac:dyDescent="0.2">
      <c r="A316" s="357" t="s">
        <v>898</v>
      </c>
      <c r="B316" s="248" t="s">
        <v>130</v>
      </c>
      <c r="C316" s="248" t="s">
        <v>202</v>
      </c>
      <c r="D316" s="248" t="s">
        <v>212</v>
      </c>
      <c r="E316" s="248" t="s">
        <v>844</v>
      </c>
      <c r="F316" s="248" t="s">
        <v>897</v>
      </c>
      <c r="G316" s="355"/>
      <c r="H316" s="253">
        <v>0</v>
      </c>
      <c r="I316" s="253">
        <v>971.87</v>
      </c>
      <c r="J316" s="253">
        <f t="shared" si="188"/>
        <v>971.87</v>
      </c>
      <c r="K316" s="253">
        <v>0</v>
      </c>
      <c r="L316" s="253">
        <v>1350</v>
      </c>
      <c r="M316" s="253">
        <v>115</v>
      </c>
      <c r="N316" s="253">
        <f t="shared" si="189"/>
        <v>1465</v>
      </c>
    </row>
    <row r="317" spans="1:14" ht="12.75" customHeight="1" x14ac:dyDescent="0.25">
      <c r="A317" s="353" t="s">
        <v>950</v>
      </c>
      <c r="B317" s="248" t="s">
        <v>130</v>
      </c>
      <c r="C317" s="248" t="s">
        <v>202</v>
      </c>
      <c r="D317" s="248" t="s">
        <v>212</v>
      </c>
      <c r="E317" s="248" t="s">
        <v>844</v>
      </c>
      <c r="F317" s="248" t="s">
        <v>917</v>
      </c>
      <c r="G317" s="355"/>
      <c r="H317" s="253">
        <v>261</v>
      </c>
      <c r="I317" s="253">
        <v>0</v>
      </c>
      <c r="J317" s="253">
        <f t="shared" si="188"/>
        <v>261</v>
      </c>
      <c r="K317" s="253">
        <v>0</v>
      </c>
      <c r="L317" s="253">
        <v>200</v>
      </c>
      <c r="M317" s="253">
        <v>-200</v>
      </c>
      <c r="N317" s="253">
        <f t="shared" si="189"/>
        <v>0</v>
      </c>
    </row>
    <row r="318" spans="1:14" ht="12.75" customHeight="1" x14ac:dyDescent="0.25">
      <c r="A318" s="353" t="s">
        <v>99</v>
      </c>
      <c r="B318" s="248" t="s">
        <v>130</v>
      </c>
      <c r="C318" s="248" t="s">
        <v>202</v>
      </c>
      <c r="D318" s="248" t="s">
        <v>212</v>
      </c>
      <c r="E318" s="248" t="s">
        <v>844</v>
      </c>
      <c r="F318" s="248" t="s">
        <v>100</v>
      </c>
      <c r="G318" s="355"/>
      <c r="H318" s="253">
        <v>196</v>
      </c>
      <c r="I318" s="253">
        <v>0</v>
      </c>
      <c r="J318" s="253">
        <f t="shared" si="188"/>
        <v>196</v>
      </c>
      <c r="K318" s="253">
        <v>193.16</v>
      </c>
      <c r="L318" s="253">
        <v>300</v>
      </c>
      <c r="M318" s="253">
        <v>-196</v>
      </c>
      <c r="N318" s="253">
        <f t="shared" si="189"/>
        <v>104</v>
      </c>
    </row>
    <row r="319" spans="1:14" ht="12.75" customHeight="1" x14ac:dyDescent="0.25">
      <c r="A319" s="353" t="s">
        <v>93</v>
      </c>
      <c r="B319" s="248" t="s">
        <v>130</v>
      </c>
      <c r="C319" s="248" t="s">
        <v>202</v>
      </c>
      <c r="D319" s="248" t="s">
        <v>212</v>
      </c>
      <c r="E319" s="248" t="s">
        <v>844</v>
      </c>
      <c r="F319" s="248" t="s">
        <v>94</v>
      </c>
      <c r="G319" s="355"/>
      <c r="H319" s="253">
        <v>1500</v>
      </c>
      <c r="I319" s="253">
        <v>0</v>
      </c>
      <c r="J319" s="253">
        <f t="shared" si="188"/>
        <v>1500</v>
      </c>
      <c r="K319" s="253">
        <v>-395.6</v>
      </c>
      <c r="L319" s="253">
        <v>1200</v>
      </c>
      <c r="M319" s="253">
        <v>-600</v>
      </c>
      <c r="N319" s="253">
        <f t="shared" si="189"/>
        <v>600</v>
      </c>
    </row>
    <row r="320" spans="1:14" ht="12.75" customHeight="1" x14ac:dyDescent="0.25">
      <c r="A320" s="353" t="s">
        <v>103</v>
      </c>
      <c r="B320" s="248" t="s">
        <v>130</v>
      </c>
      <c r="C320" s="248" t="s">
        <v>202</v>
      </c>
      <c r="D320" s="248" t="s">
        <v>212</v>
      </c>
      <c r="E320" s="248" t="s">
        <v>844</v>
      </c>
      <c r="F320" s="248" t="s">
        <v>104</v>
      </c>
      <c r="G320" s="355"/>
      <c r="H320" s="253">
        <v>40</v>
      </c>
      <c r="I320" s="253">
        <v>0</v>
      </c>
      <c r="J320" s="253">
        <f t="shared" si="188"/>
        <v>40</v>
      </c>
      <c r="K320" s="253">
        <v>0</v>
      </c>
      <c r="L320" s="253">
        <f>I320+J320</f>
        <v>40</v>
      </c>
      <c r="M320" s="253">
        <v>-40</v>
      </c>
      <c r="N320" s="253">
        <f t="shared" si="189"/>
        <v>0</v>
      </c>
    </row>
    <row r="321" spans="1:14" ht="12.75" customHeight="1" x14ac:dyDescent="0.25">
      <c r="A321" s="353" t="s">
        <v>400</v>
      </c>
      <c r="B321" s="248" t="s">
        <v>130</v>
      </c>
      <c r="C321" s="248" t="s">
        <v>202</v>
      </c>
      <c r="D321" s="248" t="s">
        <v>212</v>
      </c>
      <c r="E321" s="248" t="s">
        <v>844</v>
      </c>
      <c r="F321" s="248" t="s">
        <v>106</v>
      </c>
      <c r="G321" s="252"/>
      <c r="H321" s="253">
        <v>60</v>
      </c>
      <c r="I321" s="253">
        <v>0</v>
      </c>
      <c r="J321" s="253">
        <f t="shared" si="188"/>
        <v>60</v>
      </c>
      <c r="K321" s="253">
        <v>-0.15</v>
      </c>
      <c r="L321" s="253">
        <v>60</v>
      </c>
      <c r="M321" s="253">
        <v>-60</v>
      </c>
      <c r="N321" s="253">
        <f t="shared" si="189"/>
        <v>0</v>
      </c>
    </row>
    <row r="322" spans="1:14" ht="12.75" hidden="1" customHeight="1" x14ac:dyDescent="0.25">
      <c r="A322" s="353" t="s">
        <v>904</v>
      </c>
      <c r="B322" s="248" t="s">
        <v>130</v>
      </c>
      <c r="C322" s="248" t="s">
        <v>202</v>
      </c>
      <c r="D322" s="248" t="s">
        <v>212</v>
      </c>
      <c r="E322" s="248" t="s">
        <v>844</v>
      </c>
      <c r="F322" s="248" t="s">
        <v>903</v>
      </c>
      <c r="G322" s="252"/>
      <c r="H322" s="253">
        <v>60</v>
      </c>
      <c r="I322" s="253">
        <v>0</v>
      </c>
      <c r="J322" s="253">
        <v>0</v>
      </c>
      <c r="K322" s="253">
        <v>1.96</v>
      </c>
      <c r="L322" s="253">
        <v>0</v>
      </c>
      <c r="M322" s="253"/>
      <c r="N322" s="253">
        <v>0</v>
      </c>
    </row>
    <row r="323" spans="1:14" ht="25.5" customHeight="1" x14ac:dyDescent="0.2">
      <c r="A323" s="255" t="s">
        <v>951</v>
      </c>
      <c r="B323" s="248" t="s">
        <v>130</v>
      </c>
      <c r="C323" s="248" t="s">
        <v>202</v>
      </c>
      <c r="D323" s="248" t="s">
        <v>212</v>
      </c>
      <c r="E323" s="248" t="s">
        <v>875</v>
      </c>
      <c r="F323" s="248"/>
      <c r="G323" s="253">
        <f>G324</f>
        <v>0</v>
      </c>
      <c r="H323" s="253" t="e">
        <f>H324+H325+#REF!+#REF!</f>
        <v>#REF!</v>
      </c>
      <c r="I323" s="253" t="e">
        <f>I324+I325+#REF!+#REF!</f>
        <v>#REF!</v>
      </c>
      <c r="J323" s="253" t="e">
        <f>J324+J325+#REF!+#REF!</f>
        <v>#REF!</v>
      </c>
      <c r="K323" s="253" t="e">
        <f>K324+K325+#REF!+#REF!+K326</f>
        <v>#REF!</v>
      </c>
      <c r="L323" s="253">
        <f>L325+L326</f>
        <v>8618</v>
      </c>
      <c r="M323" s="253">
        <f t="shared" ref="M323:N323" si="190">M325+M326</f>
        <v>125.52000000000001</v>
      </c>
      <c r="N323" s="253">
        <f t="shared" si="190"/>
        <v>8743.52</v>
      </c>
    </row>
    <row r="324" spans="1:14" ht="12.75" hidden="1" customHeight="1" x14ac:dyDescent="0.25">
      <c r="A324" s="353" t="s">
        <v>95</v>
      </c>
      <c r="B324" s="248" t="s">
        <v>130</v>
      </c>
      <c r="C324" s="248" t="s">
        <v>202</v>
      </c>
      <c r="D324" s="248" t="s">
        <v>212</v>
      </c>
      <c r="E324" s="248" t="s">
        <v>845</v>
      </c>
      <c r="F324" s="248" t="s">
        <v>96</v>
      </c>
      <c r="G324" s="252"/>
      <c r="H324" s="253">
        <v>3083</v>
      </c>
      <c r="I324" s="253">
        <v>-3083</v>
      </c>
      <c r="J324" s="253">
        <f>H324+I324</f>
        <v>0</v>
      </c>
      <c r="K324" s="253">
        <v>0</v>
      </c>
      <c r="L324" s="253">
        <f>I324+J324</f>
        <v>-3083</v>
      </c>
      <c r="M324" s="253"/>
      <c r="N324" s="253">
        <f>J324+K324</f>
        <v>0</v>
      </c>
    </row>
    <row r="325" spans="1:14" ht="30" customHeight="1" x14ac:dyDescent="0.2">
      <c r="A325" s="255" t="s">
        <v>76</v>
      </c>
      <c r="B325" s="248" t="s">
        <v>130</v>
      </c>
      <c r="C325" s="248" t="s">
        <v>202</v>
      </c>
      <c r="D325" s="248" t="s">
        <v>212</v>
      </c>
      <c r="E325" s="248" t="s">
        <v>845</v>
      </c>
      <c r="F325" s="248" t="s">
        <v>77</v>
      </c>
      <c r="G325" s="252"/>
      <c r="H325" s="253">
        <v>5065</v>
      </c>
      <c r="I325" s="253">
        <v>-5065</v>
      </c>
      <c r="J325" s="253">
        <f>H325+I325</f>
        <v>0</v>
      </c>
      <c r="K325" s="253">
        <v>511.52</v>
      </c>
      <c r="L325" s="253">
        <v>4355</v>
      </c>
      <c r="M325" s="253">
        <v>-45</v>
      </c>
      <c r="N325" s="253">
        <f>L325+M325</f>
        <v>4310</v>
      </c>
    </row>
    <row r="326" spans="1:14" ht="30" customHeight="1" x14ac:dyDescent="0.2">
      <c r="A326" s="255" t="s">
        <v>76</v>
      </c>
      <c r="B326" s="248" t="s">
        <v>130</v>
      </c>
      <c r="C326" s="248" t="s">
        <v>202</v>
      </c>
      <c r="D326" s="248" t="s">
        <v>212</v>
      </c>
      <c r="E326" s="248" t="s">
        <v>874</v>
      </c>
      <c r="F326" s="248" t="s">
        <v>77</v>
      </c>
      <c r="G326" s="252"/>
      <c r="H326" s="253">
        <v>5065</v>
      </c>
      <c r="I326" s="253">
        <v>-5065</v>
      </c>
      <c r="J326" s="253">
        <f>H326+I326</f>
        <v>0</v>
      </c>
      <c r="K326" s="253">
        <v>3928.3</v>
      </c>
      <c r="L326" s="253">
        <v>4263</v>
      </c>
      <c r="M326" s="253">
        <v>170.52</v>
      </c>
      <c r="N326" s="253">
        <f>L326+M326</f>
        <v>4433.5200000000004</v>
      </c>
    </row>
    <row r="327" spans="1:14" s="19" customFormat="1" ht="15" customHeight="1" x14ac:dyDescent="0.2">
      <c r="A327" s="394" t="s">
        <v>65</v>
      </c>
      <c r="B327" s="246" t="s">
        <v>130</v>
      </c>
      <c r="C327" s="246">
        <v>10</v>
      </c>
      <c r="D327" s="246"/>
      <c r="E327" s="246"/>
      <c r="F327" s="246"/>
      <c r="G327" s="257" t="e">
        <f>#REF!+G328</f>
        <v>#REF!</v>
      </c>
      <c r="H327" s="257">
        <f t="shared" ref="H327:N329" si="191">H328</f>
        <v>1438.7</v>
      </c>
      <c r="I327" s="257">
        <f t="shared" si="191"/>
        <v>0</v>
      </c>
      <c r="J327" s="257">
        <f t="shared" si="191"/>
        <v>1438.7</v>
      </c>
      <c r="K327" s="257">
        <f t="shared" si="191"/>
        <v>0</v>
      </c>
      <c r="L327" s="257">
        <f t="shared" si="191"/>
        <v>2749.2</v>
      </c>
      <c r="M327" s="257">
        <f t="shared" si="191"/>
        <v>174.4</v>
      </c>
      <c r="N327" s="257">
        <f t="shared" si="191"/>
        <v>2923.6</v>
      </c>
    </row>
    <row r="328" spans="1:14" ht="17.25" customHeight="1" x14ac:dyDescent="0.2">
      <c r="A328" s="394" t="s">
        <v>278</v>
      </c>
      <c r="B328" s="246" t="s">
        <v>130</v>
      </c>
      <c r="C328" s="246">
        <v>10</v>
      </c>
      <c r="D328" s="246" t="s">
        <v>196</v>
      </c>
      <c r="E328" s="246"/>
      <c r="F328" s="246"/>
      <c r="G328" s="261" t="e">
        <f>#REF!+G329</f>
        <v>#REF!</v>
      </c>
      <c r="H328" s="263">
        <f t="shared" si="191"/>
        <v>1438.7</v>
      </c>
      <c r="I328" s="263">
        <f t="shared" si="191"/>
        <v>0</v>
      </c>
      <c r="J328" s="263">
        <f t="shared" si="191"/>
        <v>1438.7</v>
      </c>
      <c r="K328" s="263">
        <f t="shared" si="191"/>
        <v>0</v>
      </c>
      <c r="L328" s="263">
        <f t="shared" si="191"/>
        <v>2749.2</v>
      </c>
      <c r="M328" s="263">
        <f t="shared" si="191"/>
        <v>174.4</v>
      </c>
      <c r="N328" s="263">
        <f t="shared" si="191"/>
        <v>2923.6</v>
      </c>
    </row>
    <row r="329" spans="1:14" ht="60" x14ac:dyDescent="0.2">
      <c r="A329" s="255" t="s">
        <v>936</v>
      </c>
      <c r="B329" s="248" t="s">
        <v>130</v>
      </c>
      <c r="C329" s="248" t="s">
        <v>214</v>
      </c>
      <c r="D329" s="248" t="s">
        <v>196</v>
      </c>
      <c r="E329" s="248" t="s">
        <v>937</v>
      </c>
      <c r="F329" s="248"/>
      <c r="G329" s="252"/>
      <c r="H329" s="253">
        <f>H330</f>
        <v>1438.7</v>
      </c>
      <c r="I329" s="253">
        <f>I330</f>
        <v>0</v>
      </c>
      <c r="J329" s="253">
        <f>H329+I329</f>
        <v>1438.7</v>
      </c>
      <c r="K329" s="253">
        <f>K330</f>
        <v>0</v>
      </c>
      <c r="L329" s="253">
        <f>L330</f>
        <v>2749.2</v>
      </c>
      <c r="M329" s="253">
        <f t="shared" si="191"/>
        <v>174.4</v>
      </c>
      <c r="N329" s="253">
        <f t="shared" si="191"/>
        <v>2923.6</v>
      </c>
    </row>
    <row r="330" spans="1:14" ht="29.25" customHeight="1" x14ac:dyDescent="0.2">
      <c r="A330" s="255" t="s">
        <v>136</v>
      </c>
      <c r="B330" s="248" t="s">
        <v>130</v>
      </c>
      <c r="C330" s="248" t="s">
        <v>214</v>
      </c>
      <c r="D330" s="248" t="s">
        <v>196</v>
      </c>
      <c r="E330" s="248" t="s">
        <v>937</v>
      </c>
      <c r="F330" s="248" t="s">
        <v>137</v>
      </c>
      <c r="G330" s="252"/>
      <c r="H330" s="252">
        <v>1438.7</v>
      </c>
      <c r="I330" s="253">
        <v>0</v>
      </c>
      <c r="J330" s="253">
        <f>H330+I330</f>
        <v>1438.7</v>
      </c>
      <c r="K330" s="253">
        <v>0</v>
      </c>
      <c r="L330" s="253">
        <v>2749.2</v>
      </c>
      <c r="M330" s="253">
        <v>174.4</v>
      </c>
      <c r="N330" s="253">
        <f>L330+M330</f>
        <v>2923.6</v>
      </c>
    </row>
    <row r="331" spans="1:14" s="19" customFormat="1" ht="14.25" hidden="1" x14ac:dyDescent="0.2">
      <c r="A331" s="394" t="s">
        <v>271</v>
      </c>
      <c r="B331" s="246" t="s">
        <v>130</v>
      </c>
      <c r="C331" s="246" t="s">
        <v>204</v>
      </c>
      <c r="D331" s="246"/>
      <c r="E331" s="245"/>
      <c r="F331" s="245"/>
      <c r="G331" s="260"/>
      <c r="H331" s="260"/>
      <c r="I331" s="271" t="e">
        <f>I332</f>
        <v>#REF!</v>
      </c>
      <c r="J331" s="271" t="e">
        <f>J332</f>
        <v>#REF!</v>
      </c>
      <c r="K331" s="271" t="e">
        <f>K332</f>
        <v>#REF!</v>
      </c>
      <c r="L331" s="271" t="e">
        <f>L332</f>
        <v>#REF!</v>
      </c>
      <c r="M331" s="271"/>
      <c r="N331" s="271" t="e">
        <f>N332</f>
        <v>#REF!</v>
      </c>
    </row>
    <row r="332" spans="1:14" ht="15" hidden="1" x14ac:dyDescent="0.2">
      <c r="A332" s="394" t="s">
        <v>280</v>
      </c>
      <c r="B332" s="246" t="s">
        <v>130</v>
      </c>
      <c r="C332" s="246" t="s">
        <v>204</v>
      </c>
      <c r="D332" s="246" t="s">
        <v>190</v>
      </c>
      <c r="E332" s="245"/>
      <c r="F332" s="245"/>
      <c r="G332" s="258" t="e">
        <f>G333+#REF!</f>
        <v>#REF!</v>
      </c>
      <c r="H332" s="258"/>
      <c r="I332" s="258" t="e">
        <f>I333+#REF!</f>
        <v>#REF!</v>
      </c>
      <c r="J332" s="258" t="e">
        <f>J333+#REF!</f>
        <v>#REF!</v>
      </c>
      <c r="K332" s="258" t="e">
        <f>K333+#REF!</f>
        <v>#REF!</v>
      </c>
      <c r="L332" s="258" t="e">
        <f>L333+#REF!</f>
        <v>#REF!</v>
      </c>
      <c r="M332" s="258"/>
      <c r="N332" s="258" t="e">
        <f>N333+#REF!</f>
        <v>#REF!</v>
      </c>
    </row>
    <row r="333" spans="1:14" s="20" customFormat="1" ht="31.5" hidden="1" customHeight="1" x14ac:dyDescent="0.2">
      <c r="A333" s="255" t="s">
        <v>990</v>
      </c>
      <c r="B333" s="248" t="s">
        <v>130</v>
      </c>
      <c r="C333" s="248" t="s">
        <v>204</v>
      </c>
      <c r="D333" s="248" t="s">
        <v>190</v>
      </c>
      <c r="E333" s="267" t="s">
        <v>458</v>
      </c>
      <c r="F333" s="267"/>
      <c r="G333" s="252"/>
      <c r="H333" s="252"/>
      <c r="I333" s="253">
        <f>I334+I336</f>
        <v>-700</v>
      </c>
      <c r="J333" s="253" t="e">
        <f>J334+J336</f>
        <v>#REF!</v>
      </c>
      <c r="K333" s="253">
        <f>K334+K336</f>
        <v>-700</v>
      </c>
      <c r="L333" s="253" t="e">
        <f>L334+L336</f>
        <v>#REF!</v>
      </c>
      <c r="M333" s="253"/>
      <c r="N333" s="253" t="e">
        <f>N334+N336</f>
        <v>#REF!</v>
      </c>
    </row>
    <row r="334" spans="1:14" s="20" customFormat="1" ht="19.5" hidden="1" customHeight="1" x14ac:dyDescent="0.2">
      <c r="A334" s="255" t="s">
        <v>502</v>
      </c>
      <c r="B334" s="248" t="s">
        <v>130</v>
      </c>
      <c r="C334" s="248" t="s">
        <v>204</v>
      </c>
      <c r="D334" s="248" t="s">
        <v>190</v>
      </c>
      <c r="E334" s="267" t="s">
        <v>459</v>
      </c>
      <c r="F334" s="267"/>
      <c r="G334" s="252"/>
      <c r="H334" s="252"/>
      <c r="I334" s="253">
        <f>I335</f>
        <v>-700</v>
      </c>
      <c r="J334" s="253" t="e">
        <f>J335</f>
        <v>#REF!</v>
      </c>
      <c r="K334" s="253">
        <f>K335</f>
        <v>-700</v>
      </c>
      <c r="L334" s="253" t="e">
        <f>L335</f>
        <v>#REF!</v>
      </c>
      <c r="M334" s="253"/>
      <c r="N334" s="253" t="e">
        <f>N335</f>
        <v>#REF!</v>
      </c>
    </row>
    <row r="335" spans="1:14" s="20" customFormat="1" ht="18.75" hidden="1" customHeight="1" x14ac:dyDescent="0.2">
      <c r="A335" s="255" t="s">
        <v>93</v>
      </c>
      <c r="B335" s="248" t="s">
        <v>130</v>
      </c>
      <c r="C335" s="248" t="s">
        <v>204</v>
      </c>
      <c r="D335" s="248" t="s">
        <v>190</v>
      </c>
      <c r="E335" s="267" t="s">
        <v>459</v>
      </c>
      <c r="F335" s="267">
        <v>244</v>
      </c>
      <c r="G335" s="252"/>
      <c r="H335" s="252"/>
      <c r="I335" s="253">
        <v>-700</v>
      </c>
      <c r="J335" s="253" t="e">
        <f>#REF!+I335</f>
        <v>#REF!</v>
      </c>
      <c r="K335" s="253">
        <v>-700</v>
      </c>
      <c r="L335" s="253" t="e">
        <f>#REF!+J335</f>
        <v>#REF!</v>
      </c>
      <c r="M335" s="253"/>
      <c r="N335" s="253" t="e">
        <f>#REF!+K335</f>
        <v>#REF!</v>
      </c>
    </row>
    <row r="336" spans="1:14" s="20" customFormat="1" ht="15" hidden="1" customHeight="1" x14ac:dyDescent="0.2">
      <c r="A336" s="255" t="s">
        <v>739</v>
      </c>
      <c r="B336" s="248" t="s">
        <v>130</v>
      </c>
      <c r="C336" s="248" t="s">
        <v>204</v>
      </c>
      <c r="D336" s="248" t="s">
        <v>190</v>
      </c>
      <c r="E336" s="267" t="s">
        <v>738</v>
      </c>
      <c r="F336" s="267">
        <v>244</v>
      </c>
      <c r="G336" s="252"/>
      <c r="H336" s="252"/>
      <c r="I336" s="253">
        <v>0</v>
      </c>
      <c r="J336" s="253" t="e">
        <f>#REF!+I336</f>
        <v>#REF!</v>
      </c>
      <c r="K336" s="253">
        <v>0</v>
      </c>
      <c r="L336" s="253" t="e">
        <f>#REF!+J336</f>
        <v>#REF!</v>
      </c>
      <c r="M336" s="253"/>
      <c r="N336" s="253" t="e">
        <f>#REF!+K336</f>
        <v>#REF!</v>
      </c>
    </row>
    <row r="337" spans="1:14" ht="15" hidden="1" x14ac:dyDescent="0.2">
      <c r="A337" s="255" t="s">
        <v>404</v>
      </c>
      <c r="B337" s="248" t="s">
        <v>130</v>
      </c>
      <c r="C337" s="248" t="s">
        <v>204</v>
      </c>
      <c r="D337" s="248" t="s">
        <v>190</v>
      </c>
      <c r="E337" s="247" t="s">
        <v>62</v>
      </c>
      <c r="F337" s="248"/>
      <c r="G337" s="252"/>
      <c r="H337" s="252"/>
      <c r="I337" s="253" t="e">
        <f>#REF!</f>
        <v>#REF!</v>
      </c>
      <c r="J337" s="253" t="e">
        <f>#REF!</f>
        <v>#REF!</v>
      </c>
      <c r="K337" s="253" t="e">
        <f>#REF!</f>
        <v>#REF!</v>
      </c>
      <c r="L337" s="253" t="e">
        <f>#REF!</f>
        <v>#REF!</v>
      </c>
      <c r="M337" s="253"/>
      <c r="N337" s="253" t="e">
        <f>#REF!</f>
        <v>#REF!</v>
      </c>
    </row>
    <row r="338" spans="1:14" s="17" customFormat="1" ht="33" customHeight="1" x14ac:dyDescent="0.2">
      <c r="A338" s="564" t="s">
        <v>413</v>
      </c>
      <c r="B338" s="565"/>
      <c r="C338" s="565"/>
      <c r="D338" s="565"/>
      <c r="E338" s="565"/>
      <c r="F338" s="565"/>
      <c r="G338" s="242" t="e">
        <f>G339+G415+G408</f>
        <v>#REF!</v>
      </c>
      <c r="H338" s="242">
        <f>H339+H408+H415</f>
        <v>39525.599999999999</v>
      </c>
      <c r="I338" s="242">
        <f>I339+I415+I408</f>
        <v>2493.8900000000003</v>
      </c>
      <c r="J338" s="242" t="e">
        <f>J339+J415+J408</f>
        <v>#REF!</v>
      </c>
      <c r="K338" s="242">
        <f>K339+K415+K408</f>
        <v>4950.9319999999998</v>
      </c>
      <c r="L338" s="242">
        <f>L339+L415+L408</f>
        <v>46522.43</v>
      </c>
      <c r="M338" s="242">
        <f t="shared" ref="M338:N338" si="192">M339+M415+M408</f>
        <v>32933.870000000003</v>
      </c>
      <c r="N338" s="242">
        <f t="shared" si="192"/>
        <v>79456.3</v>
      </c>
    </row>
    <row r="339" spans="1:14" s="19" customFormat="1" ht="14.25" x14ac:dyDescent="0.2">
      <c r="A339" s="394" t="s">
        <v>72</v>
      </c>
      <c r="B339" s="246" t="s">
        <v>343</v>
      </c>
      <c r="C339" s="246" t="s">
        <v>190</v>
      </c>
      <c r="D339" s="246"/>
      <c r="E339" s="246"/>
      <c r="F339" s="246"/>
      <c r="G339" s="260"/>
      <c r="H339" s="271">
        <f t="shared" ref="H339:L339" si="193">H340+H363+H401</f>
        <v>10741</v>
      </c>
      <c r="I339" s="260">
        <f t="shared" si="193"/>
        <v>0</v>
      </c>
      <c r="J339" s="271" t="e">
        <f t="shared" si="193"/>
        <v>#REF!</v>
      </c>
      <c r="K339" s="260">
        <f t="shared" si="193"/>
        <v>1</v>
      </c>
      <c r="L339" s="271">
        <f t="shared" si="193"/>
        <v>11964.029999999999</v>
      </c>
      <c r="M339" s="271">
        <f t="shared" ref="M339:N339" si="194">M340+M363+M401</f>
        <v>30270.270000000004</v>
      </c>
      <c r="N339" s="271">
        <f t="shared" si="194"/>
        <v>42234.3</v>
      </c>
    </row>
    <row r="340" spans="1:14" s="19" customFormat="1" ht="45" customHeight="1" x14ac:dyDescent="0.2">
      <c r="A340" s="394" t="s">
        <v>195</v>
      </c>
      <c r="B340" s="246" t="s">
        <v>343</v>
      </c>
      <c r="C340" s="246" t="s">
        <v>312</v>
      </c>
      <c r="D340" s="246" t="s">
        <v>196</v>
      </c>
      <c r="E340" s="246"/>
      <c r="F340" s="246"/>
      <c r="G340" s="257">
        <f>G347+G354</f>
        <v>0</v>
      </c>
      <c r="H340" s="257">
        <f>H354</f>
        <v>2646</v>
      </c>
      <c r="I340" s="257">
        <f>I354</f>
        <v>0</v>
      </c>
      <c r="J340" s="257" t="e">
        <f>J347+J354</f>
        <v>#REF!</v>
      </c>
      <c r="K340" s="257">
        <f>K354</f>
        <v>0</v>
      </c>
      <c r="L340" s="257">
        <f>L354+L360</f>
        <v>2804</v>
      </c>
      <c r="M340" s="257">
        <f t="shared" ref="M340:N340" si="195">M354+M360</f>
        <v>-383.5</v>
      </c>
      <c r="N340" s="257">
        <f t="shared" si="195"/>
        <v>2420.5</v>
      </c>
    </row>
    <row r="341" spans="1:14" s="19" customFormat="1" ht="26.25" hidden="1" customHeight="1" x14ac:dyDescent="0.2">
      <c r="A341" s="255" t="s">
        <v>123</v>
      </c>
      <c r="B341" s="248" t="s">
        <v>343</v>
      </c>
      <c r="C341" s="267" t="s">
        <v>312</v>
      </c>
      <c r="D341" s="248" t="s">
        <v>196</v>
      </c>
      <c r="E341" s="256" t="s">
        <v>332</v>
      </c>
      <c r="F341" s="267"/>
      <c r="G341" s="260"/>
      <c r="H341" s="260"/>
      <c r="I341" s="253">
        <f>I342</f>
        <v>-2636</v>
      </c>
      <c r="J341" s="253">
        <f>J342</f>
        <v>-2636</v>
      </c>
      <c r="K341" s="253">
        <f>K342</f>
        <v>-2636</v>
      </c>
      <c r="L341" s="253">
        <f>L342</f>
        <v>-2636</v>
      </c>
      <c r="M341" s="253">
        <f t="shared" ref="M341:N341" si="196">M342</f>
        <v>-5272</v>
      </c>
      <c r="N341" s="253">
        <f t="shared" si="196"/>
        <v>-5272</v>
      </c>
    </row>
    <row r="342" spans="1:14" s="19" customFormat="1" ht="15.75" hidden="1" customHeight="1" x14ac:dyDescent="0.2">
      <c r="A342" s="255" t="s">
        <v>315</v>
      </c>
      <c r="B342" s="248" t="s">
        <v>343</v>
      </c>
      <c r="C342" s="267" t="s">
        <v>312</v>
      </c>
      <c r="D342" s="248" t="s">
        <v>196</v>
      </c>
      <c r="E342" s="256" t="s">
        <v>334</v>
      </c>
      <c r="F342" s="248"/>
      <c r="G342" s="260"/>
      <c r="H342" s="260"/>
      <c r="I342" s="253">
        <f>I343+I344+I345+I346</f>
        <v>-2636</v>
      </c>
      <c r="J342" s="253">
        <f>J343+J344+J345+J346</f>
        <v>-2636</v>
      </c>
      <c r="K342" s="253">
        <f>K343+K344+K345+K346</f>
        <v>-2636</v>
      </c>
      <c r="L342" s="253">
        <f>L343+L344+L345+L346</f>
        <v>-2636</v>
      </c>
      <c r="M342" s="253">
        <f t="shared" ref="M342:N342" si="197">M343+M344+M345+M346</f>
        <v>-5272</v>
      </c>
      <c r="N342" s="253">
        <f t="shared" si="197"/>
        <v>-5272</v>
      </c>
    </row>
    <row r="343" spans="1:14" s="19" customFormat="1" ht="15" hidden="1" x14ac:dyDescent="0.2">
      <c r="A343" s="255" t="s">
        <v>95</v>
      </c>
      <c r="B343" s="248" t="s">
        <v>343</v>
      </c>
      <c r="C343" s="267" t="s">
        <v>312</v>
      </c>
      <c r="D343" s="248" t="s">
        <v>196</v>
      </c>
      <c r="E343" s="256" t="s">
        <v>334</v>
      </c>
      <c r="F343" s="248" t="s">
        <v>96</v>
      </c>
      <c r="G343" s="260"/>
      <c r="H343" s="260"/>
      <c r="I343" s="253">
        <v>-2220</v>
      </c>
      <c r="J343" s="253">
        <f>G343+I343</f>
        <v>-2220</v>
      </c>
      <c r="K343" s="253">
        <v>-2220</v>
      </c>
      <c r="L343" s="253">
        <f t="shared" ref="L343:L346" si="198">H343+J343</f>
        <v>-2220</v>
      </c>
      <c r="M343" s="253">
        <f t="shared" ref="M343:M346" si="199">I343+K343</f>
        <v>-4440</v>
      </c>
      <c r="N343" s="253">
        <f t="shared" ref="N343:N346" si="200">J343+L343</f>
        <v>-4440</v>
      </c>
    </row>
    <row r="344" spans="1:14" s="19" customFormat="1" ht="16.5" hidden="1" customHeight="1" x14ac:dyDescent="0.2">
      <c r="A344" s="255" t="s">
        <v>97</v>
      </c>
      <c r="B344" s="248" t="s">
        <v>343</v>
      </c>
      <c r="C344" s="267" t="s">
        <v>312</v>
      </c>
      <c r="D344" s="248" t="s">
        <v>196</v>
      </c>
      <c r="E344" s="256" t="s">
        <v>334</v>
      </c>
      <c r="F344" s="248" t="s">
        <v>98</v>
      </c>
      <c r="G344" s="260"/>
      <c r="H344" s="260"/>
      <c r="I344" s="253">
        <v>-101</v>
      </c>
      <c r="J344" s="253">
        <f>G344+I344</f>
        <v>-101</v>
      </c>
      <c r="K344" s="253">
        <v>-101</v>
      </c>
      <c r="L344" s="253">
        <f t="shared" si="198"/>
        <v>-101</v>
      </c>
      <c r="M344" s="253">
        <f t="shared" si="199"/>
        <v>-202</v>
      </c>
      <c r="N344" s="253">
        <f t="shared" si="200"/>
        <v>-202</v>
      </c>
    </row>
    <row r="345" spans="1:14" s="19" customFormat="1" ht="15" hidden="1" customHeight="1" x14ac:dyDescent="0.2">
      <c r="A345" s="255" t="s">
        <v>99</v>
      </c>
      <c r="B345" s="248" t="s">
        <v>343</v>
      </c>
      <c r="C345" s="267" t="s">
        <v>312</v>
      </c>
      <c r="D345" s="248" t="s">
        <v>196</v>
      </c>
      <c r="E345" s="256" t="s">
        <v>334</v>
      </c>
      <c r="F345" s="248" t="s">
        <v>100</v>
      </c>
      <c r="G345" s="260"/>
      <c r="H345" s="260"/>
      <c r="I345" s="253">
        <v>-295</v>
      </c>
      <c r="J345" s="253">
        <f>G345+I345</f>
        <v>-295</v>
      </c>
      <c r="K345" s="253">
        <v>-295</v>
      </c>
      <c r="L345" s="253">
        <f t="shared" si="198"/>
        <v>-295</v>
      </c>
      <c r="M345" s="253">
        <f t="shared" si="199"/>
        <v>-590</v>
      </c>
      <c r="N345" s="253">
        <f t="shared" si="200"/>
        <v>-590</v>
      </c>
    </row>
    <row r="346" spans="1:14" s="19" customFormat="1" ht="18.75" hidden="1" customHeight="1" x14ac:dyDescent="0.2">
      <c r="A346" s="255" t="s">
        <v>93</v>
      </c>
      <c r="B346" s="248" t="s">
        <v>343</v>
      </c>
      <c r="C346" s="267" t="s">
        <v>312</v>
      </c>
      <c r="D346" s="248" t="s">
        <v>196</v>
      </c>
      <c r="E346" s="256" t="s">
        <v>334</v>
      </c>
      <c r="F346" s="248" t="s">
        <v>94</v>
      </c>
      <c r="G346" s="260"/>
      <c r="H346" s="260"/>
      <c r="I346" s="253">
        <v>-20</v>
      </c>
      <c r="J346" s="253">
        <f>G346+I346</f>
        <v>-20</v>
      </c>
      <c r="K346" s="253">
        <v>-20</v>
      </c>
      <c r="L346" s="253">
        <f t="shared" si="198"/>
        <v>-20</v>
      </c>
      <c r="M346" s="253">
        <f t="shared" si="199"/>
        <v>-40</v>
      </c>
      <c r="N346" s="253">
        <f t="shared" si="200"/>
        <v>-40</v>
      </c>
    </row>
    <row r="347" spans="1:14" s="19" customFormat="1" ht="16.5" hidden="1" customHeight="1" x14ac:dyDescent="0.2">
      <c r="A347" s="255" t="s">
        <v>973</v>
      </c>
      <c r="B347" s="248" t="s">
        <v>343</v>
      </c>
      <c r="C347" s="267" t="s">
        <v>312</v>
      </c>
      <c r="D347" s="248" t="s">
        <v>196</v>
      </c>
      <c r="E347" s="256" t="s">
        <v>462</v>
      </c>
      <c r="F347" s="267"/>
      <c r="G347" s="260"/>
      <c r="H347" s="260"/>
      <c r="I347" s="253">
        <f t="shared" ref="I347:N348" si="201">I348</f>
        <v>-2293.8000000000002</v>
      </c>
      <c r="J347" s="253" t="e">
        <f t="shared" si="201"/>
        <v>#REF!</v>
      </c>
      <c r="K347" s="253">
        <f t="shared" si="201"/>
        <v>-2293.8000000000002</v>
      </c>
      <c r="L347" s="253" t="e">
        <f t="shared" si="201"/>
        <v>#REF!</v>
      </c>
      <c r="M347" s="253" t="e">
        <f t="shared" si="201"/>
        <v>#REF!</v>
      </c>
      <c r="N347" s="253" t="e">
        <f t="shared" si="201"/>
        <v>#REF!</v>
      </c>
    </row>
    <row r="348" spans="1:14" s="19" customFormat="1" ht="27" hidden="1" customHeight="1" x14ac:dyDescent="0.2">
      <c r="A348" s="255" t="s">
        <v>991</v>
      </c>
      <c r="B348" s="248" t="s">
        <v>343</v>
      </c>
      <c r="C348" s="267" t="s">
        <v>312</v>
      </c>
      <c r="D348" s="248" t="s">
        <v>196</v>
      </c>
      <c r="E348" s="256" t="s">
        <v>463</v>
      </c>
      <c r="F348" s="248"/>
      <c r="G348" s="260"/>
      <c r="H348" s="260"/>
      <c r="I348" s="253">
        <f t="shared" si="201"/>
        <v>-2293.8000000000002</v>
      </c>
      <c r="J348" s="253" t="e">
        <f t="shared" si="201"/>
        <v>#REF!</v>
      </c>
      <c r="K348" s="253">
        <f t="shared" si="201"/>
        <v>-2293.8000000000002</v>
      </c>
      <c r="L348" s="253" t="e">
        <f t="shared" si="201"/>
        <v>#REF!</v>
      </c>
      <c r="M348" s="253" t="e">
        <f t="shared" si="201"/>
        <v>#REF!</v>
      </c>
      <c r="N348" s="253" t="e">
        <f t="shared" si="201"/>
        <v>#REF!</v>
      </c>
    </row>
    <row r="349" spans="1:14" s="19" customFormat="1" ht="27.75" hidden="1" customHeight="1" x14ac:dyDescent="0.2">
      <c r="A349" s="255" t="s">
        <v>992</v>
      </c>
      <c r="B349" s="248" t="s">
        <v>343</v>
      </c>
      <c r="C349" s="267" t="s">
        <v>312</v>
      </c>
      <c r="D349" s="248" t="s">
        <v>196</v>
      </c>
      <c r="E349" s="256" t="s">
        <v>484</v>
      </c>
      <c r="F349" s="248"/>
      <c r="G349" s="260"/>
      <c r="H349" s="260"/>
      <c r="I349" s="253">
        <f>I350+I351+I352+I353</f>
        <v>-2293.8000000000002</v>
      </c>
      <c r="J349" s="253" t="e">
        <f>J350+J351+J352+J353</f>
        <v>#REF!</v>
      </c>
      <c r="K349" s="253">
        <f>K350+K351+K352+K353</f>
        <v>-2293.8000000000002</v>
      </c>
      <c r="L349" s="253" t="e">
        <f>L350+L351+L352+L353</f>
        <v>#REF!</v>
      </c>
      <c r="M349" s="253" t="e">
        <f t="shared" ref="M349:N349" si="202">M350+M351+M352+M353</f>
        <v>#REF!</v>
      </c>
      <c r="N349" s="253" t="e">
        <f t="shared" si="202"/>
        <v>#REF!</v>
      </c>
    </row>
    <row r="350" spans="1:14" s="19" customFormat="1" ht="17.25" hidden="1" customHeight="1" x14ac:dyDescent="0.2">
      <c r="A350" s="255" t="s">
        <v>95</v>
      </c>
      <c r="B350" s="248" t="s">
        <v>343</v>
      </c>
      <c r="C350" s="267" t="s">
        <v>312</v>
      </c>
      <c r="D350" s="248" t="s">
        <v>196</v>
      </c>
      <c r="E350" s="256" t="s">
        <v>484</v>
      </c>
      <c r="F350" s="248" t="s">
        <v>96</v>
      </c>
      <c r="G350" s="260"/>
      <c r="H350" s="260"/>
      <c r="I350" s="253">
        <v>-1977.8</v>
      </c>
      <c r="J350" s="253" t="e">
        <f>#REF!+I350</f>
        <v>#REF!</v>
      </c>
      <c r="K350" s="253">
        <v>-1977.8</v>
      </c>
      <c r="L350" s="253" t="e">
        <f>#REF!+J350</f>
        <v>#REF!</v>
      </c>
      <c r="M350" s="253" t="e">
        <f>#REF!+K350</f>
        <v>#REF!</v>
      </c>
      <c r="N350" s="253" t="e">
        <f>#REF!+L350</f>
        <v>#REF!</v>
      </c>
    </row>
    <row r="351" spans="1:14" s="19" customFormat="1" ht="18.75" hidden="1" customHeight="1" x14ac:dyDescent="0.2">
      <c r="A351" s="255" t="s">
        <v>97</v>
      </c>
      <c r="B351" s="248" t="s">
        <v>343</v>
      </c>
      <c r="C351" s="267" t="s">
        <v>312</v>
      </c>
      <c r="D351" s="248" t="s">
        <v>196</v>
      </c>
      <c r="E351" s="256" t="s">
        <v>484</v>
      </c>
      <c r="F351" s="248" t="s">
        <v>98</v>
      </c>
      <c r="G351" s="260"/>
      <c r="H351" s="260"/>
      <c r="I351" s="253">
        <v>-101</v>
      </c>
      <c r="J351" s="253" t="e">
        <f>#REF!+I351</f>
        <v>#REF!</v>
      </c>
      <c r="K351" s="253">
        <v>-101</v>
      </c>
      <c r="L351" s="253" t="e">
        <f>#REF!+J351</f>
        <v>#REF!</v>
      </c>
      <c r="M351" s="253" t="e">
        <f>#REF!+K351</f>
        <v>#REF!</v>
      </c>
      <c r="N351" s="253" t="e">
        <f>#REF!+L351</f>
        <v>#REF!</v>
      </c>
    </row>
    <row r="352" spans="1:14" s="19" customFormat="1" ht="16.5" hidden="1" customHeight="1" x14ac:dyDescent="0.2">
      <c r="A352" s="255" t="s">
        <v>99</v>
      </c>
      <c r="B352" s="248" t="s">
        <v>343</v>
      </c>
      <c r="C352" s="267" t="s">
        <v>312</v>
      </c>
      <c r="D352" s="248" t="s">
        <v>196</v>
      </c>
      <c r="E352" s="256" t="s">
        <v>484</v>
      </c>
      <c r="F352" s="248" t="s">
        <v>100</v>
      </c>
      <c r="G352" s="260"/>
      <c r="H352" s="260"/>
      <c r="I352" s="253">
        <v>-95</v>
      </c>
      <c r="J352" s="253" t="e">
        <f>#REF!+I352</f>
        <v>#REF!</v>
      </c>
      <c r="K352" s="253">
        <v>-95</v>
      </c>
      <c r="L352" s="253" t="e">
        <f>#REF!+J352</f>
        <v>#REF!</v>
      </c>
      <c r="M352" s="253" t="e">
        <f>#REF!+K352</f>
        <v>#REF!</v>
      </c>
      <c r="N352" s="253" t="e">
        <f>#REF!+L352</f>
        <v>#REF!</v>
      </c>
    </row>
    <row r="353" spans="1:14" s="19" customFormat="1" ht="15" hidden="1" customHeight="1" x14ac:dyDescent="0.2">
      <c r="A353" s="255" t="s">
        <v>93</v>
      </c>
      <c r="B353" s="248" t="s">
        <v>343</v>
      </c>
      <c r="C353" s="267" t="s">
        <v>312</v>
      </c>
      <c r="D353" s="248" t="s">
        <v>196</v>
      </c>
      <c r="E353" s="256" t="s">
        <v>484</v>
      </c>
      <c r="F353" s="248" t="s">
        <v>94</v>
      </c>
      <c r="G353" s="260"/>
      <c r="H353" s="260"/>
      <c r="I353" s="253">
        <v>-120</v>
      </c>
      <c r="J353" s="253" t="e">
        <f>#REF!+I353</f>
        <v>#REF!</v>
      </c>
      <c r="K353" s="253">
        <v>-120</v>
      </c>
      <c r="L353" s="253" t="e">
        <f>#REF!+J353</f>
        <v>#REF!</v>
      </c>
      <c r="M353" s="253" t="e">
        <f>#REF!+K353</f>
        <v>#REF!</v>
      </c>
      <c r="N353" s="253" t="e">
        <f>#REF!+L353</f>
        <v>#REF!</v>
      </c>
    </row>
    <row r="354" spans="1:14" s="19" customFormat="1" ht="27.75" customHeight="1" x14ac:dyDescent="0.2">
      <c r="A354" s="255" t="s">
        <v>992</v>
      </c>
      <c r="B354" s="248" t="s">
        <v>343</v>
      </c>
      <c r="C354" s="267" t="s">
        <v>312</v>
      </c>
      <c r="D354" s="248" t="s">
        <v>196</v>
      </c>
      <c r="E354" s="256" t="s">
        <v>1022</v>
      </c>
      <c r="F354" s="248"/>
      <c r="G354" s="258">
        <f>G355+G357+G358+G359</f>
        <v>0</v>
      </c>
      <c r="H354" s="258">
        <f>H355+H357+H358+H359+H356</f>
        <v>2646</v>
      </c>
      <c r="I354" s="258">
        <f>I355+I357+I358+I359+I356</f>
        <v>0</v>
      </c>
      <c r="J354" s="258">
        <f>J355+J357+J358+J359+J356</f>
        <v>2646</v>
      </c>
      <c r="K354" s="258">
        <f>K355+K357+K358+K359+K356</f>
        <v>0</v>
      </c>
      <c r="L354" s="258">
        <f>L355+L356+L357+L358+L359</f>
        <v>2804</v>
      </c>
      <c r="M354" s="258">
        <f t="shared" ref="M354:N354" si="203">M355+M356+M357+M358+M359</f>
        <v>-462</v>
      </c>
      <c r="N354" s="258">
        <f t="shared" si="203"/>
        <v>2342</v>
      </c>
    </row>
    <row r="355" spans="1:14" s="19" customFormat="1" ht="15" customHeight="1" x14ac:dyDescent="0.2">
      <c r="A355" s="255" t="s">
        <v>95</v>
      </c>
      <c r="B355" s="248" t="s">
        <v>343</v>
      </c>
      <c r="C355" s="267" t="s">
        <v>312</v>
      </c>
      <c r="D355" s="248" t="s">
        <v>196</v>
      </c>
      <c r="E355" s="256" t="s">
        <v>1022</v>
      </c>
      <c r="F355" s="248" t="s">
        <v>96</v>
      </c>
      <c r="G355" s="260"/>
      <c r="H355" s="253">
        <v>2300</v>
      </c>
      <c r="I355" s="253">
        <v>-550</v>
      </c>
      <c r="J355" s="253">
        <f>H355+I355</f>
        <v>1750</v>
      </c>
      <c r="K355" s="253">
        <v>0</v>
      </c>
      <c r="L355" s="253">
        <v>1900</v>
      </c>
      <c r="M355" s="253">
        <v>-140</v>
      </c>
      <c r="N355" s="253">
        <f>L355+M355</f>
        <v>1760</v>
      </c>
    </row>
    <row r="356" spans="1:14" s="19" customFormat="1" ht="35.25" customHeight="1" x14ac:dyDescent="0.2">
      <c r="A356" s="390" t="s">
        <v>896</v>
      </c>
      <c r="B356" s="378" t="s">
        <v>343</v>
      </c>
      <c r="C356" s="378" t="s">
        <v>190</v>
      </c>
      <c r="D356" s="378" t="s">
        <v>196</v>
      </c>
      <c r="E356" s="256" t="s">
        <v>1022</v>
      </c>
      <c r="F356" s="391" t="s">
        <v>894</v>
      </c>
      <c r="G356" s="260"/>
      <c r="H356" s="253"/>
      <c r="I356" s="253">
        <v>550</v>
      </c>
      <c r="J356" s="253">
        <f>H356+I356</f>
        <v>550</v>
      </c>
      <c r="K356" s="253">
        <v>0</v>
      </c>
      <c r="L356" s="253">
        <v>574</v>
      </c>
      <c r="M356" s="253">
        <v>-42</v>
      </c>
      <c r="N356" s="253">
        <f t="shared" ref="N356:N359" si="204">L356+M356</f>
        <v>532</v>
      </c>
    </row>
    <row r="357" spans="1:14" s="19" customFormat="1" ht="15" customHeight="1" x14ac:dyDescent="0.2">
      <c r="A357" s="255" t="s">
        <v>97</v>
      </c>
      <c r="B357" s="248" t="s">
        <v>343</v>
      </c>
      <c r="C357" s="267" t="s">
        <v>312</v>
      </c>
      <c r="D357" s="248" t="s">
        <v>196</v>
      </c>
      <c r="E357" s="256" t="s">
        <v>1022</v>
      </c>
      <c r="F357" s="248" t="s">
        <v>98</v>
      </c>
      <c r="G357" s="260"/>
      <c r="H357" s="253">
        <v>101</v>
      </c>
      <c r="I357" s="253">
        <v>0</v>
      </c>
      <c r="J357" s="253">
        <f>H357+I357</f>
        <v>101</v>
      </c>
      <c r="K357" s="253">
        <v>0</v>
      </c>
      <c r="L357" s="253">
        <v>80</v>
      </c>
      <c r="M357" s="253">
        <v>-80</v>
      </c>
      <c r="N357" s="253">
        <f t="shared" si="204"/>
        <v>0</v>
      </c>
    </row>
    <row r="358" spans="1:14" s="19" customFormat="1" ht="19.5" customHeight="1" x14ac:dyDescent="0.2">
      <c r="A358" s="255" t="s">
        <v>99</v>
      </c>
      <c r="B358" s="248" t="s">
        <v>343</v>
      </c>
      <c r="C358" s="267" t="s">
        <v>312</v>
      </c>
      <c r="D358" s="248" t="s">
        <v>196</v>
      </c>
      <c r="E358" s="256" t="s">
        <v>1022</v>
      </c>
      <c r="F358" s="248" t="s">
        <v>100</v>
      </c>
      <c r="G358" s="260"/>
      <c r="H358" s="253">
        <v>95</v>
      </c>
      <c r="I358" s="253">
        <v>0</v>
      </c>
      <c r="J358" s="253">
        <f>H358+I358</f>
        <v>95</v>
      </c>
      <c r="K358" s="253">
        <v>0</v>
      </c>
      <c r="L358" s="253">
        <v>100</v>
      </c>
      <c r="M358" s="253">
        <v>-100</v>
      </c>
      <c r="N358" s="253">
        <f t="shared" si="204"/>
        <v>0</v>
      </c>
    </row>
    <row r="359" spans="1:14" s="19" customFormat="1" ht="20.25" customHeight="1" x14ac:dyDescent="0.25">
      <c r="A359" s="255" t="s">
        <v>93</v>
      </c>
      <c r="B359" s="359" t="s">
        <v>343</v>
      </c>
      <c r="C359" s="360" t="s">
        <v>312</v>
      </c>
      <c r="D359" s="359" t="s">
        <v>196</v>
      </c>
      <c r="E359" s="256" t="s">
        <v>1022</v>
      </c>
      <c r="F359" s="359" t="s">
        <v>94</v>
      </c>
      <c r="G359" s="260"/>
      <c r="H359" s="253">
        <v>150</v>
      </c>
      <c r="I359" s="253">
        <v>0</v>
      </c>
      <c r="J359" s="253">
        <f>H359+I359</f>
        <v>150</v>
      </c>
      <c r="K359" s="253">
        <v>0</v>
      </c>
      <c r="L359" s="253">
        <v>150</v>
      </c>
      <c r="M359" s="253">
        <v>-100</v>
      </c>
      <c r="N359" s="253">
        <f t="shared" si="204"/>
        <v>50</v>
      </c>
    </row>
    <row r="360" spans="1:14" s="19" customFormat="1" ht="37.5" customHeight="1" x14ac:dyDescent="0.25">
      <c r="A360" s="255" t="s">
        <v>785</v>
      </c>
      <c r="B360" s="359" t="s">
        <v>343</v>
      </c>
      <c r="C360" s="267" t="s">
        <v>312</v>
      </c>
      <c r="D360" s="248" t="s">
        <v>196</v>
      </c>
      <c r="E360" s="256" t="s">
        <v>786</v>
      </c>
      <c r="F360" s="248"/>
      <c r="G360" s="252"/>
      <c r="H360" s="253">
        <f t="shared" ref="H360:N360" si="205">H361+H362</f>
        <v>0</v>
      </c>
      <c r="I360" s="253">
        <f t="shared" si="205"/>
        <v>80.099999999999994</v>
      </c>
      <c r="J360" s="253">
        <f t="shared" si="205"/>
        <v>80.099999999999994</v>
      </c>
      <c r="K360" s="253">
        <f t="shared" si="205"/>
        <v>0</v>
      </c>
      <c r="L360" s="253">
        <f t="shared" si="205"/>
        <v>0</v>
      </c>
      <c r="M360" s="253">
        <f t="shared" si="205"/>
        <v>78.5</v>
      </c>
      <c r="N360" s="253">
        <f t="shared" si="205"/>
        <v>78.5</v>
      </c>
    </row>
    <row r="361" spans="1:14" s="19" customFormat="1" ht="20.25" customHeight="1" x14ac:dyDescent="0.25">
      <c r="A361" s="377" t="s">
        <v>905</v>
      </c>
      <c r="B361" s="359" t="s">
        <v>343</v>
      </c>
      <c r="C361" s="267" t="s">
        <v>312</v>
      </c>
      <c r="D361" s="248" t="s">
        <v>196</v>
      </c>
      <c r="E361" s="256" t="s">
        <v>786</v>
      </c>
      <c r="F361" s="248" t="s">
        <v>96</v>
      </c>
      <c r="G361" s="252"/>
      <c r="H361" s="253">
        <v>0</v>
      </c>
      <c r="I361" s="253">
        <v>61.4</v>
      </c>
      <c r="J361" s="253">
        <f>H361+I361</f>
        <v>61.4</v>
      </c>
      <c r="K361" s="253">
        <v>0.04</v>
      </c>
      <c r="L361" s="253">
        <v>0</v>
      </c>
      <c r="M361" s="253">
        <v>60.3</v>
      </c>
      <c r="N361" s="253">
        <f>L361+M361</f>
        <v>60.3</v>
      </c>
    </row>
    <row r="362" spans="1:14" s="19" customFormat="1" ht="36" customHeight="1" x14ac:dyDescent="0.25">
      <c r="A362" s="357" t="s">
        <v>896</v>
      </c>
      <c r="B362" s="359" t="s">
        <v>343</v>
      </c>
      <c r="C362" s="267" t="s">
        <v>312</v>
      </c>
      <c r="D362" s="248" t="s">
        <v>196</v>
      </c>
      <c r="E362" s="256" t="s">
        <v>786</v>
      </c>
      <c r="F362" s="248" t="s">
        <v>894</v>
      </c>
      <c r="G362" s="252"/>
      <c r="H362" s="253">
        <v>0</v>
      </c>
      <c r="I362" s="253">
        <v>18.7</v>
      </c>
      <c r="J362" s="253">
        <f>H362+I362</f>
        <v>18.7</v>
      </c>
      <c r="K362" s="253">
        <v>-0.04</v>
      </c>
      <c r="L362" s="253">
        <v>0</v>
      </c>
      <c r="M362" s="253">
        <v>18.2</v>
      </c>
      <c r="N362" s="253">
        <f>L362+M362</f>
        <v>18.2</v>
      </c>
    </row>
    <row r="363" spans="1:14" ht="31.5" customHeight="1" x14ac:dyDescent="0.2">
      <c r="A363" s="394" t="s">
        <v>199</v>
      </c>
      <c r="B363" s="246" t="s">
        <v>343</v>
      </c>
      <c r="C363" s="246" t="s">
        <v>190</v>
      </c>
      <c r="D363" s="246" t="s">
        <v>200</v>
      </c>
      <c r="E363" s="246"/>
      <c r="F363" s="246"/>
      <c r="G363" s="271">
        <f>G383+G392</f>
        <v>0</v>
      </c>
      <c r="H363" s="271">
        <f>H392</f>
        <v>5345</v>
      </c>
      <c r="I363" s="271">
        <f>I392</f>
        <v>0</v>
      </c>
      <c r="J363" s="271">
        <f>J392</f>
        <v>5345</v>
      </c>
      <c r="K363" s="271">
        <f>K392</f>
        <v>-199</v>
      </c>
      <c r="L363" s="271">
        <f>L393+L394+L395+L396+L397+L398+L399+L400</f>
        <v>5920</v>
      </c>
      <c r="M363" s="271">
        <f t="shared" ref="M363:N363" si="206">M393+M394+M395+M396+M397+M398+M399+M400</f>
        <v>-510</v>
      </c>
      <c r="N363" s="271">
        <f t="shared" si="206"/>
        <v>5410</v>
      </c>
    </row>
    <row r="364" spans="1:14" ht="30.75" hidden="1" customHeight="1" x14ac:dyDescent="0.2">
      <c r="A364" s="255" t="s">
        <v>123</v>
      </c>
      <c r="B364" s="248" t="s">
        <v>343</v>
      </c>
      <c r="C364" s="248" t="s">
        <v>190</v>
      </c>
      <c r="D364" s="248" t="s">
        <v>200</v>
      </c>
      <c r="E364" s="256" t="s">
        <v>332</v>
      </c>
      <c r="F364" s="248"/>
      <c r="G364" s="252"/>
      <c r="H364" s="252"/>
      <c r="I364" s="253">
        <f>I365</f>
        <v>-4855</v>
      </c>
      <c r="J364" s="253">
        <f>J365</f>
        <v>-4855</v>
      </c>
      <c r="K364" s="253">
        <f>K365</f>
        <v>-4855</v>
      </c>
      <c r="L364" s="253">
        <f>L365</f>
        <v>-4855</v>
      </c>
      <c r="M364" s="253">
        <f t="shared" ref="M364:N364" si="207">M365</f>
        <v>-9710</v>
      </c>
      <c r="N364" s="253">
        <f t="shared" si="207"/>
        <v>-9710</v>
      </c>
    </row>
    <row r="365" spans="1:14" ht="15" hidden="1" x14ac:dyDescent="0.2">
      <c r="A365" s="255" t="s">
        <v>333</v>
      </c>
      <c r="B365" s="248" t="s">
        <v>343</v>
      </c>
      <c r="C365" s="248" t="s">
        <v>190</v>
      </c>
      <c r="D365" s="248" t="s">
        <v>200</v>
      </c>
      <c r="E365" s="256" t="s">
        <v>334</v>
      </c>
      <c r="F365" s="248"/>
      <c r="G365" s="252"/>
      <c r="H365" s="252"/>
      <c r="I365" s="253">
        <f>I366+I367+I370+I371+I382</f>
        <v>-4855</v>
      </c>
      <c r="J365" s="253">
        <f>J366+J367+J370+J371+J382</f>
        <v>-4855</v>
      </c>
      <c r="K365" s="253">
        <f>K366+K367+K370+K371+K382</f>
        <v>-4855</v>
      </c>
      <c r="L365" s="253">
        <f>L366+L367+L370+L371+L382</f>
        <v>-4855</v>
      </c>
      <c r="M365" s="253">
        <f t="shared" ref="M365:N365" si="208">M366+M367+M370+M371+M382</f>
        <v>-9710</v>
      </c>
      <c r="N365" s="253">
        <f t="shared" si="208"/>
        <v>-9710</v>
      </c>
    </row>
    <row r="366" spans="1:14" ht="15" hidden="1" x14ac:dyDescent="0.2">
      <c r="A366" s="255" t="s">
        <v>95</v>
      </c>
      <c r="B366" s="248" t="s">
        <v>343</v>
      </c>
      <c r="C366" s="248" t="s">
        <v>190</v>
      </c>
      <c r="D366" s="248" t="s">
        <v>200</v>
      </c>
      <c r="E366" s="256" t="s">
        <v>334</v>
      </c>
      <c r="F366" s="248" t="s">
        <v>96</v>
      </c>
      <c r="G366" s="252"/>
      <c r="H366" s="252"/>
      <c r="I366" s="253">
        <v>-4000</v>
      </c>
      <c r="J366" s="253">
        <f t="shared" ref="J366:J382" si="209">G366+I366</f>
        <v>-4000</v>
      </c>
      <c r="K366" s="253">
        <v>-4000</v>
      </c>
      <c r="L366" s="253">
        <f t="shared" ref="L366:L382" si="210">H366+J366</f>
        <v>-4000</v>
      </c>
      <c r="M366" s="253">
        <f t="shared" ref="M366:M382" si="211">I366+K366</f>
        <v>-8000</v>
      </c>
      <c r="N366" s="253">
        <f t="shared" ref="N366:N382" si="212">J366+L366</f>
        <v>-8000</v>
      </c>
    </row>
    <row r="367" spans="1:14" ht="15" hidden="1" x14ac:dyDescent="0.2">
      <c r="A367" s="255" t="s">
        <v>97</v>
      </c>
      <c r="B367" s="248" t="s">
        <v>343</v>
      </c>
      <c r="C367" s="248" t="s">
        <v>190</v>
      </c>
      <c r="D367" s="248" t="s">
        <v>200</v>
      </c>
      <c r="E367" s="256" t="s">
        <v>334</v>
      </c>
      <c r="F367" s="248" t="s">
        <v>98</v>
      </c>
      <c r="G367" s="252"/>
      <c r="H367" s="252"/>
      <c r="I367" s="253">
        <v>-98</v>
      </c>
      <c r="J367" s="253">
        <f t="shared" si="209"/>
        <v>-98</v>
      </c>
      <c r="K367" s="253">
        <v>-98</v>
      </c>
      <c r="L367" s="253">
        <f t="shared" si="210"/>
        <v>-98</v>
      </c>
      <c r="M367" s="253">
        <f t="shared" si="211"/>
        <v>-196</v>
      </c>
      <c r="N367" s="253">
        <f t="shared" si="212"/>
        <v>-196</v>
      </c>
    </row>
    <row r="368" spans="1:14" ht="25.5" hidden="1" customHeight="1" x14ac:dyDescent="0.2">
      <c r="A368" s="255" t="s">
        <v>99</v>
      </c>
      <c r="B368" s="248" t="s">
        <v>343</v>
      </c>
      <c r="C368" s="248" t="s">
        <v>190</v>
      </c>
      <c r="D368" s="248" t="s">
        <v>200</v>
      </c>
      <c r="E368" s="256" t="s">
        <v>334</v>
      </c>
      <c r="F368" s="248" t="s">
        <v>100</v>
      </c>
      <c r="G368" s="252"/>
      <c r="H368" s="252"/>
      <c r="I368" s="253" t="e">
        <f>#REF!+G368</f>
        <v>#REF!</v>
      </c>
      <c r="J368" s="253" t="e">
        <f t="shared" si="209"/>
        <v>#REF!</v>
      </c>
      <c r="K368" s="253" t="e">
        <f>H368+I368</f>
        <v>#REF!</v>
      </c>
      <c r="L368" s="253" t="e">
        <f t="shared" si="210"/>
        <v>#REF!</v>
      </c>
      <c r="M368" s="253" t="e">
        <f t="shared" si="211"/>
        <v>#REF!</v>
      </c>
      <c r="N368" s="253" t="e">
        <f t="shared" si="212"/>
        <v>#REF!</v>
      </c>
    </row>
    <row r="369" spans="1:14" ht="25.5" hidden="1" customHeight="1" x14ac:dyDescent="0.2">
      <c r="A369" s="255" t="s">
        <v>101</v>
      </c>
      <c r="B369" s="248" t="s">
        <v>343</v>
      </c>
      <c r="C369" s="248" t="s">
        <v>190</v>
      </c>
      <c r="D369" s="248" t="s">
        <v>200</v>
      </c>
      <c r="E369" s="256" t="s">
        <v>334</v>
      </c>
      <c r="F369" s="248" t="s">
        <v>102</v>
      </c>
      <c r="G369" s="252"/>
      <c r="H369" s="252"/>
      <c r="I369" s="253" t="e">
        <f>#REF!+G369</f>
        <v>#REF!</v>
      </c>
      <c r="J369" s="253" t="e">
        <f t="shared" si="209"/>
        <v>#REF!</v>
      </c>
      <c r="K369" s="253" t="e">
        <f>H369+I369</f>
        <v>#REF!</v>
      </c>
      <c r="L369" s="253" t="e">
        <f t="shared" si="210"/>
        <v>#REF!</v>
      </c>
      <c r="M369" s="253" t="e">
        <f t="shared" si="211"/>
        <v>#REF!</v>
      </c>
      <c r="N369" s="253" t="e">
        <f t="shared" si="212"/>
        <v>#REF!</v>
      </c>
    </row>
    <row r="370" spans="1:14" ht="15.75" hidden="1" customHeight="1" x14ac:dyDescent="0.25">
      <c r="A370" s="353" t="s">
        <v>99</v>
      </c>
      <c r="B370" s="248" t="s">
        <v>343</v>
      </c>
      <c r="C370" s="248" t="s">
        <v>190</v>
      </c>
      <c r="D370" s="248" t="s">
        <v>200</v>
      </c>
      <c r="E370" s="256" t="s">
        <v>334</v>
      </c>
      <c r="F370" s="248" t="s">
        <v>100</v>
      </c>
      <c r="G370" s="252"/>
      <c r="H370" s="252"/>
      <c r="I370" s="253">
        <v>-340</v>
      </c>
      <c r="J370" s="253">
        <f t="shared" si="209"/>
        <v>-340</v>
      </c>
      <c r="K370" s="253">
        <v>-340</v>
      </c>
      <c r="L370" s="253">
        <f t="shared" si="210"/>
        <v>-340</v>
      </c>
      <c r="M370" s="253">
        <f t="shared" si="211"/>
        <v>-680</v>
      </c>
      <c r="N370" s="253">
        <f t="shared" si="212"/>
        <v>-680</v>
      </c>
    </row>
    <row r="371" spans="1:14" ht="18" hidden="1" customHeight="1" x14ac:dyDescent="0.2">
      <c r="A371" s="255" t="s">
        <v>93</v>
      </c>
      <c r="B371" s="248" t="s">
        <v>343</v>
      </c>
      <c r="C371" s="248" t="s">
        <v>190</v>
      </c>
      <c r="D371" s="248" t="s">
        <v>200</v>
      </c>
      <c r="E371" s="256" t="s">
        <v>334</v>
      </c>
      <c r="F371" s="248" t="s">
        <v>94</v>
      </c>
      <c r="G371" s="252"/>
      <c r="H371" s="252"/>
      <c r="I371" s="253">
        <v>-347</v>
      </c>
      <c r="J371" s="253">
        <f t="shared" si="209"/>
        <v>-347</v>
      </c>
      <c r="K371" s="253">
        <v>-347</v>
      </c>
      <c r="L371" s="253">
        <f t="shared" si="210"/>
        <v>-347</v>
      </c>
      <c r="M371" s="253">
        <f t="shared" si="211"/>
        <v>-694</v>
      </c>
      <c r="N371" s="253">
        <f t="shared" si="212"/>
        <v>-694</v>
      </c>
    </row>
    <row r="372" spans="1:14" ht="12.75" hidden="1" customHeight="1" x14ac:dyDescent="0.2">
      <c r="A372" s="255" t="s">
        <v>63</v>
      </c>
      <c r="B372" s="248" t="s">
        <v>343</v>
      </c>
      <c r="C372" s="248" t="s">
        <v>190</v>
      </c>
      <c r="D372" s="248" t="s">
        <v>200</v>
      </c>
      <c r="E372" s="256" t="s">
        <v>334</v>
      </c>
      <c r="F372" s="248" t="s">
        <v>64</v>
      </c>
      <c r="G372" s="252"/>
      <c r="H372" s="252"/>
      <c r="I372" s="253" t="e">
        <f>#REF!+G372</f>
        <v>#REF!</v>
      </c>
      <c r="J372" s="253" t="e">
        <f t="shared" si="209"/>
        <v>#REF!</v>
      </c>
      <c r="K372" s="253" t="e">
        <f t="shared" ref="K372:K381" si="213">H372+I372</f>
        <v>#REF!</v>
      </c>
      <c r="L372" s="253" t="e">
        <f t="shared" si="210"/>
        <v>#REF!</v>
      </c>
      <c r="M372" s="253" t="e">
        <f t="shared" si="211"/>
        <v>#REF!</v>
      </c>
      <c r="N372" s="253" t="e">
        <f t="shared" si="212"/>
        <v>#REF!</v>
      </c>
    </row>
    <row r="373" spans="1:14" ht="12.75" hidden="1" customHeight="1" x14ac:dyDescent="0.2">
      <c r="A373" s="255" t="s">
        <v>302</v>
      </c>
      <c r="B373" s="248" t="s">
        <v>343</v>
      </c>
      <c r="C373" s="248" t="s">
        <v>190</v>
      </c>
      <c r="D373" s="248" t="s">
        <v>200</v>
      </c>
      <c r="E373" s="256" t="s">
        <v>334</v>
      </c>
      <c r="F373" s="248" t="s">
        <v>303</v>
      </c>
      <c r="G373" s="252"/>
      <c r="H373" s="252"/>
      <c r="I373" s="253" t="e">
        <f>#REF!+G373</f>
        <v>#REF!</v>
      </c>
      <c r="J373" s="253" t="e">
        <f t="shared" si="209"/>
        <v>#REF!</v>
      </c>
      <c r="K373" s="253" t="e">
        <f t="shared" si="213"/>
        <v>#REF!</v>
      </c>
      <c r="L373" s="253" t="e">
        <f t="shared" si="210"/>
        <v>#REF!</v>
      </c>
      <c r="M373" s="253" t="e">
        <f t="shared" si="211"/>
        <v>#REF!</v>
      </c>
      <c r="N373" s="253" t="e">
        <f t="shared" si="212"/>
        <v>#REF!</v>
      </c>
    </row>
    <row r="374" spans="1:14" ht="12.75" hidden="1" customHeight="1" x14ac:dyDescent="0.2">
      <c r="A374" s="255" t="s">
        <v>344</v>
      </c>
      <c r="B374" s="248" t="s">
        <v>343</v>
      </c>
      <c r="C374" s="248" t="s">
        <v>190</v>
      </c>
      <c r="D374" s="248" t="s">
        <v>200</v>
      </c>
      <c r="E374" s="256" t="s">
        <v>334</v>
      </c>
      <c r="F374" s="248"/>
      <c r="G374" s="252"/>
      <c r="H374" s="252"/>
      <c r="I374" s="253" t="e">
        <f>#REF!+G374</f>
        <v>#REF!</v>
      </c>
      <c r="J374" s="253" t="e">
        <f t="shared" si="209"/>
        <v>#REF!</v>
      </c>
      <c r="K374" s="253" t="e">
        <f t="shared" si="213"/>
        <v>#REF!</v>
      </c>
      <c r="L374" s="253" t="e">
        <f t="shared" si="210"/>
        <v>#REF!</v>
      </c>
      <c r="M374" s="253" t="e">
        <f t="shared" si="211"/>
        <v>#REF!</v>
      </c>
      <c r="N374" s="253" t="e">
        <f t="shared" si="212"/>
        <v>#REF!</v>
      </c>
    </row>
    <row r="375" spans="1:14" ht="38.25" hidden="1" customHeight="1" x14ac:dyDescent="0.2">
      <c r="A375" s="255" t="s">
        <v>345</v>
      </c>
      <c r="B375" s="248" t="s">
        <v>343</v>
      </c>
      <c r="C375" s="248" t="s">
        <v>190</v>
      </c>
      <c r="D375" s="248" t="s">
        <v>200</v>
      </c>
      <c r="E375" s="256" t="s">
        <v>334</v>
      </c>
      <c r="F375" s="248"/>
      <c r="G375" s="252"/>
      <c r="H375" s="252"/>
      <c r="I375" s="253" t="e">
        <f>#REF!+G375</f>
        <v>#REF!</v>
      </c>
      <c r="J375" s="253" t="e">
        <f t="shared" si="209"/>
        <v>#REF!</v>
      </c>
      <c r="K375" s="253" t="e">
        <f t="shared" si="213"/>
        <v>#REF!</v>
      </c>
      <c r="L375" s="253" t="e">
        <f t="shared" si="210"/>
        <v>#REF!</v>
      </c>
      <c r="M375" s="253" t="e">
        <f t="shared" si="211"/>
        <v>#REF!</v>
      </c>
      <c r="N375" s="253" t="e">
        <f t="shared" si="212"/>
        <v>#REF!</v>
      </c>
    </row>
    <row r="376" spans="1:14" ht="12.75" hidden="1" customHeight="1" x14ac:dyDescent="0.2">
      <c r="A376" s="255" t="s">
        <v>63</v>
      </c>
      <c r="B376" s="248" t="s">
        <v>343</v>
      </c>
      <c r="C376" s="248" t="s">
        <v>190</v>
      </c>
      <c r="D376" s="248" t="s">
        <v>200</v>
      </c>
      <c r="E376" s="256" t="s">
        <v>334</v>
      </c>
      <c r="F376" s="248" t="s">
        <v>64</v>
      </c>
      <c r="G376" s="252"/>
      <c r="H376" s="252"/>
      <c r="I376" s="253" t="e">
        <f>#REF!+G376</f>
        <v>#REF!</v>
      </c>
      <c r="J376" s="253" t="e">
        <f t="shared" si="209"/>
        <v>#REF!</v>
      </c>
      <c r="K376" s="253" t="e">
        <f t="shared" si="213"/>
        <v>#REF!</v>
      </c>
      <c r="L376" s="253" t="e">
        <f t="shared" si="210"/>
        <v>#REF!</v>
      </c>
      <c r="M376" s="253" t="e">
        <f t="shared" si="211"/>
        <v>#REF!</v>
      </c>
      <c r="N376" s="253" t="e">
        <f t="shared" si="212"/>
        <v>#REF!</v>
      </c>
    </row>
    <row r="377" spans="1:14" ht="12.75" hidden="1" customHeight="1" x14ac:dyDescent="0.2">
      <c r="A377" s="394" t="s">
        <v>346</v>
      </c>
      <c r="B377" s="248" t="s">
        <v>343</v>
      </c>
      <c r="C377" s="248" t="s">
        <v>190</v>
      </c>
      <c r="D377" s="248" t="s">
        <v>200</v>
      </c>
      <c r="E377" s="256" t="s">
        <v>334</v>
      </c>
      <c r="F377" s="246"/>
      <c r="G377" s="252"/>
      <c r="H377" s="252"/>
      <c r="I377" s="253" t="e">
        <f>#REF!+G377</f>
        <v>#REF!</v>
      </c>
      <c r="J377" s="253" t="e">
        <f t="shared" si="209"/>
        <v>#REF!</v>
      </c>
      <c r="K377" s="253" t="e">
        <f t="shared" si="213"/>
        <v>#REF!</v>
      </c>
      <c r="L377" s="253" t="e">
        <f t="shared" si="210"/>
        <v>#REF!</v>
      </c>
      <c r="M377" s="253" t="e">
        <f t="shared" si="211"/>
        <v>#REF!</v>
      </c>
      <c r="N377" s="253" t="e">
        <f t="shared" si="212"/>
        <v>#REF!</v>
      </c>
    </row>
    <row r="378" spans="1:14" ht="12.75" hidden="1" customHeight="1" x14ac:dyDescent="0.2">
      <c r="A378" s="255" t="s">
        <v>347</v>
      </c>
      <c r="B378" s="248" t="s">
        <v>343</v>
      </c>
      <c r="C378" s="248" t="s">
        <v>190</v>
      </c>
      <c r="D378" s="248" t="s">
        <v>200</v>
      </c>
      <c r="E378" s="256" t="s">
        <v>334</v>
      </c>
      <c r="F378" s="248"/>
      <c r="G378" s="252"/>
      <c r="H378" s="252"/>
      <c r="I378" s="253" t="e">
        <f>#REF!+G378</f>
        <v>#REF!</v>
      </c>
      <c r="J378" s="253" t="e">
        <f t="shared" si="209"/>
        <v>#REF!</v>
      </c>
      <c r="K378" s="253" t="e">
        <f t="shared" si="213"/>
        <v>#REF!</v>
      </c>
      <c r="L378" s="253" t="e">
        <f t="shared" si="210"/>
        <v>#REF!</v>
      </c>
      <c r="M378" s="253" t="e">
        <f t="shared" si="211"/>
        <v>#REF!</v>
      </c>
      <c r="N378" s="253" t="e">
        <f t="shared" si="212"/>
        <v>#REF!</v>
      </c>
    </row>
    <row r="379" spans="1:14" ht="15.75" hidden="1" customHeight="1" x14ac:dyDescent="0.2">
      <c r="A379" s="255" t="s">
        <v>348</v>
      </c>
      <c r="B379" s="248" t="s">
        <v>343</v>
      </c>
      <c r="C379" s="248" t="s">
        <v>190</v>
      </c>
      <c r="D379" s="248" t="s">
        <v>200</v>
      </c>
      <c r="E379" s="256" t="s">
        <v>334</v>
      </c>
      <c r="F379" s="248"/>
      <c r="G379" s="252"/>
      <c r="H379" s="252"/>
      <c r="I379" s="253" t="e">
        <f>#REF!+G379</f>
        <v>#REF!</v>
      </c>
      <c r="J379" s="253" t="e">
        <f t="shared" si="209"/>
        <v>#REF!</v>
      </c>
      <c r="K379" s="253" t="e">
        <f t="shared" si="213"/>
        <v>#REF!</v>
      </c>
      <c r="L379" s="253" t="e">
        <f t="shared" si="210"/>
        <v>#REF!</v>
      </c>
      <c r="M379" s="253" t="e">
        <f t="shared" si="211"/>
        <v>#REF!</v>
      </c>
      <c r="N379" s="253" t="e">
        <f t="shared" si="212"/>
        <v>#REF!</v>
      </c>
    </row>
    <row r="380" spans="1:14" ht="12.75" hidden="1" customHeight="1" x14ac:dyDescent="0.2">
      <c r="A380" s="255" t="s">
        <v>149</v>
      </c>
      <c r="B380" s="248" t="s">
        <v>343</v>
      </c>
      <c r="C380" s="248" t="s">
        <v>190</v>
      </c>
      <c r="D380" s="248" t="s">
        <v>200</v>
      </c>
      <c r="E380" s="256" t="s">
        <v>334</v>
      </c>
      <c r="F380" s="248" t="s">
        <v>150</v>
      </c>
      <c r="G380" s="252"/>
      <c r="H380" s="252"/>
      <c r="I380" s="253" t="e">
        <f>#REF!+G380</f>
        <v>#REF!</v>
      </c>
      <c r="J380" s="253" t="e">
        <f t="shared" si="209"/>
        <v>#REF!</v>
      </c>
      <c r="K380" s="253" t="e">
        <f t="shared" si="213"/>
        <v>#REF!</v>
      </c>
      <c r="L380" s="253" t="e">
        <f t="shared" si="210"/>
        <v>#REF!</v>
      </c>
      <c r="M380" s="253" t="e">
        <f t="shared" si="211"/>
        <v>#REF!</v>
      </c>
      <c r="N380" s="253" t="e">
        <f t="shared" si="212"/>
        <v>#REF!</v>
      </c>
    </row>
    <row r="381" spans="1:14" ht="12.75" hidden="1" customHeight="1" x14ac:dyDescent="0.2">
      <c r="A381" s="255" t="s">
        <v>63</v>
      </c>
      <c r="B381" s="248" t="s">
        <v>343</v>
      </c>
      <c r="C381" s="248" t="s">
        <v>190</v>
      </c>
      <c r="D381" s="248" t="s">
        <v>200</v>
      </c>
      <c r="E381" s="256" t="s">
        <v>334</v>
      </c>
      <c r="F381" s="248" t="s">
        <v>64</v>
      </c>
      <c r="G381" s="252"/>
      <c r="H381" s="252"/>
      <c r="I381" s="253" t="e">
        <f>#REF!+G381</f>
        <v>#REF!</v>
      </c>
      <c r="J381" s="253" t="e">
        <f t="shared" si="209"/>
        <v>#REF!</v>
      </c>
      <c r="K381" s="253" t="e">
        <f t="shared" si="213"/>
        <v>#REF!</v>
      </c>
      <c r="L381" s="253" t="e">
        <f t="shared" si="210"/>
        <v>#REF!</v>
      </c>
      <c r="M381" s="253" t="e">
        <f t="shared" si="211"/>
        <v>#REF!</v>
      </c>
      <c r="N381" s="253" t="e">
        <f t="shared" si="212"/>
        <v>#REF!</v>
      </c>
    </row>
    <row r="382" spans="1:14" ht="15" hidden="1" x14ac:dyDescent="0.2">
      <c r="A382" s="255" t="s">
        <v>103</v>
      </c>
      <c r="B382" s="248" t="s">
        <v>343</v>
      </c>
      <c r="C382" s="248" t="s">
        <v>190</v>
      </c>
      <c r="D382" s="248" t="s">
        <v>200</v>
      </c>
      <c r="E382" s="256" t="s">
        <v>334</v>
      </c>
      <c r="F382" s="248" t="s">
        <v>104</v>
      </c>
      <c r="G382" s="252"/>
      <c r="H382" s="252"/>
      <c r="I382" s="253">
        <v>-70</v>
      </c>
      <c r="J382" s="253">
        <f t="shared" si="209"/>
        <v>-70</v>
      </c>
      <c r="K382" s="253">
        <v>-70</v>
      </c>
      <c r="L382" s="253">
        <f t="shared" si="210"/>
        <v>-70</v>
      </c>
      <c r="M382" s="253">
        <f t="shared" si="211"/>
        <v>-140</v>
      </c>
      <c r="N382" s="253">
        <f t="shared" si="212"/>
        <v>-140</v>
      </c>
    </row>
    <row r="383" spans="1:14" ht="26.25" hidden="1" customHeight="1" x14ac:dyDescent="0.2">
      <c r="A383" s="255" t="s">
        <v>971</v>
      </c>
      <c r="B383" s="248" t="s">
        <v>343</v>
      </c>
      <c r="C383" s="248" t="s">
        <v>190</v>
      </c>
      <c r="D383" s="248" t="s">
        <v>200</v>
      </c>
      <c r="E383" s="256" t="s">
        <v>460</v>
      </c>
      <c r="F383" s="248"/>
      <c r="G383" s="252"/>
      <c r="H383" s="252"/>
      <c r="I383" s="253">
        <f t="shared" ref="I383:N384" si="214">I384</f>
        <v>-4839.8</v>
      </c>
      <c r="J383" s="253" t="e">
        <f t="shared" si="214"/>
        <v>#REF!</v>
      </c>
      <c r="K383" s="253">
        <f t="shared" si="214"/>
        <v>-4839.8</v>
      </c>
      <c r="L383" s="253" t="e">
        <f t="shared" si="214"/>
        <v>#REF!</v>
      </c>
      <c r="M383" s="253" t="e">
        <f t="shared" si="214"/>
        <v>#REF!</v>
      </c>
      <c r="N383" s="253" t="e">
        <f t="shared" si="214"/>
        <v>#REF!</v>
      </c>
    </row>
    <row r="384" spans="1:14" s="20" customFormat="1" ht="44.25" hidden="1" customHeight="1" x14ac:dyDescent="0.2">
      <c r="A384" s="255" t="s">
        <v>993</v>
      </c>
      <c r="B384" s="248" t="s">
        <v>343</v>
      </c>
      <c r="C384" s="248" t="s">
        <v>190</v>
      </c>
      <c r="D384" s="248" t="s">
        <v>200</v>
      </c>
      <c r="E384" s="256" t="s">
        <v>461</v>
      </c>
      <c r="F384" s="248"/>
      <c r="G384" s="252"/>
      <c r="H384" s="252"/>
      <c r="I384" s="253">
        <f t="shared" si="214"/>
        <v>-4839.8</v>
      </c>
      <c r="J384" s="253" t="e">
        <f t="shared" si="214"/>
        <v>#REF!</v>
      </c>
      <c r="K384" s="253">
        <f t="shared" si="214"/>
        <v>-4839.8</v>
      </c>
      <c r="L384" s="253" t="e">
        <f t="shared" si="214"/>
        <v>#REF!</v>
      </c>
      <c r="M384" s="253" t="e">
        <f t="shared" si="214"/>
        <v>#REF!</v>
      </c>
      <c r="N384" s="253" t="e">
        <f t="shared" si="214"/>
        <v>#REF!</v>
      </c>
    </row>
    <row r="385" spans="1:14" s="20" customFormat="1" ht="27.75" hidden="1" customHeight="1" x14ac:dyDescent="0.2">
      <c r="A385" s="255" t="s">
        <v>978</v>
      </c>
      <c r="B385" s="248" t="s">
        <v>343</v>
      </c>
      <c r="C385" s="248" t="s">
        <v>190</v>
      </c>
      <c r="D385" s="248" t="s">
        <v>200</v>
      </c>
      <c r="E385" s="248" t="s">
        <v>464</v>
      </c>
      <c r="F385" s="248"/>
      <c r="G385" s="252"/>
      <c r="H385" s="252"/>
      <c r="I385" s="253">
        <f>I386+I387+I388+I389+I390+I391</f>
        <v>-4839.8</v>
      </c>
      <c r="J385" s="253" t="e">
        <f>J386+J387+J388+J389+J390+J391</f>
        <v>#REF!</v>
      </c>
      <c r="K385" s="253">
        <f>K386+K387+K388+K389+K390+K391</f>
        <v>-4839.8</v>
      </c>
      <c r="L385" s="253" t="e">
        <f>L386+L387+L388+L389+L390+L391</f>
        <v>#REF!</v>
      </c>
      <c r="M385" s="253" t="e">
        <f t="shared" ref="M385:N385" si="215">M386+M387+M388+M389+M390+M391</f>
        <v>#REF!</v>
      </c>
      <c r="N385" s="253" t="e">
        <f t="shared" si="215"/>
        <v>#REF!</v>
      </c>
    </row>
    <row r="386" spans="1:14" ht="12.75" hidden="1" customHeight="1" x14ac:dyDescent="0.2">
      <c r="A386" s="255" t="s">
        <v>95</v>
      </c>
      <c r="B386" s="248" t="s">
        <v>343</v>
      </c>
      <c r="C386" s="248" t="s">
        <v>190</v>
      </c>
      <c r="D386" s="248" t="s">
        <v>200</v>
      </c>
      <c r="E386" s="248" t="s">
        <v>464</v>
      </c>
      <c r="F386" s="248" t="s">
        <v>96</v>
      </c>
      <c r="G386" s="252"/>
      <c r="H386" s="252"/>
      <c r="I386" s="253">
        <v>-3954.8</v>
      </c>
      <c r="J386" s="253" t="e">
        <f>#REF!+I386</f>
        <v>#REF!</v>
      </c>
      <c r="K386" s="253">
        <v>-3954.8</v>
      </c>
      <c r="L386" s="253" t="e">
        <f>#REF!+J386</f>
        <v>#REF!</v>
      </c>
      <c r="M386" s="253" t="e">
        <f>#REF!+K386</f>
        <v>#REF!</v>
      </c>
      <c r="N386" s="253" t="e">
        <f>#REF!+L386</f>
        <v>#REF!</v>
      </c>
    </row>
    <row r="387" spans="1:14" ht="12.75" hidden="1" customHeight="1" x14ac:dyDescent="0.2">
      <c r="A387" s="255" t="s">
        <v>97</v>
      </c>
      <c r="B387" s="248" t="s">
        <v>343</v>
      </c>
      <c r="C387" s="248" t="s">
        <v>190</v>
      </c>
      <c r="D387" s="248" t="s">
        <v>200</v>
      </c>
      <c r="E387" s="248" t="s">
        <v>464</v>
      </c>
      <c r="F387" s="248" t="s">
        <v>98</v>
      </c>
      <c r="G387" s="252"/>
      <c r="H387" s="252"/>
      <c r="I387" s="253">
        <v>-98</v>
      </c>
      <c r="J387" s="253" t="e">
        <f>#REF!+I387</f>
        <v>#REF!</v>
      </c>
      <c r="K387" s="253">
        <v>-98</v>
      </c>
      <c r="L387" s="253" t="e">
        <f>#REF!+J387</f>
        <v>#REF!</v>
      </c>
      <c r="M387" s="253" t="e">
        <f>#REF!+K387</f>
        <v>#REF!</v>
      </c>
      <c r="N387" s="253" t="e">
        <f>#REF!+L387</f>
        <v>#REF!</v>
      </c>
    </row>
    <row r="388" spans="1:14" ht="18.75" hidden="1" customHeight="1" x14ac:dyDescent="0.2">
      <c r="A388" s="255" t="s">
        <v>99</v>
      </c>
      <c r="B388" s="248" t="s">
        <v>343</v>
      </c>
      <c r="C388" s="248" t="s">
        <v>190</v>
      </c>
      <c r="D388" s="248" t="s">
        <v>200</v>
      </c>
      <c r="E388" s="248" t="s">
        <v>464</v>
      </c>
      <c r="F388" s="248" t="s">
        <v>100</v>
      </c>
      <c r="G388" s="252"/>
      <c r="H388" s="252"/>
      <c r="I388" s="253">
        <v>-340</v>
      </c>
      <c r="J388" s="253" t="e">
        <f>#REF!+I388</f>
        <v>#REF!</v>
      </c>
      <c r="K388" s="253">
        <v>-340</v>
      </c>
      <c r="L388" s="253" t="e">
        <f>#REF!+J388</f>
        <v>#REF!</v>
      </c>
      <c r="M388" s="253" t="e">
        <f>#REF!+K388</f>
        <v>#REF!</v>
      </c>
      <c r="N388" s="253" t="e">
        <f>#REF!+L388</f>
        <v>#REF!</v>
      </c>
    </row>
    <row r="389" spans="1:14" ht="18.75" hidden="1" customHeight="1" x14ac:dyDescent="0.2">
      <c r="A389" s="255" t="s">
        <v>93</v>
      </c>
      <c r="B389" s="248" t="s">
        <v>343</v>
      </c>
      <c r="C389" s="248" t="s">
        <v>190</v>
      </c>
      <c r="D389" s="248" t="s">
        <v>200</v>
      </c>
      <c r="E389" s="248" t="s">
        <v>464</v>
      </c>
      <c r="F389" s="248" t="s">
        <v>94</v>
      </c>
      <c r="G389" s="252"/>
      <c r="H389" s="252"/>
      <c r="I389" s="253">
        <v>-387</v>
      </c>
      <c r="J389" s="253" t="e">
        <f>#REF!+I389</f>
        <v>#REF!</v>
      </c>
      <c r="K389" s="253">
        <v>-387</v>
      </c>
      <c r="L389" s="253" t="e">
        <f>#REF!+J389</f>
        <v>#REF!</v>
      </c>
      <c r="M389" s="253" t="e">
        <f>#REF!+K389</f>
        <v>#REF!</v>
      </c>
      <c r="N389" s="253" t="e">
        <f>#REF!+L389</f>
        <v>#REF!</v>
      </c>
    </row>
    <row r="390" spans="1:14" s="20" customFormat="1" ht="12.75" hidden="1" customHeight="1" x14ac:dyDescent="0.2">
      <c r="A390" s="255" t="s">
        <v>103</v>
      </c>
      <c r="B390" s="248" t="s">
        <v>343</v>
      </c>
      <c r="C390" s="248" t="s">
        <v>190</v>
      </c>
      <c r="D390" s="248" t="s">
        <v>200</v>
      </c>
      <c r="E390" s="248" t="s">
        <v>464</v>
      </c>
      <c r="F390" s="248" t="s">
        <v>104</v>
      </c>
      <c r="G390" s="252"/>
      <c r="H390" s="252"/>
      <c r="I390" s="253">
        <v>-23</v>
      </c>
      <c r="J390" s="253" t="e">
        <f>#REF!+I390</f>
        <v>#REF!</v>
      </c>
      <c r="K390" s="253">
        <v>-23</v>
      </c>
      <c r="L390" s="253" t="e">
        <f>#REF!+J390</f>
        <v>#REF!</v>
      </c>
      <c r="M390" s="253" t="e">
        <f>#REF!+K390</f>
        <v>#REF!</v>
      </c>
      <c r="N390" s="253" t="e">
        <f>#REF!+L390</f>
        <v>#REF!</v>
      </c>
    </row>
    <row r="391" spans="1:14" ht="12.75" hidden="1" customHeight="1" x14ac:dyDescent="0.2">
      <c r="A391" s="255" t="s">
        <v>400</v>
      </c>
      <c r="B391" s="248" t="s">
        <v>343</v>
      </c>
      <c r="C391" s="248" t="s">
        <v>190</v>
      </c>
      <c r="D391" s="248" t="s">
        <v>200</v>
      </c>
      <c r="E391" s="248" t="s">
        <v>464</v>
      </c>
      <c r="F391" s="248" t="s">
        <v>106</v>
      </c>
      <c r="G391" s="252"/>
      <c r="H391" s="252"/>
      <c r="I391" s="253">
        <v>-37</v>
      </c>
      <c r="J391" s="253" t="e">
        <f>#REF!+I391</f>
        <v>#REF!</v>
      </c>
      <c r="K391" s="253">
        <v>-37</v>
      </c>
      <c r="L391" s="253" t="e">
        <f>#REF!+J391</f>
        <v>#REF!</v>
      </c>
      <c r="M391" s="253" t="e">
        <f>#REF!+K391</f>
        <v>#REF!</v>
      </c>
      <c r="N391" s="253" t="e">
        <f>#REF!+L391</f>
        <v>#REF!</v>
      </c>
    </row>
    <row r="392" spans="1:14" ht="47.25" customHeight="1" x14ac:dyDescent="0.2">
      <c r="A392" s="255" t="s">
        <v>978</v>
      </c>
      <c r="B392" s="248" t="s">
        <v>343</v>
      </c>
      <c r="C392" s="248" t="s">
        <v>190</v>
      </c>
      <c r="D392" s="248" t="s">
        <v>200</v>
      </c>
      <c r="E392" s="248" t="s">
        <v>1023</v>
      </c>
      <c r="F392" s="248"/>
      <c r="G392" s="253">
        <f>G393+G395+G396+G397+G398+G399</f>
        <v>0</v>
      </c>
      <c r="H392" s="253">
        <f>H393+H395+H396+H397+H398+H399+H394</f>
        <v>5345</v>
      </c>
      <c r="I392" s="253">
        <f>I393+I395+I396+I397+I398+I399+I394</f>
        <v>0</v>
      </c>
      <c r="J392" s="253">
        <f>J393+J395+J396+J397+J398+J399+J394</f>
        <v>5345</v>
      </c>
      <c r="K392" s="253">
        <f>K393+K395+K396+K397+K398+K399+K394+K400</f>
        <v>-199</v>
      </c>
      <c r="L392" s="253">
        <f>L393+L395+L396+L397+L398+L399+L394+L400</f>
        <v>5920</v>
      </c>
      <c r="M392" s="253">
        <f t="shared" ref="M392:N392" si="216">M393+M395+M396+M397+M398+M399+M394+M400</f>
        <v>-510</v>
      </c>
      <c r="N392" s="253">
        <f t="shared" si="216"/>
        <v>5410</v>
      </c>
    </row>
    <row r="393" spans="1:14" ht="12.75" customHeight="1" x14ac:dyDescent="0.2">
      <c r="A393" s="255" t="s">
        <v>95</v>
      </c>
      <c r="B393" s="248" t="s">
        <v>343</v>
      </c>
      <c r="C393" s="248" t="s">
        <v>190</v>
      </c>
      <c r="D393" s="248" t="s">
        <v>200</v>
      </c>
      <c r="E393" s="248" t="s">
        <v>1023</v>
      </c>
      <c r="F393" s="248" t="s">
        <v>96</v>
      </c>
      <c r="G393" s="252"/>
      <c r="H393" s="253">
        <v>4500</v>
      </c>
      <c r="I393" s="253">
        <v>-1000</v>
      </c>
      <c r="J393" s="253">
        <f t="shared" ref="J393:J399" si="217">H393+I393</f>
        <v>3500</v>
      </c>
      <c r="K393" s="253">
        <v>-200</v>
      </c>
      <c r="L393" s="253">
        <v>3800</v>
      </c>
      <c r="M393" s="253">
        <v>48</v>
      </c>
      <c r="N393" s="253">
        <f>L393+M393</f>
        <v>3848</v>
      </c>
    </row>
    <row r="394" spans="1:14" ht="30.75" customHeight="1" x14ac:dyDescent="0.2">
      <c r="A394" s="357" t="s">
        <v>896</v>
      </c>
      <c r="B394" s="248" t="s">
        <v>343</v>
      </c>
      <c r="C394" s="248" t="s">
        <v>190</v>
      </c>
      <c r="D394" s="248" t="s">
        <v>200</v>
      </c>
      <c r="E394" s="248" t="s">
        <v>1023</v>
      </c>
      <c r="F394" s="248" t="s">
        <v>894</v>
      </c>
      <c r="G394" s="252"/>
      <c r="H394" s="253">
        <v>0</v>
      </c>
      <c r="I394" s="253">
        <v>1000</v>
      </c>
      <c r="J394" s="253">
        <f>H394+I394</f>
        <v>1000</v>
      </c>
      <c r="K394" s="253">
        <v>0</v>
      </c>
      <c r="L394" s="253">
        <v>1200</v>
      </c>
      <c r="M394" s="253">
        <v>-38</v>
      </c>
      <c r="N394" s="253">
        <f t="shared" ref="N394:N400" si="218">L394+M394</f>
        <v>1162</v>
      </c>
    </row>
    <row r="395" spans="1:14" ht="13.5" customHeight="1" x14ac:dyDescent="0.2">
      <c r="A395" s="255" t="s">
        <v>97</v>
      </c>
      <c r="B395" s="248" t="s">
        <v>343</v>
      </c>
      <c r="C395" s="248" t="s">
        <v>190</v>
      </c>
      <c r="D395" s="248" t="s">
        <v>200</v>
      </c>
      <c r="E395" s="248" t="s">
        <v>1023</v>
      </c>
      <c r="F395" s="248" t="s">
        <v>98</v>
      </c>
      <c r="G395" s="252"/>
      <c r="H395" s="253">
        <v>98</v>
      </c>
      <c r="I395" s="253">
        <v>0</v>
      </c>
      <c r="J395" s="253">
        <f t="shared" si="217"/>
        <v>98</v>
      </c>
      <c r="K395" s="253">
        <v>0</v>
      </c>
      <c r="L395" s="253">
        <v>80</v>
      </c>
      <c r="M395" s="253">
        <v>-80</v>
      </c>
      <c r="N395" s="253">
        <f t="shared" si="218"/>
        <v>0</v>
      </c>
    </row>
    <row r="396" spans="1:14" ht="12.75" customHeight="1" x14ac:dyDescent="0.2">
      <c r="A396" s="255" t="s">
        <v>99</v>
      </c>
      <c r="B396" s="248" t="s">
        <v>343</v>
      </c>
      <c r="C396" s="248" t="s">
        <v>190</v>
      </c>
      <c r="D396" s="248" t="s">
        <v>200</v>
      </c>
      <c r="E396" s="248" t="s">
        <v>1023</v>
      </c>
      <c r="F396" s="248" t="s">
        <v>100</v>
      </c>
      <c r="G396" s="252"/>
      <c r="H396" s="253">
        <v>250</v>
      </c>
      <c r="I396" s="253">
        <v>0</v>
      </c>
      <c r="J396" s="253">
        <f t="shared" si="217"/>
        <v>250</v>
      </c>
      <c r="K396" s="253">
        <v>0</v>
      </c>
      <c r="L396" s="253">
        <v>280</v>
      </c>
      <c r="M396" s="253">
        <v>-80</v>
      </c>
      <c r="N396" s="253">
        <f t="shared" si="218"/>
        <v>200</v>
      </c>
    </row>
    <row r="397" spans="1:14" ht="12.75" customHeight="1" x14ac:dyDescent="0.2">
      <c r="A397" s="255" t="s">
        <v>93</v>
      </c>
      <c r="B397" s="248" t="s">
        <v>343</v>
      </c>
      <c r="C397" s="248" t="s">
        <v>190</v>
      </c>
      <c r="D397" s="248" t="s">
        <v>200</v>
      </c>
      <c r="E397" s="248" t="s">
        <v>1023</v>
      </c>
      <c r="F397" s="248" t="s">
        <v>94</v>
      </c>
      <c r="G397" s="252"/>
      <c r="H397" s="253">
        <v>437</v>
      </c>
      <c r="I397" s="253">
        <v>0</v>
      </c>
      <c r="J397" s="253">
        <f t="shared" si="217"/>
        <v>437</v>
      </c>
      <c r="K397" s="253">
        <v>0</v>
      </c>
      <c r="L397" s="253">
        <v>480</v>
      </c>
      <c r="M397" s="253">
        <v>-280</v>
      </c>
      <c r="N397" s="253">
        <f t="shared" si="218"/>
        <v>200</v>
      </c>
    </row>
    <row r="398" spans="1:14" ht="12.75" customHeight="1" x14ac:dyDescent="0.2">
      <c r="A398" s="255" t="s">
        <v>103</v>
      </c>
      <c r="B398" s="248" t="s">
        <v>343</v>
      </c>
      <c r="C398" s="248" t="s">
        <v>190</v>
      </c>
      <c r="D398" s="248" t="s">
        <v>200</v>
      </c>
      <c r="E398" s="248" t="s">
        <v>1023</v>
      </c>
      <c r="F398" s="248" t="s">
        <v>104</v>
      </c>
      <c r="G398" s="252"/>
      <c r="H398" s="253">
        <v>23</v>
      </c>
      <c r="I398" s="253">
        <v>0</v>
      </c>
      <c r="J398" s="253">
        <f t="shared" si="217"/>
        <v>23</v>
      </c>
      <c r="K398" s="253">
        <v>0</v>
      </c>
      <c r="L398" s="253">
        <v>23</v>
      </c>
      <c r="M398" s="253">
        <v>-23</v>
      </c>
      <c r="N398" s="253">
        <f t="shared" si="218"/>
        <v>0</v>
      </c>
    </row>
    <row r="399" spans="1:14" ht="12.75" customHeight="1" x14ac:dyDescent="0.2">
      <c r="A399" s="255" t="s">
        <v>400</v>
      </c>
      <c r="B399" s="248" t="s">
        <v>343</v>
      </c>
      <c r="C399" s="248" t="s">
        <v>190</v>
      </c>
      <c r="D399" s="248" t="s">
        <v>200</v>
      </c>
      <c r="E399" s="248" t="s">
        <v>1023</v>
      </c>
      <c r="F399" s="248" t="s">
        <v>106</v>
      </c>
      <c r="G399" s="252"/>
      <c r="H399" s="253">
        <v>37</v>
      </c>
      <c r="I399" s="253">
        <v>0</v>
      </c>
      <c r="J399" s="253">
        <f t="shared" si="217"/>
        <v>37</v>
      </c>
      <c r="K399" s="253">
        <v>-0.28000000000000003</v>
      </c>
      <c r="L399" s="253">
        <v>37</v>
      </c>
      <c r="M399" s="253">
        <v>-37</v>
      </c>
      <c r="N399" s="253">
        <f t="shared" si="218"/>
        <v>0</v>
      </c>
    </row>
    <row r="400" spans="1:14" ht="12.75" customHeight="1" x14ac:dyDescent="0.2">
      <c r="A400" s="255" t="s">
        <v>904</v>
      </c>
      <c r="B400" s="248" t="s">
        <v>343</v>
      </c>
      <c r="C400" s="248" t="s">
        <v>190</v>
      </c>
      <c r="D400" s="248" t="s">
        <v>200</v>
      </c>
      <c r="E400" s="248" t="s">
        <v>1023</v>
      </c>
      <c r="F400" s="248" t="s">
        <v>903</v>
      </c>
      <c r="G400" s="252"/>
      <c r="H400" s="253">
        <v>37</v>
      </c>
      <c r="I400" s="253">
        <v>0</v>
      </c>
      <c r="J400" s="253">
        <v>0</v>
      </c>
      <c r="K400" s="253">
        <v>1.28</v>
      </c>
      <c r="L400" s="253">
        <v>20</v>
      </c>
      <c r="M400" s="253">
        <v>-20</v>
      </c>
      <c r="N400" s="253">
        <f t="shared" si="218"/>
        <v>0</v>
      </c>
    </row>
    <row r="401" spans="1:14" ht="20.25" customHeight="1" x14ac:dyDescent="0.2">
      <c r="A401" s="394" t="s">
        <v>206</v>
      </c>
      <c r="B401" s="246" t="s">
        <v>343</v>
      </c>
      <c r="C401" s="246" t="s">
        <v>190</v>
      </c>
      <c r="D401" s="246" t="s">
        <v>207</v>
      </c>
      <c r="E401" s="248"/>
      <c r="F401" s="248"/>
      <c r="G401" s="252"/>
      <c r="H401" s="271">
        <f t="shared" ref="H401:N401" si="219">H402</f>
        <v>2750</v>
      </c>
      <c r="I401" s="271">
        <f t="shared" si="219"/>
        <v>0</v>
      </c>
      <c r="J401" s="271">
        <f t="shared" si="219"/>
        <v>2750</v>
      </c>
      <c r="K401" s="271">
        <f t="shared" si="219"/>
        <v>200</v>
      </c>
      <c r="L401" s="271">
        <f t="shared" si="219"/>
        <v>3240.0299999999997</v>
      </c>
      <c r="M401" s="271">
        <f t="shared" si="219"/>
        <v>31163.770000000004</v>
      </c>
      <c r="N401" s="271">
        <f t="shared" si="219"/>
        <v>34403.800000000003</v>
      </c>
    </row>
    <row r="402" spans="1:14" ht="42.75" customHeight="1" x14ac:dyDescent="0.2">
      <c r="A402" s="255" t="s">
        <v>979</v>
      </c>
      <c r="B402" s="248" t="s">
        <v>343</v>
      </c>
      <c r="C402" s="248" t="s">
        <v>190</v>
      </c>
      <c r="D402" s="248" t="s">
        <v>207</v>
      </c>
      <c r="E402" s="248"/>
      <c r="F402" s="248"/>
      <c r="G402" s="253">
        <f>G403+G406</f>
        <v>0</v>
      </c>
      <c r="H402" s="253">
        <f>H403+H406+H404+H405</f>
        <v>2750</v>
      </c>
      <c r="I402" s="253">
        <f>I403+I406+I404+I405</f>
        <v>0</v>
      </c>
      <c r="J402" s="253">
        <f>J403+J406+J404+J405</f>
        <v>2750</v>
      </c>
      <c r="K402" s="253">
        <f>K403+K406+K404+K405</f>
        <v>200</v>
      </c>
      <c r="L402" s="253">
        <f>L405+L406+L404+L407</f>
        <v>3240.0299999999997</v>
      </c>
      <c r="M402" s="253">
        <f t="shared" ref="M402:N402" si="220">M405+M406+M404+M407</f>
        <v>31163.770000000004</v>
      </c>
      <c r="N402" s="253">
        <f t="shared" si="220"/>
        <v>34403.800000000003</v>
      </c>
    </row>
    <row r="403" spans="1:14" ht="12.75" hidden="1" customHeight="1" x14ac:dyDescent="0.2">
      <c r="A403" s="255" t="s">
        <v>95</v>
      </c>
      <c r="B403" s="248" t="s">
        <v>343</v>
      </c>
      <c r="C403" s="248" t="s">
        <v>190</v>
      </c>
      <c r="D403" s="248" t="s">
        <v>207</v>
      </c>
      <c r="E403" s="248" t="s">
        <v>851</v>
      </c>
      <c r="F403" s="248" t="s">
        <v>96</v>
      </c>
      <c r="G403" s="252"/>
      <c r="H403" s="253">
        <v>2200</v>
      </c>
      <c r="I403" s="253">
        <v>-2200</v>
      </c>
      <c r="J403" s="253">
        <f t="shared" ref="J403:J408" si="221">H403+I403</f>
        <v>0</v>
      </c>
      <c r="K403" s="253">
        <v>0</v>
      </c>
      <c r="L403" s="253">
        <f>I403+J403</f>
        <v>-2200</v>
      </c>
      <c r="M403" s="253"/>
      <c r="N403" s="253">
        <f>J403+K403</f>
        <v>0</v>
      </c>
    </row>
    <row r="404" spans="1:14" ht="12.75" customHeight="1" x14ac:dyDescent="0.2">
      <c r="A404" s="357" t="s">
        <v>895</v>
      </c>
      <c r="B404" s="248" t="s">
        <v>343</v>
      </c>
      <c r="C404" s="248" t="s">
        <v>190</v>
      </c>
      <c r="D404" s="248" t="s">
        <v>207</v>
      </c>
      <c r="E404" s="248" t="s">
        <v>1023</v>
      </c>
      <c r="F404" s="248" t="s">
        <v>830</v>
      </c>
      <c r="G404" s="252"/>
      <c r="H404" s="253">
        <v>0</v>
      </c>
      <c r="I404" s="253">
        <v>1650</v>
      </c>
      <c r="J404" s="253">
        <f t="shared" si="221"/>
        <v>1650</v>
      </c>
      <c r="K404" s="253">
        <v>200</v>
      </c>
      <c r="L404" s="253">
        <v>2300</v>
      </c>
      <c r="M404" s="253">
        <v>0</v>
      </c>
      <c r="N404" s="253">
        <f>L404+M404</f>
        <v>2300</v>
      </c>
    </row>
    <row r="405" spans="1:14" ht="31.5" customHeight="1" x14ac:dyDescent="0.2">
      <c r="A405" s="357" t="s">
        <v>898</v>
      </c>
      <c r="B405" s="248" t="s">
        <v>343</v>
      </c>
      <c r="C405" s="248" t="s">
        <v>190</v>
      </c>
      <c r="D405" s="248" t="s">
        <v>207</v>
      </c>
      <c r="E405" s="248" t="s">
        <v>1023</v>
      </c>
      <c r="F405" s="248" t="s">
        <v>897</v>
      </c>
      <c r="G405" s="252"/>
      <c r="H405" s="253">
        <v>0</v>
      </c>
      <c r="I405" s="253">
        <v>550</v>
      </c>
      <c r="J405" s="253">
        <f t="shared" si="221"/>
        <v>550</v>
      </c>
      <c r="K405" s="253">
        <v>0</v>
      </c>
      <c r="L405" s="253">
        <v>700</v>
      </c>
      <c r="M405" s="253">
        <v>0</v>
      </c>
      <c r="N405" s="253">
        <f t="shared" ref="N405:N406" si="222">L405+M405</f>
        <v>700</v>
      </c>
    </row>
    <row r="406" spans="1:14" ht="12.75" customHeight="1" x14ac:dyDescent="0.2">
      <c r="A406" s="255" t="s">
        <v>93</v>
      </c>
      <c r="B406" s="248" t="s">
        <v>343</v>
      </c>
      <c r="C406" s="248" t="s">
        <v>190</v>
      </c>
      <c r="D406" s="248" t="s">
        <v>207</v>
      </c>
      <c r="E406" s="248" t="s">
        <v>1023</v>
      </c>
      <c r="F406" s="248" t="s">
        <v>94</v>
      </c>
      <c r="G406" s="252"/>
      <c r="H406" s="253">
        <v>550</v>
      </c>
      <c r="I406" s="253">
        <v>0</v>
      </c>
      <c r="J406" s="253">
        <f t="shared" si="221"/>
        <v>550</v>
      </c>
      <c r="K406" s="253">
        <v>0</v>
      </c>
      <c r="L406" s="253">
        <v>240.03</v>
      </c>
      <c r="M406" s="253">
        <v>-240.03</v>
      </c>
      <c r="N406" s="253">
        <f t="shared" si="222"/>
        <v>0</v>
      </c>
    </row>
    <row r="407" spans="1:14" ht="12.75" customHeight="1" x14ac:dyDescent="0.2">
      <c r="A407" s="255" t="s">
        <v>318</v>
      </c>
      <c r="B407" s="248" t="s">
        <v>343</v>
      </c>
      <c r="C407" s="248" t="s">
        <v>190</v>
      </c>
      <c r="D407" s="248" t="s">
        <v>207</v>
      </c>
      <c r="E407" s="248" t="s">
        <v>1023</v>
      </c>
      <c r="F407" s="248" t="s">
        <v>319</v>
      </c>
      <c r="G407" s="252"/>
      <c r="H407" s="253">
        <v>550</v>
      </c>
      <c r="I407" s="253">
        <v>0</v>
      </c>
      <c r="J407" s="253">
        <f t="shared" si="221"/>
        <v>550</v>
      </c>
      <c r="K407" s="253">
        <v>0</v>
      </c>
      <c r="L407" s="253">
        <v>0</v>
      </c>
      <c r="M407" s="253">
        <f>26160.7+2405+1040+716.9+980+101.2</f>
        <v>31403.800000000003</v>
      </c>
      <c r="N407" s="253">
        <f t="shared" ref="N407" si="223">L407+M407</f>
        <v>31403.800000000003</v>
      </c>
    </row>
    <row r="408" spans="1:14" s="19" customFormat="1" ht="15.75" customHeight="1" x14ac:dyDescent="0.2">
      <c r="A408" s="394" t="s">
        <v>220</v>
      </c>
      <c r="B408" s="246" t="s">
        <v>343</v>
      </c>
      <c r="C408" s="246" t="s">
        <v>196</v>
      </c>
      <c r="D408" s="246">
        <v>12</v>
      </c>
      <c r="E408" s="246"/>
      <c r="F408" s="246"/>
      <c r="G408" s="271">
        <f>G409+G412</f>
        <v>0</v>
      </c>
      <c r="H408" s="271">
        <f>H409+H411+H412</f>
        <v>1550</v>
      </c>
      <c r="I408" s="271">
        <f>I409+I411+I412</f>
        <v>-120</v>
      </c>
      <c r="J408" s="271">
        <f t="shared" si="221"/>
        <v>1430</v>
      </c>
      <c r="K408" s="271">
        <f>K409+K411+K412</f>
        <v>-570</v>
      </c>
      <c r="L408" s="271">
        <f>L409+L412</f>
        <v>860</v>
      </c>
      <c r="M408" s="271">
        <f t="shared" ref="M408:N408" si="224">M409+M412</f>
        <v>-540</v>
      </c>
      <c r="N408" s="271">
        <f t="shared" si="224"/>
        <v>320</v>
      </c>
    </row>
    <row r="409" spans="1:14" ht="40.5" customHeight="1" x14ac:dyDescent="0.2">
      <c r="A409" s="255" t="s">
        <v>994</v>
      </c>
      <c r="B409" s="248" t="s">
        <v>343</v>
      </c>
      <c r="C409" s="248" t="s">
        <v>196</v>
      </c>
      <c r="D409" s="248" t="s">
        <v>205</v>
      </c>
      <c r="E409" s="248" t="s">
        <v>828</v>
      </c>
      <c r="F409" s="248"/>
      <c r="G409" s="252"/>
      <c r="H409" s="253">
        <f>H410</f>
        <v>450</v>
      </c>
      <c r="I409" s="253">
        <f>I410</f>
        <v>0</v>
      </c>
      <c r="J409" s="253">
        <f>J410</f>
        <v>450</v>
      </c>
      <c r="K409" s="253">
        <f>K410</f>
        <v>0</v>
      </c>
      <c r="L409" s="253">
        <f>L410+L411</f>
        <v>700</v>
      </c>
      <c r="M409" s="253">
        <f t="shared" ref="M409:N409" si="225">M410+M411</f>
        <v>-400</v>
      </c>
      <c r="N409" s="253">
        <f t="shared" si="225"/>
        <v>300</v>
      </c>
    </row>
    <row r="410" spans="1:14" ht="30" customHeight="1" x14ac:dyDescent="0.2">
      <c r="A410" s="255" t="s">
        <v>740</v>
      </c>
      <c r="B410" s="248" t="s">
        <v>343</v>
      </c>
      <c r="C410" s="248" t="s">
        <v>196</v>
      </c>
      <c r="D410" s="248" t="s">
        <v>205</v>
      </c>
      <c r="E410" s="248" t="s">
        <v>827</v>
      </c>
      <c r="F410" s="248" t="s">
        <v>94</v>
      </c>
      <c r="G410" s="252"/>
      <c r="H410" s="253">
        <v>450</v>
      </c>
      <c r="I410" s="253">
        <v>0</v>
      </c>
      <c r="J410" s="253">
        <f>H410+I410</f>
        <v>450</v>
      </c>
      <c r="K410" s="253">
        <v>0</v>
      </c>
      <c r="L410" s="253">
        <v>200</v>
      </c>
      <c r="M410" s="253">
        <v>0</v>
      </c>
      <c r="N410" s="253">
        <f>L410+M410</f>
        <v>200</v>
      </c>
    </row>
    <row r="411" spans="1:14" ht="12.75" customHeight="1" x14ac:dyDescent="0.2">
      <c r="A411" s="255" t="s">
        <v>718</v>
      </c>
      <c r="B411" s="248" t="s">
        <v>343</v>
      </c>
      <c r="C411" s="248" t="s">
        <v>196</v>
      </c>
      <c r="D411" s="248" t="s">
        <v>205</v>
      </c>
      <c r="E411" s="248" t="s">
        <v>826</v>
      </c>
      <c r="F411" s="248" t="s">
        <v>94</v>
      </c>
      <c r="G411" s="252"/>
      <c r="H411" s="253">
        <v>900</v>
      </c>
      <c r="I411" s="253">
        <v>-120</v>
      </c>
      <c r="J411" s="253">
        <f>H411+I411</f>
        <v>780</v>
      </c>
      <c r="K411" s="253">
        <v>-570</v>
      </c>
      <c r="L411" s="253">
        <v>500</v>
      </c>
      <c r="M411" s="253">
        <v>-400</v>
      </c>
      <c r="N411" s="253">
        <f>L411+M411</f>
        <v>100</v>
      </c>
    </row>
    <row r="412" spans="1:14" ht="12.75" customHeight="1" x14ac:dyDescent="0.2">
      <c r="A412" s="255" t="s">
        <v>995</v>
      </c>
      <c r="B412" s="248" t="s">
        <v>343</v>
      </c>
      <c r="C412" s="248" t="s">
        <v>196</v>
      </c>
      <c r="D412" s="248" t="s">
        <v>205</v>
      </c>
      <c r="E412" s="248" t="s">
        <v>825</v>
      </c>
      <c r="F412" s="248"/>
      <c r="G412" s="252"/>
      <c r="H412" s="253">
        <f>H413+H414</f>
        <v>200</v>
      </c>
      <c r="I412" s="253">
        <f>I413+I414</f>
        <v>0</v>
      </c>
      <c r="J412" s="253">
        <f>H412+I412</f>
        <v>200</v>
      </c>
      <c r="K412" s="253">
        <f>K413+K414</f>
        <v>0</v>
      </c>
      <c r="L412" s="253">
        <f>L414+L413</f>
        <v>160</v>
      </c>
      <c r="M412" s="253">
        <f t="shared" ref="M412:N412" si="226">M414+M413</f>
        <v>-140</v>
      </c>
      <c r="N412" s="253">
        <f t="shared" si="226"/>
        <v>20</v>
      </c>
    </row>
    <row r="413" spans="1:14" ht="16.5" customHeight="1" x14ac:dyDescent="0.2">
      <c r="A413" s="255" t="s">
        <v>533</v>
      </c>
      <c r="B413" s="248" t="s">
        <v>343</v>
      </c>
      <c r="C413" s="248" t="s">
        <v>196</v>
      </c>
      <c r="D413" s="248" t="s">
        <v>205</v>
      </c>
      <c r="E413" s="248" t="s">
        <v>824</v>
      </c>
      <c r="F413" s="248" t="s">
        <v>94</v>
      </c>
      <c r="G413" s="252"/>
      <c r="H413" s="253">
        <v>100</v>
      </c>
      <c r="I413" s="253">
        <v>0</v>
      </c>
      <c r="J413" s="253">
        <f>H413+I413</f>
        <v>100</v>
      </c>
      <c r="K413" s="253">
        <v>0</v>
      </c>
      <c r="L413" s="253">
        <v>80</v>
      </c>
      <c r="M413" s="253">
        <v>-70</v>
      </c>
      <c r="N413" s="253">
        <f>L413+M413</f>
        <v>10</v>
      </c>
    </row>
    <row r="414" spans="1:14" ht="18" customHeight="1" x14ac:dyDescent="0.2">
      <c r="A414" s="255" t="s">
        <v>534</v>
      </c>
      <c r="B414" s="248" t="s">
        <v>343</v>
      </c>
      <c r="C414" s="248" t="s">
        <v>196</v>
      </c>
      <c r="D414" s="248" t="s">
        <v>205</v>
      </c>
      <c r="E414" s="248" t="s">
        <v>823</v>
      </c>
      <c r="F414" s="248" t="s">
        <v>94</v>
      </c>
      <c r="G414" s="252"/>
      <c r="H414" s="253">
        <v>100</v>
      </c>
      <c r="I414" s="253">
        <v>0</v>
      </c>
      <c r="J414" s="253">
        <f>H414+I414</f>
        <v>100</v>
      </c>
      <c r="K414" s="253">
        <v>0</v>
      </c>
      <c r="L414" s="253">
        <v>80</v>
      </c>
      <c r="M414" s="253">
        <v>-70</v>
      </c>
      <c r="N414" s="253">
        <f>L414+M414</f>
        <v>10</v>
      </c>
    </row>
    <row r="415" spans="1:14" s="19" customFormat="1" ht="14.25" x14ac:dyDescent="0.2">
      <c r="A415" s="394" t="s">
        <v>70</v>
      </c>
      <c r="B415" s="246" t="s">
        <v>343</v>
      </c>
      <c r="C415" s="246"/>
      <c r="D415" s="246"/>
      <c r="E415" s="246"/>
      <c r="F415" s="246"/>
      <c r="G415" s="271" t="e">
        <f>G419+G430+G464+G468</f>
        <v>#REF!</v>
      </c>
      <c r="H415" s="271">
        <f>H419+H423+H427+H430+H464+H468+H416</f>
        <v>27234.6</v>
      </c>
      <c r="I415" s="271">
        <f>I419+I423+I427+I430+I464+I468+I416</f>
        <v>2613.8900000000003</v>
      </c>
      <c r="J415" s="271" t="e">
        <f>J419+J423+J427+J430+J464+J468+J416</f>
        <v>#REF!</v>
      </c>
      <c r="K415" s="271">
        <f>K419+K423+K427+K430+K464+K468+K416</f>
        <v>5519.9319999999998</v>
      </c>
      <c r="L415" s="271">
        <f>L419+L430+L464+L468+L416</f>
        <v>33698.400000000001</v>
      </c>
      <c r="M415" s="271">
        <f>M419+M430+M464+M468+M416</f>
        <v>3203.6000000000004</v>
      </c>
      <c r="N415" s="271">
        <f>N419+N430+N464+N468+N416</f>
        <v>36902</v>
      </c>
    </row>
    <row r="416" spans="1:14" s="19" customFormat="1" ht="15" x14ac:dyDescent="0.2">
      <c r="A416" s="394" t="s">
        <v>201</v>
      </c>
      <c r="B416" s="248" t="s">
        <v>343</v>
      </c>
      <c r="C416" s="245" t="s">
        <v>312</v>
      </c>
      <c r="D416" s="246" t="s">
        <v>202</v>
      </c>
      <c r="E416" s="361"/>
      <c r="F416" s="246"/>
      <c r="G416" s="362"/>
      <c r="H416" s="271">
        <f>H417</f>
        <v>0</v>
      </c>
      <c r="I416" s="271">
        <f>I417</f>
        <v>83.87</v>
      </c>
      <c r="J416" s="271">
        <f>H416+I416</f>
        <v>83.87</v>
      </c>
      <c r="K416" s="271">
        <f>K417</f>
        <v>0</v>
      </c>
      <c r="L416" s="271">
        <f>L417</f>
        <v>0</v>
      </c>
      <c r="M416" s="271">
        <f t="shared" ref="M416:N416" si="227">M417</f>
        <v>952</v>
      </c>
      <c r="N416" s="271">
        <f t="shared" si="227"/>
        <v>952</v>
      </c>
    </row>
    <row r="417" spans="1:14" s="19" customFormat="1" ht="30" x14ac:dyDescent="0.2">
      <c r="A417" s="255" t="s">
        <v>452</v>
      </c>
      <c r="B417" s="248" t="s">
        <v>343</v>
      </c>
      <c r="C417" s="267" t="s">
        <v>312</v>
      </c>
      <c r="D417" s="248" t="s">
        <v>202</v>
      </c>
      <c r="E417" s="256" t="s">
        <v>865</v>
      </c>
      <c r="F417" s="248"/>
      <c r="G417" s="362"/>
      <c r="H417" s="253">
        <f>H418</f>
        <v>0</v>
      </c>
      <c r="I417" s="253">
        <f>I418</f>
        <v>83.87</v>
      </c>
      <c r="J417" s="253">
        <f>J418</f>
        <v>83.87</v>
      </c>
      <c r="K417" s="253">
        <f>K418</f>
        <v>0</v>
      </c>
      <c r="L417" s="253">
        <f>L418</f>
        <v>0</v>
      </c>
      <c r="M417" s="253">
        <f t="shared" ref="M417:N417" si="228">M418</f>
        <v>952</v>
      </c>
      <c r="N417" s="253">
        <f t="shared" si="228"/>
        <v>952</v>
      </c>
    </row>
    <row r="418" spans="1:14" s="19" customFormat="1" ht="15" x14ac:dyDescent="0.2">
      <c r="A418" s="363" t="s">
        <v>766</v>
      </c>
      <c r="B418" s="248" t="s">
        <v>343</v>
      </c>
      <c r="C418" s="267" t="s">
        <v>312</v>
      </c>
      <c r="D418" s="248" t="s">
        <v>202</v>
      </c>
      <c r="E418" s="256" t="s">
        <v>865</v>
      </c>
      <c r="F418" s="248" t="s">
        <v>767</v>
      </c>
      <c r="G418" s="362"/>
      <c r="H418" s="253">
        <v>0</v>
      </c>
      <c r="I418" s="253">
        <v>83.87</v>
      </c>
      <c r="J418" s="253">
        <f>H418+I418</f>
        <v>83.87</v>
      </c>
      <c r="K418" s="253">
        <v>0</v>
      </c>
      <c r="L418" s="253">
        <v>0</v>
      </c>
      <c r="M418" s="253">
        <v>952</v>
      </c>
      <c r="N418" s="253">
        <f>L418+M418</f>
        <v>952</v>
      </c>
    </row>
    <row r="419" spans="1:14" s="19" customFormat="1" ht="14.25" x14ac:dyDescent="0.2">
      <c r="A419" s="394" t="s">
        <v>364</v>
      </c>
      <c r="B419" s="246" t="s">
        <v>343</v>
      </c>
      <c r="C419" s="246" t="s">
        <v>192</v>
      </c>
      <c r="D419" s="246"/>
      <c r="E419" s="246"/>
      <c r="F419" s="246"/>
      <c r="G419" s="260"/>
      <c r="H419" s="271">
        <f t="shared" ref="H419:N421" si="229">H420</f>
        <v>731.5</v>
      </c>
      <c r="I419" s="271">
        <f t="shared" si="229"/>
        <v>0</v>
      </c>
      <c r="J419" s="271">
        <f t="shared" si="229"/>
        <v>731.5</v>
      </c>
      <c r="K419" s="271">
        <f t="shared" si="229"/>
        <v>0</v>
      </c>
      <c r="L419" s="271">
        <f t="shared" si="229"/>
        <v>659</v>
      </c>
      <c r="M419" s="271">
        <f t="shared" si="229"/>
        <v>45.5</v>
      </c>
      <c r="N419" s="271">
        <f t="shared" si="229"/>
        <v>704.5</v>
      </c>
    </row>
    <row r="420" spans="1:14" s="19" customFormat="1" ht="18" customHeight="1" x14ac:dyDescent="0.2">
      <c r="A420" s="394" t="s">
        <v>365</v>
      </c>
      <c r="B420" s="246" t="s">
        <v>343</v>
      </c>
      <c r="C420" s="246" t="s">
        <v>192</v>
      </c>
      <c r="D420" s="246" t="s">
        <v>194</v>
      </c>
      <c r="E420" s="248"/>
      <c r="F420" s="248"/>
      <c r="G420" s="253" t="e">
        <f>#REF!+G421</f>
        <v>#REF!</v>
      </c>
      <c r="H420" s="253">
        <f>H421</f>
        <v>731.5</v>
      </c>
      <c r="I420" s="253">
        <f>I421</f>
        <v>0</v>
      </c>
      <c r="J420" s="253">
        <f>H420+I420</f>
        <v>731.5</v>
      </c>
      <c r="K420" s="253">
        <f t="shared" si="229"/>
        <v>0</v>
      </c>
      <c r="L420" s="253">
        <f t="shared" si="229"/>
        <v>659</v>
      </c>
      <c r="M420" s="253">
        <f t="shared" si="229"/>
        <v>45.5</v>
      </c>
      <c r="N420" s="253">
        <f t="shared" si="229"/>
        <v>704.5</v>
      </c>
    </row>
    <row r="421" spans="1:14" s="239" customFormat="1" ht="30" x14ac:dyDescent="0.2">
      <c r="A421" s="255" t="s">
        <v>366</v>
      </c>
      <c r="B421" s="248" t="s">
        <v>343</v>
      </c>
      <c r="C421" s="248" t="s">
        <v>192</v>
      </c>
      <c r="D421" s="248" t="s">
        <v>194</v>
      </c>
      <c r="E421" s="248" t="s">
        <v>755</v>
      </c>
      <c r="F421" s="248"/>
      <c r="G421" s="252"/>
      <c r="H421" s="253">
        <f>H422</f>
        <v>731.5</v>
      </c>
      <c r="I421" s="253">
        <f>I422</f>
        <v>0</v>
      </c>
      <c r="J421" s="253">
        <f>H421+I421</f>
        <v>731.5</v>
      </c>
      <c r="K421" s="253">
        <f t="shared" si="229"/>
        <v>0</v>
      </c>
      <c r="L421" s="253">
        <f t="shared" si="229"/>
        <v>659</v>
      </c>
      <c r="M421" s="253">
        <f t="shared" si="229"/>
        <v>45.5</v>
      </c>
      <c r="N421" s="253">
        <f t="shared" si="229"/>
        <v>704.5</v>
      </c>
    </row>
    <row r="422" spans="1:14" s="239" customFormat="1" ht="15" x14ac:dyDescent="0.2">
      <c r="A422" s="255" t="s">
        <v>268</v>
      </c>
      <c r="B422" s="248" t="s">
        <v>343</v>
      </c>
      <c r="C422" s="248" t="s">
        <v>192</v>
      </c>
      <c r="D422" s="248" t="s">
        <v>194</v>
      </c>
      <c r="E422" s="248" t="s">
        <v>755</v>
      </c>
      <c r="F422" s="248" t="s">
        <v>155</v>
      </c>
      <c r="G422" s="252"/>
      <c r="H422" s="253">
        <v>731.5</v>
      </c>
      <c r="I422" s="253">
        <v>0</v>
      </c>
      <c r="J422" s="253">
        <f>H422+I422</f>
        <v>731.5</v>
      </c>
      <c r="K422" s="253">
        <v>0</v>
      </c>
      <c r="L422" s="253">
        <v>659</v>
      </c>
      <c r="M422" s="253">
        <v>45.5</v>
      </c>
      <c r="N422" s="253">
        <f>L422+M422</f>
        <v>704.5</v>
      </c>
    </row>
    <row r="423" spans="1:14" s="239" customFormat="1" ht="15" hidden="1" x14ac:dyDescent="0.2">
      <c r="A423" s="394" t="s">
        <v>236</v>
      </c>
      <c r="B423" s="246" t="s">
        <v>343</v>
      </c>
      <c r="C423" s="246" t="s">
        <v>194</v>
      </c>
      <c r="D423" s="246"/>
      <c r="E423" s="248"/>
      <c r="F423" s="248"/>
      <c r="G423" s="252"/>
      <c r="H423" s="271">
        <f t="shared" ref="H423:N425" si="230">H424</f>
        <v>0</v>
      </c>
      <c r="I423" s="271">
        <f t="shared" si="230"/>
        <v>175</v>
      </c>
      <c r="J423" s="271">
        <f t="shared" si="230"/>
        <v>175</v>
      </c>
      <c r="K423" s="271">
        <f t="shared" si="230"/>
        <v>0</v>
      </c>
      <c r="L423" s="271">
        <f t="shared" si="230"/>
        <v>0</v>
      </c>
      <c r="M423" s="271"/>
      <c r="N423" s="271">
        <f t="shared" si="230"/>
        <v>0</v>
      </c>
    </row>
    <row r="424" spans="1:14" s="239" customFormat="1" ht="32.25" hidden="1" customHeight="1" x14ac:dyDescent="0.2">
      <c r="A424" s="394" t="s">
        <v>255</v>
      </c>
      <c r="B424" s="248" t="s">
        <v>343</v>
      </c>
      <c r="C424" s="248" t="s">
        <v>194</v>
      </c>
      <c r="D424" s="248" t="s">
        <v>212</v>
      </c>
      <c r="E424" s="248"/>
      <c r="F424" s="248"/>
      <c r="G424" s="252"/>
      <c r="H424" s="253">
        <f t="shared" si="230"/>
        <v>0</v>
      </c>
      <c r="I424" s="253">
        <f t="shared" si="230"/>
        <v>175</v>
      </c>
      <c r="J424" s="253">
        <f t="shared" si="230"/>
        <v>175</v>
      </c>
      <c r="K424" s="253">
        <f t="shared" si="230"/>
        <v>0</v>
      </c>
      <c r="L424" s="253">
        <f t="shared" si="230"/>
        <v>0</v>
      </c>
      <c r="M424" s="253"/>
      <c r="N424" s="253">
        <f t="shared" si="230"/>
        <v>0</v>
      </c>
    </row>
    <row r="425" spans="1:14" s="239" customFormat="1" ht="27.75" hidden="1" customHeight="1" x14ac:dyDescent="0.2">
      <c r="A425" s="255" t="s">
        <v>466</v>
      </c>
      <c r="B425" s="248" t="s">
        <v>343</v>
      </c>
      <c r="C425" s="248" t="s">
        <v>194</v>
      </c>
      <c r="D425" s="248" t="s">
        <v>212</v>
      </c>
      <c r="E425" s="248" t="s">
        <v>872</v>
      </c>
      <c r="F425" s="248"/>
      <c r="G425" s="252"/>
      <c r="H425" s="253">
        <f t="shared" si="230"/>
        <v>0</v>
      </c>
      <c r="I425" s="253">
        <f t="shared" si="230"/>
        <v>175</v>
      </c>
      <c r="J425" s="253">
        <f t="shared" si="230"/>
        <v>175</v>
      </c>
      <c r="K425" s="253">
        <f t="shared" si="230"/>
        <v>0</v>
      </c>
      <c r="L425" s="253">
        <f t="shared" si="230"/>
        <v>0</v>
      </c>
      <c r="M425" s="253"/>
      <c r="N425" s="253">
        <f t="shared" si="230"/>
        <v>0</v>
      </c>
    </row>
    <row r="426" spans="1:14" s="239" customFormat="1" ht="15" hidden="1" x14ac:dyDescent="0.2">
      <c r="A426" s="363" t="s">
        <v>766</v>
      </c>
      <c r="B426" s="248" t="s">
        <v>343</v>
      </c>
      <c r="C426" s="248" t="s">
        <v>194</v>
      </c>
      <c r="D426" s="248" t="s">
        <v>212</v>
      </c>
      <c r="E426" s="248" t="s">
        <v>872</v>
      </c>
      <c r="F426" s="248" t="s">
        <v>767</v>
      </c>
      <c r="G426" s="252"/>
      <c r="H426" s="253"/>
      <c r="I426" s="253">
        <v>175</v>
      </c>
      <c r="J426" s="253">
        <f>H426+I426</f>
        <v>175</v>
      </c>
      <c r="K426" s="253">
        <v>0</v>
      </c>
      <c r="L426" s="253">
        <v>0</v>
      </c>
      <c r="M426" s="253"/>
      <c r="N426" s="253">
        <v>0</v>
      </c>
    </row>
    <row r="427" spans="1:14" s="239" customFormat="1" ht="14.25" hidden="1" x14ac:dyDescent="0.2">
      <c r="A427" s="394" t="s">
        <v>374</v>
      </c>
      <c r="B427" s="246" t="s">
        <v>343</v>
      </c>
      <c r="C427" s="246" t="s">
        <v>196</v>
      </c>
      <c r="D427" s="246"/>
      <c r="E427" s="246"/>
      <c r="F427" s="246"/>
      <c r="G427" s="260"/>
      <c r="H427" s="271">
        <f t="shared" ref="H427:N427" si="231">H428</f>
        <v>0</v>
      </c>
      <c r="I427" s="271">
        <f t="shared" si="231"/>
        <v>495.14000000000004</v>
      </c>
      <c r="J427" s="271">
        <f t="shared" si="231"/>
        <v>495.14000000000004</v>
      </c>
      <c r="K427" s="271">
        <f t="shared" si="231"/>
        <v>955.16700000000003</v>
      </c>
      <c r="L427" s="271">
        <f t="shared" si="231"/>
        <v>0</v>
      </c>
      <c r="M427" s="271"/>
      <c r="N427" s="271">
        <f t="shared" si="231"/>
        <v>0</v>
      </c>
    </row>
    <row r="428" spans="1:14" s="239" customFormat="1" ht="13.5" hidden="1" customHeight="1" x14ac:dyDescent="0.2">
      <c r="A428" s="255" t="s">
        <v>720</v>
      </c>
      <c r="B428" s="248" t="s">
        <v>343</v>
      </c>
      <c r="C428" s="248" t="s">
        <v>196</v>
      </c>
      <c r="D428" s="248" t="s">
        <v>212</v>
      </c>
      <c r="E428" s="248" t="s">
        <v>847</v>
      </c>
      <c r="F428" s="248"/>
      <c r="G428" s="252"/>
      <c r="H428" s="253">
        <f>H429</f>
        <v>0</v>
      </c>
      <c r="I428" s="253">
        <f>I429</f>
        <v>495.14000000000004</v>
      </c>
      <c r="J428" s="253">
        <f>H428+I428</f>
        <v>495.14000000000004</v>
      </c>
      <c r="K428" s="253">
        <f>K429</f>
        <v>955.16700000000003</v>
      </c>
      <c r="L428" s="253">
        <f>L429</f>
        <v>0</v>
      </c>
      <c r="M428" s="253"/>
      <c r="N428" s="253">
        <f>N429</f>
        <v>0</v>
      </c>
    </row>
    <row r="429" spans="1:14" s="239" customFormat="1" ht="15" hidden="1" x14ac:dyDescent="0.2">
      <c r="A429" s="363" t="s">
        <v>766</v>
      </c>
      <c r="B429" s="248" t="s">
        <v>343</v>
      </c>
      <c r="C429" s="248" t="s">
        <v>196</v>
      </c>
      <c r="D429" s="248" t="s">
        <v>212</v>
      </c>
      <c r="E429" s="248" t="s">
        <v>847</v>
      </c>
      <c r="F429" s="248" t="s">
        <v>767</v>
      </c>
      <c r="G429" s="252"/>
      <c r="H429" s="253">
        <v>0</v>
      </c>
      <c r="I429" s="253">
        <f>374.91+120.23</f>
        <v>495.14000000000004</v>
      </c>
      <c r="J429" s="253">
        <f>H429+I429</f>
        <v>495.14000000000004</v>
      </c>
      <c r="K429" s="253">
        <v>955.16700000000003</v>
      </c>
      <c r="L429" s="253">
        <v>0</v>
      </c>
      <c r="M429" s="253"/>
      <c r="N429" s="253">
        <v>0</v>
      </c>
    </row>
    <row r="430" spans="1:14" s="19" customFormat="1" ht="14.25" x14ac:dyDescent="0.2">
      <c r="A430" s="394" t="s">
        <v>367</v>
      </c>
      <c r="B430" s="246" t="s">
        <v>343</v>
      </c>
      <c r="C430" s="246" t="s">
        <v>198</v>
      </c>
      <c r="D430" s="246"/>
      <c r="E430" s="246"/>
      <c r="F430" s="246"/>
      <c r="G430" s="271">
        <f>G431+G441</f>
        <v>0</v>
      </c>
      <c r="H430" s="271">
        <f>H441</f>
        <v>5495.6</v>
      </c>
      <c r="I430" s="271">
        <f>I431+I441</f>
        <v>0</v>
      </c>
      <c r="J430" s="271" t="e">
        <f>J431+J441</f>
        <v>#REF!</v>
      </c>
      <c r="K430" s="271">
        <f>K441+K461</f>
        <v>1696.25</v>
      </c>
      <c r="L430" s="271">
        <f>L441+L461</f>
        <v>10655</v>
      </c>
      <c r="M430" s="271">
        <f t="shared" ref="M430:N430" si="232">M441+M461</f>
        <v>-78.599999999999994</v>
      </c>
      <c r="N430" s="271">
        <f t="shared" si="232"/>
        <v>10576.4</v>
      </c>
    </row>
    <row r="431" spans="1:14" ht="12" hidden="1" customHeight="1" x14ac:dyDescent="0.2">
      <c r="A431" s="394" t="s">
        <v>222</v>
      </c>
      <c r="B431" s="246" t="s">
        <v>343</v>
      </c>
      <c r="C431" s="246" t="s">
        <v>198</v>
      </c>
      <c r="D431" s="246" t="s">
        <v>190</v>
      </c>
      <c r="E431" s="246"/>
      <c r="F431" s="246"/>
      <c r="G431" s="253">
        <f t="shared" ref="G431:K431" si="233">G435+G437</f>
        <v>0</v>
      </c>
      <c r="H431" s="253"/>
      <c r="I431" s="253">
        <f t="shared" si="233"/>
        <v>0</v>
      </c>
      <c r="J431" s="253" t="e">
        <f t="shared" si="233"/>
        <v>#REF!</v>
      </c>
      <c r="K431" s="253">
        <f t="shared" si="233"/>
        <v>0</v>
      </c>
      <c r="L431" s="253" t="e">
        <f>L435+L437</f>
        <v>#REF!</v>
      </c>
      <c r="M431" s="253">
        <f t="shared" ref="M431:N431" si="234">M435+M437</f>
        <v>0</v>
      </c>
      <c r="N431" s="253" t="e">
        <f t="shared" si="234"/>
        <v>#REF!</v>
      </c>
    </row>
    <row r="432" spans="1:14" s="239" customFormat="1" ht="12.75" hidden="1" customHeight="1" x14ac:dyDescent="0.2">
      <c r="A432" s="255" t="s">
        <v>324</v>
      </c>
      <c r="B432" s="248" t="s">
        <v>343</v>
      </c>
      <c r="C432" s="248" t="s">
        <v>198</v>
      </c>
      <c r="D432" s="248" t="s">
        <v>190</v>
      </c>
      <c r="E432" s="248" t="s">
        <v>156</v>
      </c>
      <c r="F432" s="248"/>
      <c r="G432" s="252"/>
      <c r="H432" s="252"/>
      <c r="I432" s="253" t="e">
        <f>I433+I435+I437+I439</f>
        <v>#REF!</v>
      </c>
      <c r="J432" s="253" t="e">
        <f>J433+J435+J437+J439</f>
        <v>#REF!</v>
      </c>
      <c r="K432" s="253" t="e">
        <f>K433+K435+K437+K439</f>
        <v>#REF!</v>
      </c>
      <c r="L432" s="253" t="e">
        <f>L433+L435+L437+L439</f>
        <v>#REF!</v>
      </c>
      <c r="M432" s="253" t="e">
        <f t="shared" ref="M432:N432" si="235">M433+M435+M437+M439</f>
        <v>#REF!</v>
      </c>
      <c r="N432" s="253" t="e">
        <f t="shared" si="235"/>
        <v>#REF!</v>
      </c>
    </row>
    <row r="433" spans="1:14" s="239" customFormat="1" ht="25.5" hidden="1" customHeight="1" x14ac:dyDescent="0.2">
      <c r="A433" s="255" t="s">
        <v>157</v>
      </c>
      <c r="B433" s="248" t="s">
        <v>343</v>
      </c>
      <c r="C433" s="248" t="s">
        <v>198</v>
      </c>
      <c r="D433" s="248" t="s">
        <v>190</v>
      </c>
      <c r="E433" s="248" t="s">
        <v>158</v>
      </c>
      <c r="F433" s="248"/>
      <c r="G433" s="252"/>
      <c r="H433" s="252"/>
      <c r="I433" s="253" t="e">
        <f>I434</f>
        <v>#REF!</v>
      </c>
      <c r="J433" s="253" t="e">
        <f>J434</f>
        <v>#REF!</v>
      </c>
      <c r="K433" s="253" t="e">
        <f>K434</f>
        <v>#REF!</v>
      </c>
      <c r="L433" s="253" t="e">
        <f>L434</f>
        <v>#REF!</v>
      </c>
      <c r="M433" s="253" t="e">
        <f t="shared" ref="M433:N433" si="236">M434</f>
        <v>#REF!</v>
      </c>
      <c r="N433" s="253" t="e">
        <f t="shared" si="236"/>
        <v>#REF!</v>
      </c>
    </row>
    <row r="434" spans="1:14" s="239" customFormat="1" ht="38.25" hidden="1" customHeight="1" x14ac:dyDescent="0.2">
      <c r="A434" s="255" t="s">
        <v>159</v>
      </c>
      <c r="B434" s="248" t="s">
        <v>343</v>
      </c>
      <c r="C434" s="248" t="s">
        <v>198</v>
      </c>
      <c r="D434" s="248" t="s">
        <v>190</v>
      </c>
      <c r="E434" s="248" t="s">
        <v>158</v>
      </c>
      <c r="F434" s="248" t="s">
        <v>160</v>
      </c>
      <c r="G434" s="252"/>
      <c r="H434" s="252"/>
      <c r="I434" s="253" t="e">
        <f>#REF!+G434</f>
        <v>#REF!</v>
      </c>
      <c r="J434" s="253" t="e">
        <f>#REF!+I434</f>
        <v>#REF!</v>
      </c>
      <c r="K434" s="253" t="e">
        <f>#REF!+I434</f>
        <v>#REF!</v>
      </c>
      <c r="L434" s="253" t="e">
        <f>F434+J434</f>
        <v>#REF!</v>
      </c>
      <c r="M434" s="253" t="e">
        <f t="shared" ref="M434:N434" si="237">G434+K434</f>
        <v>#REF!</v>
      </c>
      <c r="N434" s="253" t="e">
        <f t="shared" si="237"/>
        <v>#REF!</v>
      </c>
    </row>
    <row r="435" spans="1:14" s="239" customFormat="1" ht="25.5" hidden="1" customHeight="1" x14ac:dyDescent="0.2">
      <c r="A435" s="255" t="s">
        <v>764</v>
      </c>
      <c r="B435" s="248" t="s">
        <v>343</v>
      </c>
      <c r="C435" s="248" t="s">
        <v>198</v>
      </c>
      <c r="D435" s="248" t="s">
        <v>190</v>
      </c>
      <c r="E435" s="248" t="s">
        <v>769</v>
      </c>
      <c r="F435" s="248"/>
      <c r="G435" s="252"/>
      <c r="H435" s="252"/>
      <c r="I435" s="253">
        <f>I436</f>
        <v>0</v>
      </c>
      <c r="J435" s="253" t="e">
        <f>J436</f>
        <v>#REF!</v>
      </c>
      <c r="K435" s="253">
        <f>K436</f>
        <v>0</v>
      </c>
      <c r="L435" s="253" t="e">
        <f>L436</f>
        <v>#REF!</v>
      </c>
      <c r="M435" s="253">
        <f t="shared" ref="M435:N435" si="238">M436</f>
        <v>0</v>
      </c>
      <c r="N435" s="253" t="e">
        <f t="shared" si="238"/>
        <v>#REF!</v>
      </c>
    </row>
    <row r="436" spans="1:14" s="239" customFormat="1" ht="18" hidden="1" customHeight="1" x14ac:dyDescent="0.2">
      <c r="A436" s="255" t="s">
        <v>766</v>
      </c>
      <c r="B436" s="248" t="s">
        <v>343</v>
      </c>
      <c r="C436" s="248" t="s">
        <v>198</v>
      </c>
      <c r="D436" s="248" t="s">
        <v>190</v>
      </c>
      <c r="E436" s="248" t="s">
        <v>769</v>
      </c>
      <c r="F436" s="248" t="s">
        <v>767</v>
      </c>
      <c r="G436" s="252"/>
      <c r="H436" s="252"/>
      <c r="I436" s="253">
        <v>0</v>
      </c>
      <c r="J436" s="253" t="e">
        <f>#REF!+I436</f>
        <v>#REF!</v>
      </c>
      <c r="K436" s="253">
        <v>0</v>
      </c>
      <c r="L436" s="253" t="e">
        <f>F436+J436</f>
        <v>#REF!</v>
      </c>
      <c r="M436" s="253">
        <f t="shared" ref="M436:N436" si="239">G436+K436</f>
        <v>0</v>
      </c>
      <c r="N436" s="253" t="e">
        <f t="shared" si="239"/>
        <v>#REF!</v>
      </c>
    </row>
    <row r="437" spans="1:14" s="239" customFormat="1" ht="45" hidden="1" customHeight="1" x14ac:dyDescent="0.2">
      <c r="A437" s="255" t="s">
        <v>765</v>
      </c>
      <c r="B437" s="248" t="s">
        <v>343</v>
      </c>
      <c r="C437" s="248" t="s">
        <v>198</v>
      </c>
      <c r="D437" s="248" t="s">
        <v>190</v>
      </c>
      <c r="E437" s="248" t="s">
        <v>768</v>
      </c>
      <c r="F437" s="248"/>
      <c r="G437" s="252"/>
      <c r="H437" s="252"/>
      <c r="I437" s="253">
        <f>I438</f>
        <v>0</v>
      </c>
      <c r="J437" s="253" t="e">
        <f>J438</f>
        <v>#REF!</v>
      </c>
      <c r="K437" s="253">
        <f>K438</f>
        <v>0</v>
      </c>
      <c r="L437" s="253" t="e">
        <f>L438</f>
        <v>#REF!</v>
      </c>
      <c r="M437" s="253">
        <f t="shared" ref="M437:N437" si="240">M438</f>
        <v>0</v>
      </c>
      <c r="N437" s="253" t="e">
        <f t="shared" si="240"/>
        <v>#REF!</v>
      </c>
    </row>
    <row r="438" spans="1:14" s="239" customFormat="1" ht="38.25" hidden="1" customHeight="1" x14ac:dyDescent="0.2">
      <c r="A438" s="255" t="s">
        <v>159</v>
      </c>
      <c r="B438" s="248" t="s">
        <v>343</v>
      </c>
      <c r="C438" s="248" t="s">
        <v>198</v>
      </c>
      <c r="D438" s="248" t="s">
        <v>190</v>
      </c>
      <c r="E438" s="248" t="s">
        <v>768</v>
      </c>
      <c r="F438" s="248" t="s">
        <v>160</v>
      </c>
      <c r="G438" s="252"/>
      <c r="H438" s="252"/>
      <c r="I438" s="253">
        <v>0</v>
      </c>
      <c r="J438" s="253" t="e">
        <f>#REF!+I438</f>
        <v>#REF!</v>
      </c>
      <c r="K438" s="253">
        <v>0</v>
      </c>
      <c r="L438" s="253" t="e">
        <f>F438+J438</f>
        <v>#REF!</v>
      </c>
      <c r="M438" s="253">
        <f t="shared" ref="M438:N438" si="241">G438+K438</f>
        <v>0</v>
      </c>
      <c r="N438" s="253" t="e">
        <f t="shared" si="241"/>
        <v>#REF!</v>
      </c>
    </row>
    <row r="439" spans="1:14" s="239" customFormat="1" ht="51" hidden="1" customHeight="1" x14ac:dyDescent="0.2">
      <c r="A439" s="255" t="s">
        <v>161</v>
      </c>
      <c r="B439" s="248" t="s">
        <v>343</v>
      </c>
      <c r="C439" s="248" t="s">
        <v>198</v>
      </c>
      <c r="D439" s="248" t="s">
        <v>190</v>
      </c>
      <c r="E439" s="248" t="s">
        <v>162</v>
      </c>
      <c r="F439" s="248"/>
      <c r="G439" s="252"/>
      <c r="H439" s="252"/>
      <c r="I439" s="253" t="e">
        <f>I440</f>
        <v>#REF!</v>
      </c>
      <c r="J439" s="253" t="e">
        <f>J440</f>
        <v>#REF!</v>
      </c>
      <c r="K439" s="253" t="e">
        <f>K440</f>
        <v>#REF!</v>
      </c>
      <c r="L439" s="253" t="e">
        <f>L440</f>
        <v>#REF!</v>
      </c>
      <c r="M439" s="253" t="e">
        <f t="shared" ref="M439:N439" si="242">M440</f>
        <v>#REF!</v>
      </c>
      <c r="N439" s="253" t="e">
        <f t="shared" si="242"/>
        <v>#REF!</v>
      </c>
    </row>
    <row r="440" spans="1:14" s="239" customFormat="1" ht="38.25" hidden="1" customHeight="1" x14ac:dyDescent="0.2">
      <c r="A440" s="255" t="s">
        <v>159</v>
      </c>
      <c r="B440" s="248" t="s">
        <v>343</v>
      </c>
      <c r="C440" s="248" t="s">
        <v>198</v>
      </c>
      <c r="D440" s="248" t="s">
        <v>190</v>
      </c>
      <c r="E440" s="248" t="s">
        <v>162</v>
      </c>
      <c r="F440" s="248" t="s">
        <v>160</v>
      </c>
      <c r="G440" s="252"/>
      <c r="H440" s="252"/>
      <c r="I440" s="253" t="e">
        <f>#REF!+G440</f>
        <v>#REF!</v>
      </c>
      <c r="J440" s="253" t="e">
        <f>#REF!+I440</f>
        <v>#REF!</v>
      </c>
      <c r="K440" s="253" t="e">
        <f>#REF!+I440</f>
        <v>#REF!</v>
      </c>
      <c r="L440" s="253" t="e">
        <f>F440+J440</f>
        <v>#REF!</v>
      </c>
      <c r="M440" s="253" t="e">
        <f t="shared" ref="M440:N440" si="243">G440+K440</f>
        <v>#REF!</v>
      </c>
      <c r="N440" s="253" t="e">
        <f t="shared" si="243"/>
        <v>#REF!</v>
      </c>
    </row>
    <row r="441" spans="1:14" s="19" customFormat="1" ht="15" x14ac:dyDescent="0.2">
      <c r="A441" s="394" t="s">
        <v>223</v>
      </c>
      <c r="B441" s="246" t="s">
        <v>343</v>
      </c>
      <c r="C441" s="246" t="s">
        <v>198</v>
      </c>
      <c r="D441" s="246" t="s">
        <v>192</v>
      </c>
      <c r="E441" s="246"/>
      <c r="F441" s="246"/>
      <c r="G441" s="271">
        <f>G444+G457+G459</f>
        <v>0</v>
      </c>
      <c r="H441" s="253">
        <f>H459</f>
        <v>5495.6</v>
      </c>
      <c r="I441" s="253">
        <f>I459</f>
        <v>0</v>
      </c>
      <c r="J441" s="253">
        <f>H441+I441</f>
        <v>5495.6</v>
      </c>
      <c r="K441" s="253">
        <f>K459</f>
        <v>700</v>
      </c>
      <c r="L441" s="253">
        <f>L459</f>
        <v>10655</v>
      </c>
      <c r="M441" s="253">
        <f t="shared" ref="M441:N441" si="244">M459</f>
        <v>-78.599999999999994</v>
      </c>
      <c r="N441" s="253">
        <f t="shared" si="244"/>
        <v>10576.4</v>
      </c>
    </row>
    <row r="442" spans="1:14" ht="69" hidden="1" customHeight="1" x14ac:dyDescent="0.2">
      <c r="A442" s="266" t="s">
        <v>396</v>
      </c>
      <c r="B442" s="248" t="s">
        <v>343</v>
      </c>
      <c r="C442" s="248" t="s">
        <v>198</v>
      </c>
      <c r="D442" s="248" t="s">
        <v>192</v>
      </c>
      <c r="E442" s="248" t="s">
        <v>398</v>
      </c>
      <c r="F442" s="248"/>
      <c r="G442" s="252"/>
      <c r="H442" s="252"/>
      <c r="I442" s="253">
        <f>I443</f>
        <v>-244.5</v>
      </c>
      <c r="J442" s="271">
        <f t="shared" ref="J442:J460" si="245">H442+I442</f>
        <v>-244.5</v>
      </c>
      <c r="K442" s="253">
        <f>K443</f>
        <v>-244.5</v>
      </c>
      <c r="L442" s="271">
        <f t="shared" ref="L442:L458" si="246">I442+J442</f>
        <v>-489</v>
      </c>
      <c r="M442" s="271">
        <f t="shared" ref="M442:M458" si="247">J442+K442</f>
        <v>-489</v>
      </c>
      <c r="N442" s="271">
        <f t="shared" ref="N442:N458" si="248">K442+L442</f>
        <v>-733.5</v>
      </c>
    </row>
    <row r="443" spans="1:14" ht="15" hidden="1" x14ac:dyDescent="0.2">
      <c r="A443" s="255" t="s">
        <v>268</v>
      </c>
      <c r="B443" s="248" t="s">
        <v>343</v>
      </c>
      <c r="C443" s="248" t="s">
        <v>198</v>
      </c>
      <c r="D443" s="248" t="s">
        <v>192</v>
      </c>
      <c r="E443" s="248" t="s">
        <v>398</v>
      </c>
      <c r="F443" s="248" t="s">
        <v>155</v>
      </c>
      <c r="G443" s="252"/>
      <c r="H443" s="252"/>
      <c r="I443" s="253">
        <v>-244.5</v>
      </c>
      <c r="J443" s="271">
        <f t="shared" si="245"/>
        <v>-244.5</v>
      </c>
      <c r="K443" s="253">
        <v>-244.5</v>
      </c>
      <c r="L443" s="271">
        <f t="shared" si="246"/>
        <v>-489</v>
      </c>
      <c r="M443" s="271">
        <f t="shared" si="247"/>
        <v>-489</v>
      </c>
      <c r="N443" s="271">
        <f t="shared" si="248"/>
        <v>-733.5</v>
      </c>
    </row>
    <row r="444" spans="1:14" ht="70.5" hidden="1" customHeight="1" x14ac:dyDescent="0.2">
      <c r="A444" s="266" t="s">
        <v>397</v>
      </c>
      <c r="B444" s="248" t="s">
        <v>343</v>
      </c>
      <c r="C444" s="248" t="s">
        <v>198</v>
      </c>
      <c r="D444" s="248" t="s">
        <v>192</v>
      </c>
      <c r="E444" s="248" t="s">
        <v>440</v>
      </c>
      <c r="F444" s="248"/>
      <c r="G444" s="252"/>
      <c r="H444" s="252"/>
      <c r="I444" s="253">
        <f>I445</f>
        <v>-8683</v>
      </c>
      <c r="J444" s="271">
        <f t="shared" si="245"/>
        <v>-8683</v>
      </c>
      <c r="K444" s="253">
        <f>K445</f>
        <v>-8683</v>
      </c>
      <c r="L444" s="271">
        <f t="shared" si="246"/>
        <v>-17366</v>
      </c>
      <c r="M444" s="271">
        <f t="shared" si="247"/>
        <v>-17366</v>
      </c>
      <c r="N444" s="271">
        <f t="shared" si="248"/>
        <v>-26049</v>
      </c>
    </row>
    <row r="445" spans="1:14" ht="15" hidden="1" x14ac:dyDescent="0.2">
      <c r="A445" s="255" t="s">
        <v>268</v>
      </c>
      <c r="B445" s="248" t="s">
        <v>343</v>
      </c>
      <c r="C445" s="248" t="s">
        <v>198</v>
      </c>
      <c r="D445" s="248" t="s">
        <v>192</v>
      </c>
      <c r="E445" s="248" t="s">
        <v>440</v>
      </c>
      <c r="F445" s="248" t="s">
        <v>155</v>
      </c>
      <c r="G445" s="252"/>
      <c r="H445" s="252"/>
      <c r="I445" s="253">
        <v>-8683</v>
      </c>
      <c r="J445" s="271">
        <f t="shared" si="245"/>
        <v>-8683</v>
      </c>
      <c r="K445" s="253">
        <v>-8683</v>
      </c>
      <c r="L445" s="271">
        <f t="shared" si="246"/>
        <v>-17366</v>
      </c>
      <c r="M445" s="271">
        <f t="shared" si="247"/>
        <v>-17366</v>
      </c>
      <c r="N445" s="271">
        <f t="shared" si="248"/>
        <v>-26049</v>
      </c>
    </row>
    <row r="446" spans="1:14" s="239" customFormat="1" ht="15" hidden="1" x14ac:dyDescent="0.2">
      <c r="A446" s="255" t="s">
        <v>66</v>
      </c>
      <c r="B446" s="248" t="s">
        <v>343</v>
      </c>
      <c r="C446" s="248" t="s">
        <v>198</v>
      </c>
      <c r="D446" s="248" t="s">
        <v>192</v>
      </c>
      <c r="E446" s="248" t="s">
        <v>67</v>
      </c>
      <c r="F446" s="248"/>
      <c r="G446" s="252"/>
      <c r="H446" s="252"/>
      <c r="I446" s="253" t="e">
        <f>I447</f>
        <v>#REF!</v>
      </c>
      <c r="J446" s="271" t="e">
        <f t="shared" si="245"/>
        <v>#REF!</v>
      </c>
      <c r="K446" s="253" t="e">
        <f>K447</f>
        <v>#REF!</v>
      </c>
      <c r="L446" s="271" t="e">
        <f t="shared" si="246"/>
        <v>#REF!</v>
      </c>
      <c r="M446" s="271" t="e">
        <f t="shared" si="247"/>
        <v>#REF!</v>
      </c>
      <c r="N446" s="271" t="e">
        <f t="shared" si="248"/>
        <v>#REF!</v>
      </c>
    </row>
    <row r="447" spans="1:14" s="239" customFormat="1" ht="65.25" hidden="1" customHeight="1" x14ac:dyDescent="0.2">
      <c r="A447" s="255" t="s">
        <v>151</v>
      </c>
      <c r="B447" s="248" t="s">
        <v>343</v>
      </c>
      <c r="C447" s="248" t="s">
        <v>198</v>
      </c>
      <c r="D447" s="248" t="s">
        <v>192</v>
      </c>
      <c r="E447" s="248" t="s">
        <v>152</v>
      </c>
      <c r="F447" s="248"/>
      <c r="G447" s="252"/>
      <c r="H447" s="252"/>
      <c r="I447" s="253" t="e">
        <f>I448+I449</f>
        <v>#REF!</v>
      </c>
      <c r="J447" s="271" t="e">
        <f t="shared" si="245"/>
        <v>#REF!</v>
      </c>
      <c r="K447" s="253" t="e">
        <f>K448+K449</f>
        <v>#REF!</v>
      </c>
      <c r="L447" s="271" t="e">
        <f t="shared" si="246"/>
        <v>#REF!</v>
      </c>
      <c r="M447" s="271" t="e">
        <f t="shared" si="247"/>
        <v>#REF!</v>
      </c>
      <c r="N447" s="271" t="e">
        <f t="shared" si="248"/>
        <v>#REF!</v>
      </c>
    </row>
    <row r="448" spans="1:14" s="239" customFormat="1" ht="12.75" hidden="1" customHeight="1" x14ac:dyDescent="0.2">
      <c r="A448" s="255" t="s">
        <v>322</v>
      </c>
      <c r="B448" s="248" t="s">
        <v>343</v>
      </c>
      <c r="C448" s="248" t="s">
        <v>198</v>
      </c>
      <c r="D448" s="248" t="s">
        <v>192</v>
      </c>
      <c r="E448" s="248" t="s">
        <v>152</v>
      </c>
      <c r="F448" s="248" t="s">
        <v>323</v>
      </c>
      <c r="G448" s="252"/>
      <c r="H448" s="252"/>
      <c r="I448" s="253" t="e">
        <f>#REF!+G448</f>
        <v>#REF!</v>
      </c>
      <c r="J448" s="271" t="e">
        <f t="shared" si="245"/>
        <v>#REF!</v>
      </c>
      <c r="K448" s="253" t="e">
        <f>H448+I448</f>
        <v>#REF!</v>
      </c>
      <c r="L448" s="271" t="e">
        <f t="shared" si="246"/>
        <v>#REF!</v>
      </c>
      <c r="M448" s="271" t="e">
        <f t="shared" si="247"/>
        <v>#REF!</v>
      </c>
      <c r="N448" s="271" t="e">
        <f t="shared" si="248"/>
        <v>#REF!</v>
      </c>
    </row>
    <row r="449" spans="1:14" s="239" customFormat="1" ht="15" hidden="1" x14ac:dyDescent="0.2">
      <c r="A449" s="255" t="s">
        <v>268</v>
      </c>
      <c r="B449" s="248" t="s">
        <v>343</v>
      </c>
      <c r="C449" s="248" t="s">
        <v>198</v>
      </c>
      <c r="D449" s="248" t="s">
        <v>192</v>
      </c>
      <c r="E449" s="248" t="s">
        <v>152</v>
      </c>
      <c r="F449" s="248" t="s">
        <v>155</v>
      </c>
      <c r="G449" s="252"/>
      <c r="H449" s="252"/>
      <c r="I449" s="253" t="e">
        <f>#REF!+G449</f>
        <v>#REF!</v>
      </c>
      <c r="J449" s="271" t="e">
        <f t="shared" si="245"/>
        <v>#REF!</v>
      </c>
      <c r="K449" s="253" t="e">
        <f>H449+I449</f>
        <v>#REF!</v>
      </c>
      <c r="L449" s="271" t="e">
        <f t="shared" si="246"/>
        <v>#REF!</v>
      </c>
      <c r="M449" s="271" t="e">
        <f t="shared" si="247"/>
        <v>#REF!</v>
      </c>
      <c r="N449" s="271" t="e">
        <f t="shared" si="248"/>
        <v>#REF!</v>
      </c>
    </row>
    <row r="450" spans="1:14" s="239" customFormat="1" ht="15" hidden="1" x14ac:dyDescent="0.2">
      <c r="A450" s="255" t="s">
        <v>324</v>
      </c>
      <c r="B450" s="248" t="s">
        <v>343</v>
      </c>
      <c r="C450" s="248" t="s">
        <v>198</v>
      </c>
      <c r="D450" s="248" t="s">
        <v>192</v>
      </c>
      <c r="E450" s="248" t="s">
        <v>325</v>
      </c>
      <c r="F450" s="248"/>
      <c r="G450" s="252"/>
      <c r="H450" s="252"/>
      <c r="I450" s="253" t="e">
        <f>I451</f>
        <v>#REF!</v>
      </c>
      <c r="J450" s="271" t="e">
        <f t="shared" si="245"/>
        <v>#REF!</v>
      </c>
      <c r="K450" s="253" t="e">
        <f>K451</f>
        <v>#REF!</v>
      </c>
      <c r="L450" s="271" t="e">
        <f t="shared" si="246"/>
        <v>#REF!</v>
      </c>
      <c r="M450" s="271" t="e">
        <f t="shared" si="247"/>
        <v>#REF!</v>
      </c>
      <c r="N450" s="271" t="e">
        <f t="shared" si="248"/>
        <v>#REF!</v>
      </c>
    </row>
    <row r="451" spans="1:14" s="239" customFormat="1" ht="27" hidden="1" customHeight="1" x14ac:dyDescent="0.2">
      <c r="A451" s="255" t="s">
        <v>163</v>
      </c>
      <c r="B451" s="248" t="s">
        <v>343</v>
      </c>
      <c r="C451" s="248" t="s">
        <v>198</v>
      </c>
      <c r="D451" s="248" t="s">
        <v>192</v>
      </c>
      <c r="E451" s="248" t="s">
        <v>328</v>
      </c>
      <c r="F451" s="248"/>
      <c r="G451" s="252"/>
      <c r="H451" s="252"/>
      <c r="I451" s="253" t="e">
        <f>I452</f>
        <v>#REF!</v>
      </c>
      <c r="J451" s="271" t="e">
        <f t="shared" si="245"/>
        <v>#REF!</v>
      </c>
      <c r="K451" s="253" t="e">
        <f>K452</f>
        <v>#REF!</v>
      </c>
      <c r="L451" s="271" t="e">
        <f t="shared" si="246"/>
        <v>#REF!</v>
      </c>
      <c r="M451" s="271" t="e">
        <f t="shared" si="247"/>
        <v>#REF!</v>
      </c>
      <c r="N451" s="271" t="e">
        <f t="shared" si="248"/>
        <v>#REF!</v>
      </c>
    </row>
    <row r="452" spans="1:14" s="239" customFormat="1" ht="30" hidden="1" x14ac:dyDescent="0.2">
      <c r="A452" s="255" t="s">
        <v>159</v>
      </c>
      <c r="B452" s="248" t="s">
        <v>343</v>
      </c>
      <c r="C452" s="248" t="s">
        <v>198</v>
      </c>
      <c r="D452" s="248" t="s">
        <v>192</v>
      </c>
      <c r="E452" s="248" t="s">
        <v>328</v>
      </c>
      <c r="F452" s="248" t="s">
        <v>160</v>
      </c>
      <c r="G452" s="252"/>
      <c r="H452" s="252"/>
      <c r="I452" s="253" t="e">
        <f>#REF!+G452</f>
        <v>#REF!</v>
      </c>
      <c r="J452" s="271" t="e">
        <f t="shared" si="245"/>
        <v>#REF!</v>
      </c>
      <c r="K452" s="253" t="e">
        <f>H452+I452</f>
        <v>#REF!</v>
      </c>
      <c r="L452" s="271" t="e">
        <f t="shared" si="246"/>
        <v>#REF!</v>
      </c>
      <c r="M452" s="271" t="e">
        <f t="shared" si="247"/>
        <v>#REF!</v>
      </c>
      <c r="N452" s="271" t="e">
        <f t="shared" si="248"/>
        <v>#REF!</v>
      </c>
    </row>
    <row r="453" spans="1:14" s="19" customFormat="1" ht="12.75" hidden="1" customHeight="1" x14ac:dyDescent="0.2">
      <c r="A453" s="394" t="s">
        <v>148</v>
      </c>
      <c r="B453" s="246" t="s">
        <v>343</v>
      </c>
      <c r="C453" s="246" t="s">
        <v>212</v>
      </c>
      <c r="D453" s="246"/>
      <c r="E453" s="246"/>
      <c r="F453" s="246"/>
      <c r="G453" s="260"/>
      <c r="H453" s="260"/>
      <c r="I453" s="271" t="e">
        <f>I454</f>
        <v>#REF!</v>
      </c>
      <c r="J453" s="271" t="e">
        <f t="shared" si="245"/>
        <v>#REF!</v>
      </c>
      <c r="K453" s="271" t="e">
        <f>K454</f>
        <v>#REF!</v>
      </c>
      <c r="L453" s="271" t="e">
        <f t="shared" si="246"/>
        <v>#REF!</v>
      </c>
      <c r="M453" s="271" t="e">
        <f t="shared" si="247"/>
        <v>#REF!</v>
      </c>
      <c r="N453" s="271" t="e">
        <f t="shared" si="248"/>
        <v>#REF!</v>
      </c>
    </row>
    <row r="454" spans="1:14" s="19" customFormat="1" ht="12.75" hidden="1" customHeight="1" x14ac:dyDescent="0.2">
      <c r="A454" s="394" t="s">
        <v>272</v>
      </c>
      <c r="B454" s="246" t="s">
        <v>343</v>
      </c>
      <c r="C454" s="246" t="s">
        <v>212</v>
      </c>
      <c r="D454" s="246" t="s">
        <v>212</v>
      </c>
      <c r="E454" s="246"/>
      <c r="F454" s="248"/>
      <c r="G454" s="260"/>
      <c r="H454" s="260"/>
      <c r="I454" s="271" t="e">
        <f>I455</f>
        <v>#REF!</v>
      </c>
      <c r="J454" s="271" t="e">
        <f t="shared" si="245"/>
        <v>#REF!</v>
      </c>
      <c r="K454" s="271" t="e">
        <f>K455</f>
        <v>#REF!</v>
      </c>
      <c r="L454" s="271" t="e">
        <f t="shared" si="246"/>
        <v>#REF!</v>
      </c>
      <c r="M454" s="271" t="e">
        <f t="shared" si="247"/>
        <v>#REF!</v>
      </c>
      <c r="N454" s="271" t="e">
        <f t="shared" si="248"/>
        <v>#REF!</v>
      </c>
    </row>
    <row r="455" spans="1:14" s="239" customFormat="1" ht="38.25" hidden="1" customHeight="1" x14ac:dyDescent="0.2">
      <c r="A455" s="255" t="s">
        <v>326</v>
      </c>
      <c r="B455" s="248" t="s">
        <v>343</v>
      </c>
      <c r="C455" s="248" t="s">
        <v>212</v>
      </c>
      <c r="D455" s="248" t="s">
        <v>212</v>
      </c>
      <c r="E455" s="248" t="s">
        <v>164</v>
      </c>
      <c r="F455" s="248"/>
      <c r="G455" s="252"/>
      <c r="H455" s="252"/>
      <c r="I455" s="253" t="e">
        <f>I456</f>
        <v>#REF!</v>
      </c>
      <c r="J455" s="271" t="e">
        <f t="shared" si="245"/>
        <v>#REF!</v>
      </c>
      <c r="K455" s="253" t="e">
        <f>K456</f>
        <v>#REF!</v>
      </c>
      <c r="L455" s="271" t="e">
        <f t="shared" si="246"/>
        <v>#REF!</v>
      </c>
      <c r="M455" s="271" t="e">
        <f t="shared" si="247"/>
        <v>#REF!</v>
      </c>
      <c r="N455" s="271" t="e">
        <f t="shared" si="248"/>
        <v>#REF!</v>
      </c>
    </row>
    <row r="456" spans="1:14" s="239" customFormat="1" ht="25.5" hidden="1" customHeight="1" x14ac:dyDescent="0.2">
      <c r="A456" s="255" t="s">
        <v>327</v>
      </c>
      <c r="B456" s="248" t="s">
        <v>343</v>
      </c>
      <c r="C456" s="248" t="s">
        <v>212</v>
      </c>
      <c r="D456" s="248" t="s">
        <v>212</v>
      </c>
      <c r="E456" s="248" t="s">
        <v>164</v>
      </c>
      <c r="F456" s="248" t="s">
        <v>165</v>
      </c>
      <c r="G456" s="252"/>
      <c r="H456" s="252"/>
      <c r="I456" s="253" t="e">
        <f>#REF!+G456</f>
        <v>#REF!</v>
      </c>
      <c r="J456" s="271" t="e">
        <f t="shared" si="245"/>
        <v>#REF!</v>
      </c>
      <c r="K456" s="253" t="e">
        <f>H456+I456</f>
        <v>#REF!</v>
      </c>
      <c r="L456" s="271" t="e">
        <f t="shared" si="246"/>
        <v>#REF!</v>
      </c>
      <c r="M456" s="271" t="e">
        <f t="shared" si="247"/>
        <v>#REF!</v>
      </c>
      <c r="N456" s="271" t="e">
        <f t="shared" si="248"/>
        <v>#REF!</v>
      </c>
    </row>
    <row r="457" spans="1:14" s="239" customFormat="1" ht="58.5" hidden="1" customHeight="1" x14ac:dyDescent="0.2">
      <c r="A457" s="266" t="s">
        <v>393</v>
      </c>
      <c r="B457" s="248" t="s">
        <v>343</v>
      </c>
      <c r="C457" s="248" t="s">
        <v>198</v>
      </c>
      <c r="D457" s="248" t="s">
        <v>192</v>
      </c>
      <c r="E457" s="248" t="s">
        <v>441</v>
      </c>
      <c r="F457" s="248"/>
      <c r="G457" s="252"/>
      <c r="H457" s="252"/>
      <c r="I457" s="253">
        <f>I458</f>
        <v>-30.1</v>
      </c>
      <c r="J457" s="271">
        <f t="shared" si="245"/>
        <v>-30.1</v>
      </c>
      <c r="K457" s="253">
        <f>K458</f>
        <v>-30.1</v>
      </c>
      <c r="L457" s="271">
        <f t="shared" si="246"/>
        <v>-60.2</v>
      </c>
      <c r="M457" s="271">
        <f t="shared" si="247"/>
        <v>-60.2</v>
      </c>
      <c r="N457" s="271">
        <f t="shared" si="248"/>
        <v>-90.300000000000011</v>
      </c>
    </row>
    <row r="458" spans="1:14" s="239" customFormat="1" ht="18.75" hidden="1" customHeight="1" x14ac:dyDescent="0.2">
      <c r="A458" s="255" t="s">
        <v>268</v>
      </c>
      <c r="B458" s="248" t="s">
        <v>343</v>
      </c>
      <c r="C458" s="248" t="s">
        <v>198</v>
      </c>
      <c r="D458" s="248" t="s">
        <v>192</v>
      </c>
      <c r="E458" s="248" t="s">
        <v>441</v>
      </c>
      <c r="F458" s="248" t="s">
        <v>155</v>
      </c>
      <c r="G458" s="252"/>
      <c r="H458" s="252"/>
      <c r="I458" s="253">
        <v>-30.1</v>
      </c>
      <c r="J458" s="271">
        <f t="shared" si="245"/>
        <v>-30.1</v>
      </c>
      <c r="K458" s="253">
        <v>-30.1</v>
      </c>
      <c r="L458" s="271">
        <f t="shared" si="246"/>
        <v>-60.2</v>
      </c>
      <c r="M458" s="271">
        <f t="shared" si="247"/>
        <v>-60.2</v>
      </c>
      <c r="N458" s="271">
        <f t="shared" si="248"/>
        <v>-90.300000000000011</v>
      </c>
    </row>
    <row r="459" spans="1:14" s="239" customFormat="1" ht="43.5" customHeight="1" x14ac:dyDescent="0.2">
      <c r="A459" s="255" t="s">
        <v>151</v>
      </c>
      <c r="B459" s="248" t="s">
        <v>343</v>
      </c>
      <c r="C459" s="248" t="s">
        <v>198</v>
      </c>
      <c r="D459" s="248" t="s">
        <v>192</v>
      </c>
      <c r="E459" s="248" t="s">
        <v>758</v>
      </c>
      <c r="F459" s="248"/>
      <c r="G459" s="252"/>
      <c r="H459" s="253">
        <f>H460</f>
        <v>5495.6</v>
      </c>
      <c r="I459" s="253">
        <f>I460</f>
        <v>0</v>
      </c>
      <c r="J459" s="253">
        <f t="shared" si="245"/>
        <v>5495.6</v>
      </c>
      <c r="K459" s="253">
        <f>K460</f>
        <v>700</v>
      </c>
      <c r="L459" s="253">
        <f>L460</f>
        <v>10655</v>
      </c>
      <c r="M459" s="253">
        <f t="shared" ref="M459:N459" si="249">M460</f>
        <v>-78.599999999999994</v>
      </c>
      <c r="N459" s="253">
        <f t="shared" si="249"/>
        <v>10576.4</v>
      </c>
    </row>
    <row r="460" spans="1:14" s="239" customFormat="1" ht="18.75" customHeight="1" x14ac:dyDescent="0.2">
      <c r="A460" s="255" t="s">
        <v>268</v>
      </c>
      <c r="B460" s="248" t="s">
        <v>343</v>
      </c>
      <c r="C460" s="248" t="s">
        <v>198</v>
      </c>
      <c r="D460" s="248" t="s">
        <v>192</v>
      </c>
      <c r="E460" s="248" t="s">
        <v>758</v>
      </c>
      <c r="F460" s="248" t="s">
        <v>155</v>
      </c>
      <c r="G460" s="252"/>
      <c r="H460" s="253">
        <v>5495.6</v>
      </c>
      <c r="I460" s="253">
        <v>0</v>
      </c>
      <c r="J460" s="253">
        <f t="shared" si="245"/>
        <v>5495.6</v>
      </c>
      <c r="K460" s="253">
        <v>700</v>
      </c>
      <c r="L460" s="253">
        <v>10655</v>
      </c>
      <c r="M460" s="253">
        <v>-78.599999999999994</v>
      </c>
      <c r="N460" s="253">
        <f>L460+M460</f>
        <v>10576.4</v>
      </c>
    </row>
    <row r="461" spans="1:14" s="19" customFormat="1" ht="18.75" hidden="1" customHeight="1" x14ac:dyDescent="0.2">
      <c r="A461" s="394" t="s">
        <v>224</v>
      </c>
      <c r="B461" s="246" t="s">
        <v>343</v>
      </c>
      <c r="C461" s="246" t="s">
        <v>198</v>
      </c>
      <c r="D461" s="246" t="s">
        <v>194</v>
      </c>
      <c r="E461" s="246"/>
      <c r="F461" s="246"/>
      <c r="G461" s="260"/>
      <c r="H461" s="271"/>
      <c r="I461" s="362"/>
      <c r="J461" s="271"/>
      <c r="K461" s="271">
        <f>K462+K463</f>
        <v>996.25</v>
      </c>
      <c r="L461" s="271">
        <f>L462+L463</f>
        <v>0</v>
      </c>
      <c r="M461" s="271"/>
      <c r="N461" s="271">
        <f>N462+N463</f>
        <v>0</v>
      </c>
    </row>
    <row r="462" spans="1:14" s="239" customFormat="1" ht="18.75" hidden="1" customHeight="1" x14ac:dyDescent="0.2">
      <c r="A462" s="255" t="s">
        <v>766</v>
      </c>
      <c r="B462" s="248" t="s">
        <v>343</v>
      </c>
      <c r="C462" s="248" t="s">
        <v>198</v>
      </c>
      <c r="D462" s="248" t="s">
        <v>194</v>
      </c>
      <c r="E462" s="248" t="s">
        <v>826</v>
      </c>
      <c r="F462" s="248" t="s">
        <v>767</v>
      </c>
      <c r="G462" s="252"/>
      <c r="H462" s="253"/>
      <c r="I462" s="355"/>
      <c r="J462" s="253"/>
      <c r="K462" s="253">
        <v>350</v>
      </c>
      <c r="L462" s="253">
        <v>0</v>
      </c>
      <c r="M462" s="253"/>
      <c r="N462" s="253">
        <v>0</v>
      </c>
    </row>
    <row r="463" spans="1:14" s="239" customFormat="1" ht="18.75" hidden="1" customHeight="1" x14ac:dyDescent="0.2">
      <c r="A463" s="255" t="s">
        <v>766</v>
      </c>
      <c r="B463" s="248" t="s">
        <v>343</v>
      </c>
      <c r="C463" s="248" t="s">
        <v>198</v>
      </c>
      <c r="D463" s="248" t="s">
        <v>194</v>
      </c>
      <c r="E463" s="248" t="s">
        <v>857</v>
      </c>
      <c r="F463" s="248" t="s">
        <v>767</v>
      </c>
      <c r="G463" s="252"/>
      <c r="H463" s="253"/>
      <c r="I463" s="355"/>
      <c r="J463" s="253"/>
      <c r="K463" s="253">
        <v>646.25</v>
      </c>
      <c r="L463" s="253">
        <v>0</v>
      </c>
      <c r="M463" s="253"/>
      <c r="N463" s="253">
        <v>0</v>
      </c>
    </row>
    <row r="464" spans="1:14" s="19" customFormat="1" ht="18" customHeight="1" x14ac:dyDescent="0.2">
      <c r="A464" s="394" t="s">
        <v>346</v>
      </c>
      <c r="B464" s="246" t="s">
        <v>343</v>
      </c>
      <c r="C464" s="246" t="s">
        <v>207</v>
      </c>
      <c r="D464" s="246"/>
      <c r="E464" s="246"/>
      <c r="F464" s="246"/>
      <c r="G464" s="260"/>
      <c r="H464" s="271">
        <f t="shared" ref="H464:N466" si="250">H465</f>
        <v>200</v>
      </c>
      <c r="I464" s="260">
        <f t="shared" si="250"/>
        <v>0</v>
      </c>
      <c r="J464" s="271">
        <f>H464+I464</f>
        <v>200</v>
      </c>
      <c r="K464" s="271">
        <f t="shared" si="250"/>
        <v>0</v>
      </c>
      <c r="L464" s="271">
        <f t="shared" si="250"/>
        <v>200</v>
      </c>
      <c r="M464" s="271">
        <f t="shared" si="250"/>
        <v>0</v>
      </c>
      <c r="N464" s="271">
        <f t="shared" si="250"/>
        <v>200</v>
      </c>
    </row>
    <row r="465" spans="1:14" ht="19.5" customHeight="1" x14ac:dyDescent="0.2">
      <c r="A465" s="394" t="s">
        <v>284</v>
      </c>
      <c r="B465" s="246" t="s">
        <v>343</v>
      </c>
      <c r="C465" s="246" t="s">
        <v>207</v>
      </c>
      <c r="D465" s="246" t="s">
        <v>190</v>
      </c>
      <c r="E465" s="248"/>
      <c r="F465" s="248"/>
      <c r="G465" s="253" t="e">
        <f>#REF!+G466</f>
        <v>#REF!</v>
      </c>
      <c r="H465" s="253">
        <f t="shared" si="250"/>
        <v>200</v>
      </c>
      <c r="I465" s="253">
        <f t="shared" si="250"/>
        <v>0</v>
      </c>
      <c r="J465" s="253">
        <f>H465+I465</f>
        <v>200</v>
      </c>
      <c r="K465" s="253">
        <f t="shared" si="250"/>
        <v>0</v>
      </c>
      <c r="L465" s="253">
        <f t="shared" si="250"/>
        <v>200</v>
      </c>
      <c r="M465" s="253">
        <f t="shared" si="250"/>
        <v>0</v>
      </c>
      <c r="N465" s="253">
        <f t="shared" si="250"/>
        <v>200</v>
      </c>
    </row>
    <row r="466" spans="1:14" s="239" customFormat="1" ht="20.25" customHeight="1" x14ac:dyDescent="0.2">
      <c r="A466" s="255" t="s">
        <v>503</v>
      </c>
      <c r="B466" s="248" t="s">
        <v>343</v>
      </c>
      <c r="C466" s="248" t="s">
        <v>207</v>
      </c>
      <c r="D466" s="248" t="s">
        <v>190</v>
      </c>
      <c r="E466" s="248" t="s">
        <v>757</v>
      </c>
      <c r="F466" s="248"/>
      <c r="G466" s="252"/>
      <c r="H466" s="253">
        <f t="shared" si="250"/>
        <v>200</v>
      </c>
      <c r="I466" s="253">
        <f t="shared" si="250"/>
        <v>0</v>
      </c>
      <c r="J466" s="253">
        <f>H466+I466</f>
        <v>200</v>
      </c>
      <c r="K466" s="253">
        <f t="shared" si="250"/>
        <v>0</v>
      </c>
      <c r="L466" s="253">
        <f t="shared" si="250"/>
        <v>200</v>
      </c>
      <c r="M466" s="253">
        <f t="shared" si="250"/>
        <v>0</v>
      </c>
      <c r="N466" s="253">
        <f t="shared" si="250"/>
        <v>200</v>
      </c>
    </row>
    <row r="467" spans="1:14" s="239" customFormat="1" ht="15" x14ac:dyDescent="0.2">
      <c r="A467" s="255" t="s">
        <v>166</v>
      </c>
      <c r="B467" s="248" t="s">
        <v>343</v>
      </c>
      <c r="C467" s="248" t="s">
        <v>207</v>
      </c>
      <c r="D467" s="248" t="s">
        <v>190</v>
      </c>
      <c r="E467" s="248" t="s">
        <v>757</v>
      </c>
      <c r="F467" s="248" t="s">
        <v>167</v>
      </c>
      <c r="G467" s="252"/>
      <c r="H467" s="253">
        <v>200</v>
      </c>
      <c r="I467" s="253">
        <v>0</v>
      </c>
      <c r="J467" s="253">
        <f>H467+I467</f>
        <v>200</v>
      </c>
      <c r="K467" s="253">
        <v>0</v>
      </c>
      <c r="L467" s="253">
        <v>200</v>
      </c>
      <c r="M467" s="253">
        <v>0</v>
      </c>
      <c r="N467" s="253">
        <f>L467+M467</f>
        <v>200</v>
      </c>
    </row>
    <row r="468" spans="1:14" s="19" customFormat="1" ht="30.75" customHeight="1" x14ac:dyDescent="0.2">
      <c r="A468" s="394" t="s">
        <v>168</v>
      </c>
      <c r="B468" s="246" t="s">
        <v>343</v>
      </c>
      <c r="C468" s="246" t="s">
        <v>208</v>
      </c>
      <c r="D468" s="246"/>
      <c r="E468" s="246"/>
      <c r="F468" s="246"/>
      <c r="G468" s="273" t="e">
        <f>#REF!+G475</f>
        <v>#REF!</v>
      </c>
      <c r="H468" s="273">
        <f t="shared" ref="H468:L468" si="251">H469+H471+H475</f>
        <v>20807.5</v>
      </c>
      <c r="I468" s="273">
        <f t="shared" si="251"/>
        <v>1859.88</v>
      </c>
      <c r="J468" s="273">
        <f t="shared" si="251"/>
        <v>22667.379999999997</v>
      </c>
      <c r="K468" s="273">
        <f t="shared" si="251"/>
        <v>2868.5149999999999</v>
      </c>
      <c r="L468" s="273">
        <f t="shared" si="251"/>
        <v>22184.400000000001</v>
      </c>
      <c r="M468" s="273">
        <f t="shared" ref="M468:N468" si="252">M469+M471+M475</f>
        <v>2284.7000000000003</v>
      </c>
      <c r="N468" s="273">
        <f t="shared" si="252"/>
        <v>24469.1</v>
      </c>
    </row>
    <row r="469" spans="1:14" ht="28.5" customHeight="1" x14ac:dyDescent="0.2">
      <c r="A469" s="255" t="s">
        <v>980</v>
      </c>
      <c r="B469" s="248" t="s">
        <v>343</v>
      </c>
      <c r="C469" s="248" t="s">
        <v>208</v>
      </c>
      <c r="D469" s="248" t="s">
        <v>190</v>
      </c>
      <c r="E469" s="248" t="s">
        <v>763</v>
      </c>
      <c r="F469" s="248"/>
      <c r="G469" s="252"/>
      <c r="H469" s="253">
        <f>H470</f>
        <v>16130</v>
      </c>
      <c r="I469" s="253">
        <f>I470</f>
        <v>0</v>
      </c>
      <c r="J469" s="253">
        <f>H469+I469</f>
        <v>16130</v>
      </c>
      <c r="K469" s="253">
        <f>K470</f>
        <v>0</v>
      </c>
      <c r="L469" s="253">
        <f>L470+L474</f>
        <v>17706</v>
      </c>
      <c r="M469" s="253">
        <f t="shared" ref="M469:N469" si="253">M470+M474</f>
        <v>4573</v>
      </c>
      <c r="N469" s="253">
        <f t="shared" si="253"/>
        <v>22279</v>
      </c>
    </row>
    <row r="470" spans="1:14" ht="30" customHeight="1" x14ac:dyDescent="0.2">
      <c r="A470" s="255" t="s">
        <v>169</v>
      </c>
      <c r="B470" s="248" t="s">
        <v>343</v>
      </c>
      <c r="C470" s="248" t="s">
        <v>208</v>
      </c>
      <c r="D470" s="248" t="s">
        <v>190</v>
      </c>
      <c r="E470" s="248" t="s">
        <v>763</v>
      </c>
      <c r="F470" s="248" t="s">
        <v>170</v>
      </c>
      <c r="G470" s="252"/>
      <c r="H470" s="253">
        <v>16130</v>
      </c>
      <c r="I470" s="253">
        <v>0</v>
      </c>
      <c r="J470" s="253">
        <f>H470+I470</f>
        <v>16130</v>
      </c>
      <c r="K470" s="253">
        <v>0</v>
      </c>
      <c r="L470" s="253">
        <v>17706</v>
      </c>
      <c r="M470" s="253">
        <v>862.3</v>
      </c>
      <c r="N470" s="253">
        <f>L470+M470</f>
        <v>18568.3</v>
      </c>
    </row>
    <row r="471" spans="1:14" ht="18" hidden="1" customHeight="1" x14ac:dyDescent="0.2">
      <c r="A471" s="255" t="s">
        <v>169</v>
      </c>
      <c r="B471" s="246" t="s">
        <v>343</v>
      </c>
      <c r="C471" s="246" t="s">
        <v>208</v>
      </c>
      <c r="D471" s="246" t="s">
        <v>192</v>
      </c>
      <c r="E471" s="246"/>
      <c r="F471" s="246"/>
      <c r="G471" s="260"/>
      <c r="H471" s="271">
        <f t="shared" ref="H471:L471" si="254">H472</f>
        <v>0</v>
      </c>
      <c r="I471" s="271">
        <f t="shared" si="254"/>
        <v>1015</v>
      </c>
      <c r="J471" s="271">
        <f t="shared" si="254"/>
        <v>1015</v>
      </c>
      <c r="K471" s="271">
        <f t="shared" si="254"/>
        <v>2400</v>
      </c>
      <c r="L471" s="271">
        <f t="shared" si="254"/>
        <v>0</v>
      </c>
      <c r="M471" s="271"/>
      <c r="N471" s="253">
        <f t="shared" ref="N471:N474" si="255">L471+M471</f>
        <v>0</v>
      </c>
    </row>
    <row r="472" spans="1:14" ht="27" hidden="1" customHeight="1" x14ac:dyDescent="0.2">
      <c r="A472" s="255" t="s">
        <v>169</v>
      </c>
      <c r="B472" s="248" t="s">
        <v>343</v>
      </c>
      <c r="C472" s="248" t="s">
        <v>208</v>
      </c>
      <c r="D472" s="248" t="s">
        <v>192</v>
      </c>
      <c r="E472" s="248" t="s">
        <v>910</v>
      </c>
      <c r="F472" s="248"/>
      <c r="G472" s="252"/>
      <c r="H472" s="253">
        <f>H473</f>
        <v>0</v>
      </c>
      <c r="I472" s="253">
        <f>I473</f>
        <v>1015</v>
      </c>
      <c r="J472" s="253">
        <f>H472+I472</f>
        <v>1015</v>
      </c>
      <c r="K472" s="253">
        <f>K473</f>
        <v>2400</v>
      </c>
      <c r="L472" s="253">
        <f>L473</f>
        <v>0</v>
      </c>
      <c r="M472" s="253"/>
      <c r="N472" s="253">
        <f t="shared" si="255"/>
        <v>0</v>
      </c>
    </row>
    <row r="473" spans="1:14" ht="22.5" hidden="1" customHeight="1" x14ac:dyDescent="0.2">
      <c r="A473" s="255" t="s">
        <v>169</v>
      </c>
      <c r="B473" s="248" t="s">
        <v>343</v>
      </c>
      <c r="C473" s="248" t="s">
        <v>208</v>
      </c>
      <c r="D473" s="248" t="s">
        <v>192</v>
      </c>
      <c r="E473" s="248" t="s">
        <v>910</v>
      </c>
      <c r="F473" s="248" t="s">
        <v>269</v>
      </c>
      <c r="G473" s="252"/>
      <c r="H473" s="253">
        <v>0</v>
      </c>
      <c r="I473" s="253">
        <v>1015</v>
      </c>
      <c r="J473" s="253">
        <f>H473+I473</f>
        <v>1015</v>
      </c>
      <c r="K473" s="253">
        <v>2400</v>
      </c>
      <c r="L473" s="253">
        <v>0</v>
      </c>
      <c r="M473" s="253"/>
      <c r="N473" s="253">
        <f t="shared" si="255"/>
        <v>0</v>
      </c>
    </row>
    <row r="474" spans="1:14" ht="34.5" customHeight="1" x14ac:dyDescent="0.2">
      <c r="A474" s="255" t="s">
        <v>169</v>
      </c>
      <c r="B474" s="248" t="s">
        <v>343</v>
      </c>
      <c r="C474" s="248" t="s">
        <v>208</v>
      </c>
      <c r="D474" s="248" t="s">
        <v>190</v>
      </c>
      <c r="E474" s="248" t="s">
        <v>763</v>
      </c>
      <c r="F474" s="248" t="s">
        <v>170</v>
      </c>
      <c r="G474" s="252"/>
      <c r="H474" s="253"/>
      <c r="I474" s="253"/>
      <c r="J474" s="253"/>
      <c r="K474" s="253"/>
      <c r="L474" s="253">
        <v>0</v>
      </c>
      <c r="M474" s="253">
        <f>4690.7-980</f>
        <v>3710.7</v>
      </c>
      <c r="N474" s="253">
        <f t="shared" si="255"/>
        <v>3710.7</v>
      </c>
    </row>
    <row r="475" spans="1:14" ht="14.25" x14ac:dyDescent="0.2">
      <c r="A475" s="264" t="s">
        <v>288</v>
      </c>
      <c r="B475" s="246" t="s">
        <v>343</v>
      </c>
      <c r="C475" s="246" t="s">
        <v>208</v>
      </c>
      <c r="D475" s="246" t="s">
        <v>194</v>
      </c>
      <c r="E475" s="246"/>
      <c r="F475" s="246"/>
      <c r="G475" s="271">
        <f>G478+G476+G481+G484+G483</f>
        <v>0</v>
      </c>
      <c r="H475" s="271">
        <f>H481+H483+H484+H486</f>
        <v>4677.5</v>
      </c>
      <c r="I475" s="271">
        <f>I481+I483+I484+I486</f>
        <v>844.88000000000011</v>
      </c>
      <c r="J475" s="271">
        <f>J481+J483+J484+J486</f>
        <v>5522.3799999999992</v>
      </c>
      <c r="K475" s="271">
        <f>K481+K483+K484+K486+K488</f>
        <v>468.51499999999999</v>
      </c>
      <c r="L475" s="271">
        <f>L481+L483+L484+L486+L488</f>
        <v>4478.3999999999996</v>
      </c>
      <c r="M475" s="271">
        <f t="shared" ref="M475:N475" si="256">M481+M483+M484+M486+M488</f>
        <v>-2288.2999999999997</v>
      </c>
      <c r="N475" s="271">
        <f t="shared" si="256"/>
        <v>2190.1</v>
      </c>
    </row>
    <row r="476" spans="1:14" ht="69" hidden="1" customHeight="1" x14ac:dyDescent="0.2">
      <c r="A476" s="266" t="s">
        <v>396</v>
      </c>
      <c r="B476" s="248" t="s">
        <v>343</v>
      </c>
      <c r="C476" s="248" t="s">
        <v>208</v>
      </c>
      <c r="D476" s="248" t="s">
        <v>194</v>
      </c>
      <c r="E476" s="248" t="s">
        <v>398</v>
      </c>
      <c r="F476" s="248"/>
      <c r="G476" s="252"/>
      <c r="H476" s="252"/>
      <c r="I476" s="253">
        <f>I477</f>
        <v>-665.7</v>
      </c>
      <c r="J476" s="253" t="e">
        <f>J477</f>
        <v>#REF!</v>
      </c>
      <c r="K476" s="253">
        <f>K477</f>
        <v>-665.7</v>
      </c>
      <c r="L476" s="253" t="e">
        <f>L477</f>
        <v>#REF!</v>
      </c>
      <c r="M476" s="253" t="e">
        <f t="shared" ref="M476:N476" si="257">M477</f>
        <v>#REF!</v>
      </c>
      <c r="N476" s="253" t="e">
        <f t="shared" si="257"/>
        <v>#REF!</v>
      </c>
    </row>
    <row r="477" spans="1:14" ht="17.25" hidden="1" customHeight="1" x14ac:dyDescent="0.2">
      <c r="A477" s="255" t="s">
        <v>268</v>
      </c>
      <c r="B477" s="248" t="s">
        <v>343</v>
      </c>
      <c r="C477" s="248" t="s">
        <v>208</v>
      </c>
      <c r="D477" s="248" t="s">
        <v>194</v>
      </c>
      <c r="E477" s="248" t="s">
        <v>398</v>
      </c>
      <c r="F477" s="248" t="s">
        <v>155</v>
      </c>
      <c r="G477" s="252"/>
      <c r="H477" s="252"/>
      <c r="I477" s="253">
        <v>-665.7</v>
      </c>
      <c r="J477" s="253" t="e">
        <f>#REF!+I477</f>
        <v>#REF!</v>
      </c>
      <c r="K477" s="253">
        <v>-665.7</v>
      </c>
      <c r="L477" s="253" t="e">
        <f>#REF!+J477</f>
        <v>#REF!</v>
      </c>
      <c r="M477" s="253" t="e">
        <f>#REF!+K477</f>
        <v>#REF!</v>
      </c>
      <c r="N477" s="253" t="e">
        <f>#REF!+L477</f>
        <v>#REF!</v>
      </c>
    </row>
    <row r="478" spans="1:14" ht="57.75" hidden="1" customHeight="1" x14ac:dyDescent="0.2">
      <c r="A478" s="363" t="s">
        <v>725</v>
      </c>
      <c r="B478" s="248" t="s">
        <v>343</v>
      </c>
      <c r="C478" s="268" t="s">
        <v>208</v>
      </c>
      <c r="D478" s="268" t="s">
        <v>194</v>
      </c>
      <c r="E478" s="268" t="s">
        <v>380</v>
      </c>
      <c r="F478" s="268"/>
      <c r="G478" s="252"/>
      <c r="H478" s="252"/>
      <c r="I478" s="253">
        <f t="shared" ref="I478:N479" si="258">I479</f>
        <v>-3609.5</v>
      </c>
      <c r="J478" s="253" t="e">
        <f t="shared" si="258"/>
        <v>#REF!</v>
      </c>
      <c r="K478" s="253">
        <f t="shared" si="258"/>
        <v>-3609.5</v>
      </c>
      <c r="L478" s="253" t="e">
        <f t="shared" si="258"/>
        <v>#REF!</v>
      </c>
      <c r="M478" s="253" t="e">
        <f t="shared" si="258"/>
        <v>#REF!</v>
      </c>
      <c r="N478" s="253" t="e">
        <f t="shared" si="258"/>
        <v>#REF!</v>
      </c>
    </row>
    <row r="479" spans="1:14" ht="107.25" hidden="1" customHeight="1" x14ac:dyDescent="0.2">
      <c r="A479" s="363" t="s">
        <v>724</v>
      </c>
      <c r="B479" s="248" t="s">
        <v>343</v>
      </c>
      <c r="C479" s="268" t="s">
        <v>208</v>
      </c>
      <c r="D479" s="268" t="s">
        <v>194</v>
      </c>
      <c r="E479" s="268" t="s">
        <v>723</v>
      </c>
      <c r="F479" s="268"/>
      <c r="G479" s="252"/>
      <c r="H479" s="252"/>
      <c r="I479" s="253">
        <f t="shared" si="258"/>
        <v>-3609.5</v>
      </c>
      <c r="J479" s="253" t="e">
        <f t="shared" si="258"/>
        <v>#REF!</v>
      </c>
      <c r="K479" s="253">
        <f t="shared" si="258"/>
        <v>-3609.5</v>
      </c>
      <c r="L479" s="253" t="e">
        <f t="shared" si="258"/>
        <v>#REF!</v>
      </c>
      <c r="M479" s="253" t="e">
        <f t="shared" si="258"/>
        <v>#REF!</v>
      </c>
      <c r="N479" s="253" t="e">
        <f t="shared" si="258"/>
        <v>#REF!</v>
      </c>
    </row>
    <row r="480" spans="1:14" ht="18.75" hidden="1" customHeight="1" x14ac:dyDescent="0.2">
      <c r="A480" s="363" t="s">
        <v>287</v>
      </c>
      <c r="B480" s="248" t="s">
        <v>343</v>
      </c>
      <c r="C480" s="268" t="s">
        <v>208</v>
      </c>
      <c r="D480" s="268" t="s">
        <v>194</v>
      </c>
      <c r="E480" s="268" t="s">
        <v>723</v>
      </c>
      <c r="F480" s="268" t="s">
        <v>269</v>
      </c>
      <c r="G480" s="252"/>
      <c r="H480" s="252"/>
      <c r="I480" s="253">
        <v>-3609.5</v>
      </c>
      <c r="J480" s="253" t="e">
        <f>#REF!+I480</f>
        <v>#REF!</v>
      </c>
      <c r="K480" s="253">
        <v>-3609.5</v>
      </c>
      <c r="L480" s="253" t="e">
        <f>#REF!+J480</f>
        <v>#REF!</v>
      </c>
      <c r="M480" s="253" t="e">
        <f>#REF!+K480</f>
        <v>#REF!</v>
      </c>
      <c r="N480" s="253" t="e">
        <f>#REF!+L480</f>
        <v>#REF!</v>
      </c>
    </row>
    <row r="481" spans="1:14" ht="60.75" customHeight="1" x14ac:dyDescent="0.2">
      <c r="A481" s="363" t="s">
        <v>762</v>
      </c>
      <c r="B481" s="248" t="s">
        <v>343</v>
      </c>
      <c r="C481" s="268" t="s">
        <v>208</v>
      </c>
      <c r="D481" s="268" t="s">
        <v>194</v>
      </c>
      <c r="E481" s="268" t="s">
        <v>760</v>
      </c>
      <c r="F481" s="268"/>
      <c r="G481" s="252"/>
      <c r="H481" s="253">
        <f t="shared" ref="H481:N481" si="259">H482</f>
        <v>502.9</v>
      </c>
      <c r="I481" s="253">
        <f t="shared" si="259"/>
        <v>0</v>
      </c>
      <c r="J481" s="253">
        <f t="shared" si="259"/>
        <v>502.9</v>
      </c>
      <c r="K481" s="253">
        <f t="shared" si="259"/>
        <v>0</v>
      </c>
      <c r="L481" s="253">
        <f t="shared" si="259"/>
        <v>795.7</v>
      </c>
      <c r="M481" s="253">
        <f t="shared" si="259"/>
        <v>36</v>
      </c>
      <c r="N481" s="253">
        <f t="shared" si="259"/>
        <v>831.7</v>
      </c>
    </row>
    <row r="482" spans="1:14" ht="35.25" customHeight="1" x14ac:dyDescent="0.2">
      <c r="A482" s="363" t="s">
        <v>759</v>
      </c>
      <c r="B482" s="248" t="s">
        <v>343</v>
      </c>
      <c r="C482" s="268" t="s">
        <v>208</v>
      </c>
      <c r="D482" s="268" t="s">
        <v>194</v>
      </c>
      <c r="E482" s="268" t="s">
        <v>760</v>
      </c>
      <c r="F482" s="268" t="s">
        <v>160</v>
      </c>
      <c r="G482" s="252"/>
      <c r="H482" s="253">
        <v>502.9</v>
      </c>
      <c r="I482" s="253">
        <v>0</v>
      </c>
      <c r="J482" s="253">
        <f t="shared" ref="J482:J490" si="260">H482+I482</f>
        <v>502.9</v>
      </c>
      <c r="K482" s="253">
        <v>0</v>
      </c>
      <c r="L482" s="253">
        <v>795.7</v>
      </c>
      <c r="M482" s="253">
        <v>36</v>
      </c>
      <c r="N482" s="253">
        <f>L482+M482</f>
        <v>831.7</v>
      </c>
    </row>
    <row r="483" spans="1:14" ht="46.5" customHeight="1" x14ac:dyDescent="0.2">
      <c r="A483" s="364" t="s">
        <v>854</v>
      </c>
      <c r="B483" s="248" t="s">
        <v>343</v>
      </c>
      <c r="C483" s="268" t="s">
        <v>208</v>
      </c>
      <c r="D483" s="268" t="s">
        <v>194</v>
      </c>
      <c r="E483" s="268" t="s">
        <v>853</v>
      </c>
      <c r="F483" s="268" t="s">
        <v>767</v>
      </c>
      <c r="G483" s="252"/>
      <c r="H483" s="253">
        <v>5.6</v>
      </c>
      <c r="I483" s="253">
        <v>-0.52</v>
      </c>
      <c r="J483" s="253">
        <f t="shared" si="260"/>
        <v>5.08</v>
      </c>
      <c r="K483" s="253">
        <v>0</v>
      </c>
      <c r="L483" s="253">
        <v>8</v>
      </c>
      <c r="M483" s="253">
        <v>0.4</v>
      </c>
      <c r="N483" s="253">
        <f>L483+M483</f>
        <v>8.4</v>
      </c>
    </row>
    <row r="484" spans="1:14" ht="49.5" customHeight="1" x14ac:dyDescent="0.2">
      <c r="A484" s="363" t="s">
        <v>761</v>
      </c>
      <c r="B484" s="248" t="s">
        <v>343</v>
      </c>
      <c r="C484" s="268" t="s">
        <v>208</v>
      </c>
      <c r="D484" s="268" t="s">
        <v>194</v>
      </c>
      <c r="E484" s="268" t="s">
        <v>944</v>
      </c>
      <c r="F484" s="268"/>
      <c r="G484" s="252"/>
      <c r="H484" s="253">
        <f>H485</f>
        <v>3669</v>
      </c>
      <c r="I484" s="253">
        <f>I485</f>
        <v>0</v>
      </c>
      <c r="J484" s="253">
        <f t="shared" si="260"/>
        <v>3669</v>
      </c>
      <c r="K484" s="253">
        <f>K485</f>
        <v>0</v>
      </c>
      <c r="L484" s="253">
        <f>L485</f>
        <v>3674.7</v>
      </c>
      <c r="M484" s="253">
        <f t="shared" ref="M484:N484" si="261">M485</f>
        <v>-3674.7</v>
      </c>
      <c r="N484" s="253">
        <f t="shared" si="261"/>
        <v>0</v>
      </c>
    </row>
    <row r="485" spans="1:14" ht="16.5" customHeight="1" x14ac:dyDescent="0.2">
      <c r="A485" s="363" t="s">
        <v>268</v>
      </c>
      <c r="B485" s="248" t="s">
        <v>343</v>
      </c>
      <c r="C485" s="268" t="s">
        <v>208</v>
      </c>
      <c r="D485" s="268" t="s">
        <v>194</v>
      </c>
      <c r="E485" s="268" t="s">
        <v>944</v>
      </c>
      <c r="F485" s="268" t="s">
        <v>155</v>
      </c>
      <c r="G485" s="252"/>
      <c r="H485" s="253">
        <v>3669</v>
      </c>
      <c r="I485" s="253">
        <v>0</v>
      </c>
      <c r="J485" s="253">
        <f t="shared" si="260"/>
        <v>3669</v>
      </c>
      <c r="K485" s="253">
        <v>0</v>
      </c>
      <c r="L485" s="253">
        <v>3674.7</v>
      </c>
      <c r="M485" s="253">
        <v>-3674.7</v>
      </c>
      <c r="N485" s="253">
        <f>L485+M485</f>
        <v>0</v>
      </c>
    </row>
    <row r="486" spans="1:14" ht="18" customHeight="1" x14ac:dyDescent="0.2">
      <c r="A486" s="363" t="s">
        <v>885</v>
      </c>
      <c r="B486" s="248" t="s">
        <v>343</v>
      </c>
      <c r="C486" s="268" t="s">
        <v>208</v>
      </c>
      <c r="D486" s="268" t="s">
        <v>194</v>
      </c>
      <c r="E486" s="268" t="s">
        <v>886</v>
      </c>
      <c r="F486" s="268"/>
      <c r="G486" s="252"/>
      <c r="H486" s="253">
        <f>H487</f>
        <v>500</v>
      </c>
      <c r="I486" s="253">
        <f>I487</f>
        <v>845.40000000000009</v>
      </c>
      <c r="J486" s="253">
        <f t="shared" si="260"/>
        <v>1345.4</v>
      </c>
      <c r="K486" s="253">
        <f>K487</f>
        <v>264.01499999999999</v>
      </c>
      <c r="L486" s="253">
        <f>L487</f>
        <v>0</v>
      </c>
      <c r="M486" s="253">
        <f t="shared" ref="M486:N486" si="262">M487</f>
        <v>1350</v>
      </c>
      <c r="N486" s="253">
        <f t="shared" si="262"/>
        <v>1350</v>
      </c>
    </row>
    <row r="487" spans="1:14" ht="15.75" customHeight="1" x14ac:dyDescent="0.2">
      <c r="A487" s="363" t="s">
        <v>766</v>
      </c>
      <c r="B487" s="248" t="s">
        <v>343</v>
      </c>
      <c r="C487" s="268" t="s">
        <v>208</v>
      </c>
      <c r="D487" s="268" t="s">
        <v>194</v>
      </c>
      <c r="E487" s="268" t="s">
        <v>886</v>
      </c>
      <c r="F487" s="268" t="s">
        <v>767</v>
      </c>
      <c r="G487" s="252"/>
      <c r="H487" s="253">
        <v>500</v>
      </c>
      <c r="I487" s="253">
        <f>535.61+309.79</f>
        <v>845.40000000000009</v>
      </c>
      <c r="J487" s="253">
        <f t="shared" si="260"/>
        <v>1345.4</v>
      </c>
      <c r="K487" s="253">
        <v>264.01499999999999</v>
      </c>
      <c r="L487" s="253">
        <v>0</v>
      </c>
      <c r="M487" s="253">
        <v>1350</v>
      </c>
      <c r="N487" s="253">
        <f>L487+M487</f>
        <v>1350</v>
      </c>
    </row>
    <row r="488" spans="1:14" ht="20.25" hidden="1" customHeight="1" x14ac:dyDescent="0.2">
      <c r="A488" s="363" t="s">
        <v>352</v>
      </c>
      <c r="B488" s="248" t="s">
        <v>343</v>
      </c>
      <c r="C488" s="268" t="s">
        <v>208</v>
      </c>
      <c r="D488" s="268" t="s">
        <v>194</v>
      </c>
      <c r="E488" s="268" t="s">
        <v>873</v>
      </c>
      <c r="F488" s="268"/>
      <c r="G488" s="252"/>
      <c r="H488" s="253">
        <f>H489</f>
        <v>500</v>
      </c>
      <c r="I488" s="253">
        <f>I489</f>
        <v>845.40000000000009</v>
      </c>
      <c r="J488" s="253">
        <v>0</v>
      </c>
      <c r="K488" s="253">
        <f>K489</f>
        <v>204.5</v>
      </c>
      <c r="L488" s="253">
        <f>L489</f>
        <v>0</v>
      </c>
      <c r="M488" s="253"/>
      <c r="N488" s="253">
        <f>N489</f>
        <v>0</v>
      </c>
    </row>
    <row r="489" spans="1:14" ht="20.25" hidden="1" customHeight="1" x14ac:dyDescent="0.2">
      <c r="A489" s="363" t="s">
        <v>766</v>
      </c>
      <c r="B489" s="248" t="s">
        <v>343</v>
      </c>
      <c r="C489" s="268" t="s">
        <v>208</v>
      </c>
      <c r="D489" s="268" t="s">
        <v>194</v>
      </c>
      <c r="E489" s="268" t="s">
        <v>873</v>
      </c>
      <c r="F489" s="268" t="s">
        <v>767</v>
      </c>
      <c r="G489" s="252"/>
      <c r="H489" s="253">
        <v>500</v>
      </c>
      <c r="I489" s="253">
        <f>535.61+309.79</f>
        <v>845.40000000000009</v>
      </c>
      <c r="J489" s="253">
        <v>0</v>
      </c>
      <c r="K489" s="253">
        <v>204.5</v>
      </c>
      <c r="L489" s="253">
        <v>0</v>
      </c>
      <c r="M489" s="253"/>
      <c r="N489" s="253">
        <v>0</v>
      </c>
    </row>
    <row r="490" spans="1:14" s="17" customFormat="1" ht="15.75" x14ac:dyDescent="0.2">
      <c r="A490" s="566" t="s">
        <v>308</v>
      </c>
      <c r="B490" s="567"/>
      <c r="C490" s="567"/>
      <c r="D490" s="567"/>
      <c r="E490" s="567"/>
      <c r="F490" s="567"/>
      <c r="G490" s="243"/>
      <c r="H490" s="241">
        <f>H491</f>
        <v>4429.5</v>
      </c>
      <c r="I490" s="241">
        <f>I491</f>
        <v>0</v>
      </c>
      <c r="J490" s="270">
        <f t="shared" si="260"/>
        <v>4429.5</v>
      </c>
      <c r="K490" s="241">
        <f>K491</f>
        <v>0</v>
      </c>
      <c r="L490" s="241">
        <f>L491</f>
        <v>4492</v>
      </c>
      <c r="M490" s="241">
        <f t="shared" ref="M490:N490" si="263">M491</f>
        <v>-325</v>
      </c>
      <c r="N490" s="241">
        <f t="shared" si="263"/>
        <v>4167</v>
      </c>
    </row>
    <row r="491" spans="1:14" s="19" customFormat="1" ht="14.25" x14ac:dyDescent="0.2">
      <c r="A491" s="394" t="s">
        <v>72</v>
      </c>
      <c r="B491" s="245">
        <v>800</v>
      </c>
      <c r="C491" s="246" t="s">
        <v>190</v>
      </c>
      <c r="D491" s="246"/>
      <c r="E491" s="246"/>
      <c r="F491" s="246"/>
      <c r="G491" s="260"/>
      <c r="H491" s="260">
        <f t="shared" ref="H491:L491" si="264">H492+H529</f>
        <v>4429.5</v>
      </c>
      <c r="I491" s="260">
        <f t="shared" si="264"/>
        <v>0</v>
      </c>
      <c r="J491" s="273">
        <f t="shared" si="264"/>
        <v>4429.5</v>
      </c>
      <c r="K491" s="260">
        <f t="shared" si="264"/>
        <v>0</v>
      </c>
      <c r="L491" s="271">
        <f t="shared" si="264"/>
        <v>4492</v>
      </c>
      <c r="M491" s="271">
        <f t="shared" ref="M491:N491" si="265">M492+M529</f>
        <v>-325</v>
      </c>
      <c r="N491" s="271">
        <f t="shared" si="265"/>
        <v>4167</v>
      </c>
    </row>
    <row r="492" spans="1:14" ht="41.25" customHeight="1" x14ac:dyDescent="0.2">
      <c r="A492" s="394" t="s">
        <v>193</v>
      </c>
      <c r="B492" s="245">
        <v>800</v>
      </c>
      <c r="C492" s="246" t="s">
        <v>190</v>
      </c>
      <c r="D492" s="246" t="s">
        <v>194</v>
      </c>
      <c r="E492" s="246"/>
      <c r="F492" s="246"/>
      <c r="G492" s="253">
        <f>G506+G515</f>
        <v>0</v>
      </c>
      <c r="H492" s="253">
        <f t="shared" ref="H492:L492" si="266">H515+H519</f>
        <v>3350</v>
      </c>
      <c r="I492" s="253">
        <f t="shared" si="266"/>
        <v>0</v>
      </c>
      <c r="J492" s="253">
        <f t="shared" si="266"/>
        <v>3350</v>
      </c>
      <c r="K492" s="253">
        <f t="shared" si="266"/>
        <v>0</v>
      </c>
      <c r="L492" s="253">
        <f t="shared" si="266"/>
        <v>3426</v>
      </c>
      <c r="M492" s="253">
        <f t="shared" ref="M492:N492" si="267">M515+M519</f>
        <v>-216</v>
      </c>
      <c r="N492" s="253">
        <f t="shared" si="267"/>
        <v>3210</v>
      </c>
    </row>
    <row r="493" spans="1:14" ht="33.75" hidden="1" customHeight="1" x14ac:dyDescent="0.2">
      <c r="A493" s="255" t="s">
        <v>123</v>
      </c>
      <c r="B493" s="267">
        <v>800</v>
      </c>
      <c r="C493" s="248" t="s">
        <v>190</v>
      </c>
      <c r="D493" s="248" t="s">
        <v>194</v>
      </c>
      <c r="E493" s="256" t="s">
        <v>332</v>
      </c>
      <c r="F493" s="248"/>
      <c r="G493" s="252"/>
      <c r="H493" s="252"/>
      <c r="I493" s="253">
        <f>I494</f>
        <v>-1958.2</v>
      </c>
      <c r="J493" s="253">
        <f>J494</f>
        <v>-1958.2</v>
      </c>
      <c r="K493" s="253">
        <f>K494</f>
        <v>-1958.2</v>
      </c>
      <c r="L493" s="253">
        <f>L494</f>
        <v>-1958.2</v>
      </c>
      <c r="M493" s="253">
        <f t="shared" ref="M493:N493" si="268">M494</f>
        <v>-3916.4</v>
      </c>
      <c r="N493" s="253">
        <f t="shared" si="268"/>
        <v>-3916.4</v>
      </c>
    </row>
    <row r="494" spans="1:14" ht="15" hidden="1" x14ac:dyDescent="0.2">
      <c r="A494" s="255" t="s">
        <v>333</v>
      </c>
      <c r="B494" s="267">
        <v>800</v>
      </c>
      <c r="C494" s="248" t="s">
        <v>190</v>
      </c>
      <c r="D494" s="248" t="s">
        <v>194</v>
      </c>
      <c r="E494" s="256" t="s">
        <v>334</v>
      </c>
      <c r="F494" s="248"/>
      <c r="G494" s="252"/>
      <c r="H494" s="252"/>
      <c r="I494" s="253">
        <f>I495+I496+I497+I499+I502</f>
        <v>-1958.2</v>
      </c>
      <c r="J494" s="253">
        <f>J495+J496+J497+J499+J502</f>
        <v>-1958.2</v>
      </c>
      <c r="K494" s="253">
        <f>K495+K496+K497+K499+K502</f>
        <v>-1958.2</v>
      </c>
      <c r="L494" s="253">
        <f>L495+L496+L497+L499+L502</f>
        <v>-1958.2</v>
      </c>
      <c r="M494" s="253">
        <f t="shared" ref="M494:N494" si="269">M495+M496+M497+M499+M502</f>
        <v>-3916.4</v>
      </c>
      <c r="N494" s="253">
        <f t="shared" si="269"/>
        <v>-3916.4</v>
      </c>
    </row>
    <row r="495" spans="1:14" ht="15" hidden="1" x14ac:dyDescent="0.2">
      <c r="A495" s="255" t="s">
        <v>95</v>
      </c>
      <c r="B495" s="267">
        <v>800</v>
      </c>
      <c r="C495" s="248" t="s">
        <v>190</v>
      </c>
      <c r="D495" s="248" t="s">
        <v>194</v>
      </c>
      <c r="E495" s="256" t="s">
        <v>334</v>
      </c>
      <c r="F495" s="248" t="s">
        <v>96</v>
      </c>
      <c r="G495" s="252"/>
      <c r="H495" s="252"/>
      <c r="I495" s="253">
        <v>-1286.2</v>
      </c>
      <c r="J495" s="253">
        <f t="shared" ref="J495:J502" si="270">G495+I495</f>
        <v>-1286.2</v>
      </c>
      <c r="K495" s="253">
        <v>-1286.2</v>
      </c>
      <c r="L495" s="253">
        <f t="shared" ref="L495:L502" si="271">H495+J495</f>
        <v>-1286.2</v>
      </c>
      <c r="M495" s="253">
        <f t="shared" ref="M495:M502" si="272">I495+K495</f>
        <v>-2572.4</v>
      </c>
      <c r="N495" s="253">
        <f t="shared" ref="N495:N502" si="273">J495+L495</f>
        <v>-2572.4</v>
      </c>
    </row>
    <row r="496" spans="1:14" ht="15" hidden="1" x14ac:dyDescent="0.2">
      <c r="A496" s="255" t="s">
        <v>97</v>
      </c>
      <c r="B496" s="267">
        <v>800</v>
      </c>
      <c r="C496" s="248" t="s">
        <v>190</v>
      </c>
      <c r="D496" s="248" t="s">
        <v>194</v>
      </c>
      <c r="E496" s="256" t="s">
        <v>334</v>
      </c>
      <c r="F496" s="248" t="s">
        <v>98</v>
      </c>
      <c r="G496" s="252"/>
      <c r="H496" s="252"/>
      <c r="I496" s="253">
        <v>-152</v>
      </c>
      <c r="J496" s="253">
        <f t="shared" si="270"/>
        <v>-152</v>
      </c>
      <c r="K496" s="253">
        <v>-152</v>
      </c>
      <c r="L496" s="253">
        <f t="shared" si="271"/>
        <v>-152</v>
      </c>
      <c r="M496" s="253">
        <f t="shared" si="272"/>
        <v>-304</v>
      </c>
      <c r="N496" s="253">
        <f t="shared" si="273"/>
        <v>-304</v>
      </c>
    </row>
    <row r="497" spans="1:14" ht="17.25" hidden="1" customHeight="1" x14ac:dyDescent="0.2">
      <c r="A497" s="255" t="s">
        <v>99</v>
      </c>
      <c r="B497" s="267">
        <v>800</v>
      </c>
      <c r="C497" s="248" t="s">
        <v>190</v>
      </c>
      <c r="D497" s="248" t="s">
        <v>194</v>
      </c>
      <c r="E497" s="256" t="s">
        <v>334</v>
      </c>
      <c r="F497" s="248" t="s">
        <v>100</v>
      </c>
      <c r="G497" s="252"/>
      <c r="H497" s="252"/>
      <c r="I497" s="253">
        <v>-53</v>
      </c>
      <c r="J497" s="253">
        <f t="shared" si="270"/>
        <v>-53</v>
      </c>
      <c r="K497" s="253">
        <v>-53</v>
      </c>
      <c r="L497" s="253">
        <f t="shared" si="271"/>
        <v>-53</v>
      </c>
      <c r="M497" s="253">
        <f t="shared" si="272"/>
        <v>-106</v>
      </c>
      <c r="N497" s="253">
        <f t="shared" si="273"/>
        <v>-106</v>
      </c>
    </row>
    <row r="498" spans="1:14" ht="25.5" hidden="1" customHeight="1" x14ac:dyDescent="0.2">
      <c r="A498" s="255" t="s">
        <v>101</v>
      </c>
      <c r="B498" s="267">
        <v>800</v>
      </c>
      <c r="C498" s="248" t="s">
        <v>190</v>
      </c>
      <c r="D498" s="248" t="s">
        <v>194</v>
      </c>
      <c r="E498" s="256" t="s">
        <v>334</v>
      </c>
      <c r="F498" s="248" t="s">
        <v>102</v>
      </c>
      <c r="G498" s="252"/>
      <c r="H498" s="252"/>
      <c r="I498" s="253" t="e">
        <f>#REF!+G498</f>
        <v>#REF!</v>
      </c>
      <c r="J498" s="253" t="e">
        <f t="shared" si="270"/>
        <v>#REF!</v>
      </c>
      <c r="K498" s="253" t="e">
        <f>H498+I498</f>
        <v>#REF!</v>
      </c>
      <c r="L498" s="253" t="e">
        <f t="shared" si="271"/>
        <v>#REF!</v>
      </c>
      <c r="M498" s="253" t="e">
        <f t="shared" si="272"/>
        <v>#REF!</v>
      </c>
      <c r="N498" s="253" t="e">
        <f t="shared" si="273"/>
        <v>#REF!</v>
      </c>
    </row>
    <row r="499" spans="1:14" ht="15" hidden="1" customHeight="1" x14ac:dyDescent="0.2">
      <c r="A499" s="255" t="s">
        <v>93</v>
      </c>
      <c r="B499" s="267">
        <v>800</v>
      </c>
      <c r="C499" s="248" t="s">
        <v>190</v>
      </c>
      <c r="D499" s="248" t="s">
        <v>194</v>
      </c>
      <c r="E499" s="256" t="s">
        <v>334</v>
      </c>
      <c r="F499" s="248" t="s">
        <v>94</v>
      </c>
      <c r="G499" s="252"/>
      <c r="H499" s="252"/>
      <c r="I499" s="253">
        <v>-450</v>
      </c>
      <c r="J499" s="253">
        <f t="shared" si="270"/>
        <v>-450</v>
      </c>
      <c r="K499" s="253">
        <v>-450</v>
      </c>
      <c r="L499" s="253">
        <f t="shared" si="271"/>
        <v>-450</v>
      </c>
      <c r="M499" s="253">
        <f t="shared" si="272"/>
        <v>-900</v>
      </c>
      <c r="N499" s="253">
        <f t="shared" si="273"/>
        <v>-900</v>
      </c>
    </row>
    <row r="500" spans="1:14" ht="12.75" hidden="1" customHeight="1" x14ac:dyDescent="0.2">
      <c r="A500" s="255" t="s">
        <v>302</v>
      </c>
      <c r="B500" s="267">
        <v>800</v>
      </c>
      <c r="C500" s="248" t="s">
        <v>202</v>
      </c>
      <c r="D500" s="248" t="s">
        <v>212</v>
      </c>
      <c r="E500" s="256" t="s">
        <v>334</v>
      </c>
      <c r="F500" s="248" t="s">
        <v>303</v>
      </c>
      <c r="G500" s="252"/>
      <c r="H500" s="252"/>
      <c r="I500" s="253" t="e">
        <f>#REF!+G500</f>
        <v>#REF!</v>
      </c>
      <c r="J500" s="253" t="e">
        <f t="shared" si="270"/>
        <v>#REF!</v>
      </c>
      <c r="K500" s="253" t="e">
        <f>H500+I500</f>
        <v>#REF!</v>
      </c>
      <c r="L500" s="253" t="e">
        <f t="shared" si="271"/>
        <v>#REF!</v>
      </c>
      <c r="M500" s="253" t="e">
        <f t="shared" si="272"/>
        <v>#REF!</v>
      </c>
      <c r="N500" s="253" t="e">
        <f t="shared" si="273"/>
        <v>#REF!</v>
      </c>
    </row>
    <row r="501" spans="1:14" ht="12.75" hidden="1" customHeight="1" x14ac:dyDescent="0.2">
      <c r="A501" s="255" t="s">
        <v>63</v>
      </c>
      <c r="B501" s="267">
        <v>800</v>
      </c>
      <c r="C501" s="248" t="s">
        <v>190</v>
      </c>
      <c r="D501" s="248" t="s">
        <v>194</v>
      </c>
      <c r="E501" s="256" t="s">
        <v>334</v>
      </c>
      <c r="F501" s="248" t="s">
        <v>64</v>
      </c>
      <c r="G501" s="252"/>
      <c r="H501" s="252"/>
      <c r="I501" s="253" t="e">
        <f>#REF!+G501</f>
        <v>#REF!</v>
      </c>
      <c r="J501" s="253" t="e">
        <f t="shared" si="270"/>
        <v>#REF!</v>
      </c>
      <c r="K501" s="253" t="e">
        <f>H501+I501</f>
        <v>#REF!</v>
      </c>
      <c r="L501" s="253" t="e">
        <f t="shared" si="271"/>
        <v>#REF!</v>
      </c>
      <c r="M501" s="253" t="e">
        <f t="shared" si="272"/>
        <v>#REF!</v>
      </c>
      <c r="N501" s="253" t="e">
        <f t="shared" si="273"/>
        <v>#REF!</v>
      </c>
    </row>
    <row r="502" spans="1:14" ht="15" hidden="1" x14ac:dyDescent="0.2">
      <c r="A502" s="255" t="s">
        <v>103</v>
      </c>
      <c r="B502" s="267">
        <v>800</v>
      </c>
      <c r="C502" s="248" t="s">
        <v>190</v>
      </c>
      <c r="D502" s="248" t="s">
        <v>194</v>
      </c>
      <c r="E502" s="256" t="s">
        <v>334</v>
      </c>
      <c r="F502" s="248" t="s">
        <v>104</v>
      </c>
      <c r="G502" s="252"/>
      <c r="H502" s="252"/>
      <c r="I502" s="253">
        <v>-17</v>
      </c>
      <c r="J502" s="253">
        <f t="shared" si="270"/>
        <v>-17</v>
      </c>
      <c r="K502" s="253">
        <v>-17</v>
      </c>
      <c r="L502" s="253">
        <f t="shared" si="271"/>
        <v>-17</v>
      </c>
      <c r="M502" s="253">
        <f t="shared" si="272"/>
        <v>-34</v>
      </c>
      <c r="N502" s="253">
        <f t="shared" si="273"/>
        <v>-34</v>
      </c>
    </row>
    <row r="503" spans="1:14" ht="12.75" hidden="1" customHeight="1" x14ac:dyDescent="0.2">
      <c r="A503" s="255" t="s">
        <v>105</v>
      </c>
      <c r="B503" s="267">
        <v>800</v>
      </c>
      <c r="C503" s="248" t="s">
        <v>190</v>
      </c>
      <c r="D503" s="248" t="s">
        <v>194</v>
      </c>
      <c r="E503" s="256" t="s">
        <v>334</v>
      </c>
      <c r="F503" s="248" t="s">
        <v>106</v>
      </c>
      <c r="G503" s="252"/>
      <c r="H503" s="252"/>
      <c r="I503" s="253" t="e">
        <f>#REF!+G503</f>
        <v>#REF!</v>
      </c>
      <c r="J503" s="253" t="e">
        <f>#REF!+I503</f>
        <v>#REF!</v>
      </c>
      <c r="K503" s="253" t="e">
        <f>#REF!+I503</f>
        <v>#REF!</v>
      </c>
      <c r="L503" s="253" t="e">
        <f>F503+J503</f>
        <v>#REF!</v>
      </c>
      <c r="M503" s="253" t="e">
        <f t="shared" ref="M503:N503" si="274">G503+K503</f>
        <v>#REF!</v>
      </c>
      <c r="N503" s="253" t="e">
        <f t="shared" si="274"/>
        <v>#REF!</v>
      </c>
    </row>
    <row r="504" spans="1:14" ht="15" hidden="1" x14ac:dyDescent="0.2">
      <c r="A504" s="255" t="s">
        <v>309</v>
      </c>
      <c r="B504" s="267">
        <v>800</v>
      </c>
      <c r="C504" s="248" t="s">
        <v>190</v>
      </c>
      <c r="D504" s="248" t="s">
        <v>194</v>
      </c>
      <c r="E504" s="256" t="s">
        <v>310</v>
      </c>
      <c r="F504" s="248"/>
      <c r="G504" s="252"/>
      <c r="H504" s="252"/>
      <c r="I504" s="253">
        <f>I505</f>
        <v>-1321.6</v>
      </c>
      <c r="J504" s="253">
        <f>J505</f>
        <v>-1321.6</v>
      </c>
      <c r="K504" s="253">
        <f>K505</f>
        <v>-1321.6</v>
      </c>
      <c r="L504" s="253">
        <f>L505</f>
        <v>-1321.6</v>
      </c>
      <c r="M504" s="253">
        <f t="shared" ref="M504:N504" si="275">M505</f>
        <v>-2643.2</v>
      </c>
      <c r="N504" s="253">
        <f t="shared" si="275"/>
        <v>-2643.2</v>
      </c>
    </row>
    <row r="505" spans="1:14" ht="15" hidden="1" x14ac:dyDescent="0.2">
      <c r="A505" s="255" t="s">
        <v>95</v>
      </c>
      <c r="B505" s="267">
        <v>800</v>
      </c>
      <c r="C505" s="248" t="s">
        <v>190</v>
      </c>
      <c r="D505" s="248" t="s">
        <v>194</v>
      </c>
      <c r="E505" s="256" t="s">
        <v>310</v>
      </c>
      <c r="F505" s="248" t="s">
        <v>96</v>
      </c>
      <c r="G505" s="252"/>
      <c r="H505" s="252"/>
      <c r="I505" s="253">
        <v>-1321.6</v>
      </c>
      <c r="J505" s="253">
        <f>G505+I505</f>
        <v>-1321.6</v>
      </c>
      <c r="K505" s="253">
        <v>-1321.6</v>
      </c>
      <c r="L505" s="253">
        <f>H505+J505</f>
        <v>-1321.6</v>
      </c>
      <c r="M505" s="253">
        <f t="shared" ref="M505:N505" si="276">I505+K505</f>
        <v>-2643.2</v>
      </c>
      <c r="N505" s="253">
        <f t="shared" si="276"/>
        <v>-2643.2</v>
      </c>
    </row>
    <row r="506" spans="1:14" ht="29.25" hidden="1" customHeight="1" x14ac:dyDescent="0.2">
      <c r="A506" s="255" t="s">
        <v>452</v>
      </c>
      <c r="B506" s="267">
        <v>800</v>
      </c>
      <c r="C506" s="248" t="s">
        <v>190</v>
      </c>
      <c r="D506" s="248" t="s">
        <v>194</v>
      </c>
      <c r="E506" s="256" t="s">
        <v>450</v>
      </c>
      <c r="F506" s="248"/>
      <c r="G506" s="253">
        <f t="shared" ref="G506:K506" si="277">G507+G509</f>
        <v>0</v>
      </c>
      <c r="H506" s="253"/>
      <c r="I506" s="253">
        <f t="shared" si="277"/>
        <v>-3138.3999999999996</v>
      </c>
      <c r="J506" s="253" t="e">
        <f t="shared" si="277"/>
        <v>#REF!</v>
      </c>
      <c r="K506" s="253">
        <f t="shared" si="277"/>
        <v>-3138.3999999999996</v>
      </c>
      <c r="L506" s="253" t="e">
        <f>L507+L509</f>
        <v>#REF!</v>
      </c>
      <c r="M506" s="253" t="e">
        <f t="shared" ref="M506:N506" si="278">M507+M509</f>
        <v>#REF!</v>
      </c>
      <c r="N506" s="253" t="e">
        <f t="shared" si="278"/>
        <v>#REF!</v>
      </c>
    </row>
    <row r="507" spans="1:14" ht="18.75" hidden="1" customHeight="1" x14ac:dyDescent="0.2">
      <c r="A507" s="255" t="s">
        <v>451</v>
      </c>
      <c r="B507" s="267">
        <v>800</v>
      </c>
      <c r="C507" s="248" t="s">
        <v>190</v>
      </c>
      <c r="D507" s="248" t="s">
        <v>194</v>
      </c>
      <c r="E507" s="256" t="s">
        <v>485</v>
      </c>
      <c r="F507" s="248"/>
      <c r="G507" s="252"/>
      <c r="H507" s="252"/>
      <c r="I507" s="253">
        <f>I508</f>
        <v>-1512.8</v>
      </c>
      <c r="J507" s="253" t="e">
        <f>J508</f>
        <v>#REF!</v>
      </c>
      <c r="K507" s="253">
        <f>K508</f>
        <v>-1512.8</v>
      </c>
      <c r="L507" s="253" t="e">
        <f>L508</f>
        <v>#REF!</v>
      </c>
      <c r="M507" s="253" t="e">
        <f t="shared" ref="M507:N507" si="279">M508</f>
        <v>#REF!</v>
      </c>
      <c r="N507" s="253" t="e">
        <f t="shared" si="279"/>
        <v>#REF!</v>
      </c>
    </row>
    <row r="508" spans="1:14" ht="15.75" hidden="1" customHeight="1" x14ac:dyDescent="0.2">
      <c r="A508" s="255" t="s">
        <v>95</v>
      </c>
      <c r="B508" s="267">
        <v>800</v>
      </c>
      <c r="C508" s="248" t="s">
        <v>190</v>
      </c>
      <c r="D508" s="248" t="s">
        <v>194</v>
      </c>
      <c r="E508" s="256" t="s">
        <v>485</v>
      </c>
      <c r="F508" s="248" t="s">
        <v>96</v>
      </c>
      <c r="G508" s="252"/>
      <c r="H508" s="252"/>
      <c r="I508" s="253">
        <v>-1512.8</v>
      </c>
      <c r="J508" s="253" t="e">
        <f>#REF!+I508</f>
        <v>#REF!</v>
      </c>
      <c r="K508" s="253">
        <v>-1512.8</v>
      </c>
      <c r="L508" s="253" t="e">
        <f>#REF!+J508</f>
        <v>#REF!</v>
      </c>
      <c r="M508" s="253" t="e">
        <f>#REF!+K508</f>
        <v>#REF!</v>
      </c>
      <c r="N508" s="253" t="e">
        <f>#REF!+L508</f>
        <v>#REF!</v>
      </c>
    </row>
    <row r="509" spans="1:14" ht="27.75" hidden="1" customHeight="1" x14ac:dyDescent="0.2">
      <c r="A509" s="255" t="s">
        <v>734</v>
      </c>
      <c r="B509" s="267">
        <v>800</v>
      </c>
      <c r="C509" s="248" t="s">
        <v>190</v>
      </c>
      <c r="D509" s="248" t="s">
        <v>194</v>
      </c>
      <c r="E509" s="256" t="s">
        <v>486</v>
      </c>
      <c r="F509" s="248"/>
      <c r="G509" s="252"/>
      <c r="H509" s="252"/>
      <c r="I509" s="253">
        <f>I510+I511+I512+I513+I514</f>
        <v>-1625.6</v>
      </c>
      <c r="J509" s="253" t="e">
        <f>J510+J511+J512+J513+J514</f>
        <v>#REF!</v>
      </c>
      <c r="K509" s="253">
        <f>K510+K511+K512+K513+K514</f>
        <v>-1625.6</v>
      </c>
      <c r="L509" s="253" t="e">
        <f>L510+L511+L512+L513+L514</f>
        <v>#REF!</v>
      </c>
      <c r="M509" s="253" t="e">
        <f t="shared" ref="M509:N509" si="280">M510+M511+M512+M513+M514</f>
        <v>#REF!</v>
      </c>
      <c r="N509" s="253" t="e">
        <f t="shared" si="280"/>
        <v>#REF!</v>
      </c>
    </row>
    <row r="510" spans="1:14" s="20" customFormat="1" ht="13.5" hidden="1" customHeight="1" x14ac:dyDescent="0.2">
      <c r="A510" s="255" t="s">
        <v>95</v>
      </c>
      <c r="B510" s="267">
        <v>800</v>
      </c>
      <c r="C510" s="248" t="s">
        <v>190</v>
      </c>
      <c r="D510" s="248" t="s">
        <v>194</v>
      </c>
      <c r="E510" s="256" t="s">
        <v>486</v>
      </c>
      <c r="F510" s="248" t="s">
        <v>96</v>
      </c>
      <c r="G510" s="252"/>
      <c r="H510" s="252"/>
      <c r="I510" s="253">
        <v>-1288.5999999999999</v>
      </c>
      <c r="J510" s="253" t="e">
        <f>#REF!+I510</f>
        <v>#REF!</v>
      </c>
      <c r="K510" s="253">
        <v>-1288.5999999999999</v>
      </c>
      <c r="L510" s="253" t="e">
        <f>#REF!+J510</f>
        <v>#REF!</v>
      </c>
      <c r="M510" s="253" t="e">
        <f>#REF!+K510</f>
        <v>#REF!</v>
      </c>
      <c r="N510" s="253" t="e">
        <f>#REF!+L510</f>
        <v>#REF!</v>
      </c>
    </row>
    <row r="511" spans="1:14" ht="13.5" hidden="1" customHeight="1" x14ac:dyDescent="0.2">
      <c r="A511" s="255" t="s">
        <v>97</v>
      </c>
      <c r="B511" s="267">
        <v>800</v>
      </c>
      <c r="C511" s="248" t="s">
        <v>190</v>
      </c>
      <c r="D511" s="248" t="s">
        <v>194</v>
      </c>
      <c r="E511" s="256" t="s">
        <v>486</v>
      </c>
      <c r="F511" s="267" t="s">
        <v>98</v>
      </c>
      <c r="G511" s="252"/>
      <c r="H511" s="252"/>
      <c r="I511" s="253">
        <v>-35</v>
      </c>
      <c r="J511" s="253" t="e">
        <f>#REF!+I511</f>
        <v>#REF!</v>
      </c>
      <c r="K511" s="253">
        <v>-35</v>
      </c>
      <c r="L511" s="253" t="e">
        <f>#REF!+J511</f>
        <v>#REF!</v>
      </c>
      <c r="M511" s="253" t="e">
        <f>#REF!+K511</f>
        <v>#REF!</v>
      </c>
      <c r="N511" s="253" t="e">
        <f>#REF!+L511</f>
        <v>#REF!</v>
      </c>
    </row>
    <row r="512" spans="1:14" ht="28.5" hidden="1" customHeight="1" x14ac:dyDescent="0.2">
      <c r="A512" s="255" t="s">
        <v>99</v>
      </c>
      <c r="B512" s="267">
        <v>800</v>
      </c>
      <c r="C512" s="248" t="s">
        <v>190</v>
      </c>
      <c r="D512" s="248" t="s">
        <v>194</v>
      </c>
      <c r="E512" s="256" t="s">
        <v>486</v>
      </c>
      <c r="F512" s="248" t="s">
        <v>100</v>
      </c>
      <c r="G512" s="252"/>
      <c r="H512" s="252"/>
      <c r="I512" s="253">
        <v>-85</v>
      </c>
      <c r="J512" s="253" t="e">
        <f>#REF!+I512</f>
        <v>#REF!</v>
      </c>
      <c r="K512" s="253">
        <v>-85</v>
      </c>
      <c r="L512" s="253" t="e">
        <f>#REF!+J512</f>
        <v>#REF!</v>
      </c>
      <c r="M512" s="253" t="e">
        <f>#REF!+K512</f>
        <v>#REF!</v>
      </c>
      <c r="N512" s="253" t="e">
        <f>#REF!+L512</f>
        <v>#REF!</v>
      </c>
    </row>
    <row r="513" spans="1:14" ht="23.25" hidden="1" customHeight="1" x14ac:dyDescent="0.2">
      <c r="A513" s="255" t="s">
        <v>93</v>
      </c>
      <c r="B513" s="267">
        <v>800</v>
      </c>
      <c r="C513" s="248" t="s">
        <v>190</v>
      </c>
      <c r="D513" s="248" t="s">
        <v>194</v>
      </c>
      <c r="E513" s="256" t="s">
        <v>486</v>
      </c>
      <c r="F513" s="248" t="s">
        <v>94</v>
      </c>
      <c r="G513" s="252"/>
      <c r="H513" s="252"/>
      <c r="I513" s="253">
        <v>-200</v>
      </c>
      <c r="J513" s="253" t="e">
        <f>#REF!+I513</f>
        <v>#REF!</v>
      </c>
      <c r="K513" s="253">
        <v>-200</v>
      </c>
      <c r="L513" s="253" t="e">
        <f>#REF!+J513</f>
        <v>#REF!</v>
      </c>
      <c r="M513" s="253" t="e">
        <f>#REF!+K513</f>
        <v>#REF!</v>
      </c>
      <c r="N513" s="253" t="e">
        <f>#REF!+L513</f>
        <v>#REF!</v>
      </c>
    </row>
    <row r="514" spans="1:14" s="20" customFormat="1" ht="18.75" hidden="1" customHeight="1" x14ac:dyDescent="0.2">
      <c r="A514" s="255" t="s">
        <v>103</v>
      </c>
      <c r="B514" s="248">
        <v>800</v>
      </c>
      <c r="C514" s="248" t="s">
        <v>190</v>
      </c>
      <c r="D514" s="248" t="s">
        <v>194</v>
      </c>
      <c r="E514" s="248" t="s">
        <v>486</v>
      </c>
      <c r="F514" s="248" t="s">
        <v>104</v>
      </c>
      <c r="G514" s="252"/>
      <c r="H514" s="252"/>
      <c r="I514" s="253">
        <v>-17</v>
      </c>
      <c r="J514" s="253" t="e">
        <f>#REF!+I514</f>
        <v>#REF!</v>
      </c>
      <c r="K514" s="253">
        <v>-17</v>
      </c>
      <c r="L514" s="253" t="e">
        <f>#REF!+J514</f>
        <v>#REF!</v>
      </c>
      <c r="M514" s="253" t="e">
        <f>#REF!+K514</f>
        <v>#REF!</v>
      </c>
      <c r="N514" s="253" t="e">
        <f>#REF!+L514</f>
        <v>#REF!</v>
      </c>
    </row>
    <row r="515" spans="1:14" s="20" customFormat="1" ht="33" customHeight="1" x14ac:dyDescent="0.2">
      <c r="A515" s="255" t="s">
        <v>452</v>
      </c>
      <c r="B515" s="248">
        <v>800</v>
      </c>
      <c r="C515" s="248" t="s">
        <v>190</v>
      </c>
      <c r="D515" s="248" t="s">
        <v>194</v>
      </c>
      <c r="E515" s="248" t="s">
        <v>864</v>
      </c>
      <c r="F515" s="248"/>
      <c r="G515" s="261">
        <f>G516+G519</f>
        <v>0</v>
      </c>
      <c r="H515" s="261">
        <f t="shared" ref="H515:N515" si="281">H516</f>
        <v>1495</v>
      </c>
      <c r="I515" s="261">
        <f t="shared" si="281"/>
        <v>0</v>
      </c>
      <c r="J515" s="261">
        <f t="shared" si="281"/>
        <v>1495</v>
      </c>
      <c r="K515" s="261">
        <f t="shared" si="281"/>
        <v>0</v>
      </c>
      <c r="L515" s="261">
        <f t="shared" si="281"/>
        <v>1502</v>
      </c>
      <c r="M515" s="261">
        <f t="shared" si="281"/>
        <v>0</v>
      </c>
      <c r="N515" s="261">
        <f t="shared" si="281"/>
        <v>1502</v>
      </c>
    </row>
    <row r="516" spans="1:14" s="20" customFormat="1" ht="18.75" customHeight="1" x14ac:dyDescent="0.2">
      <c r="A516" s="255" t="s">
        <v>451</v>
      </c>
      <c r="B516" s="248">
        <v>800</v>
      </c>
      <c r="C516" s="248" t="s">
        <v>190</v>
      </c>
      <c r="D516" s="248" t="s">
        <v>194</v>
      </c>
      <c r="E516" s="248" t="s">
        <v>893</v>
      </c>
      <c r="F516" s="248"/>
      <c r="G516" s="252"/>
      <c r="H516" s="253">
        <f>H517+H518</f>
        <v>1495</v>
      </c>
      <c r="I516" s="253">
        <f>I517+I518</f>
        <v>0</v>
      </c>
      <c r="J516" s="253">
        <f>H516+I516</f>
        <v>1495</v>
      </c>
      <c r="K516" s="253">
        <f>K517+K518</f>
        <v>0</v>
      </c>
      <c r="L516" s="253">
        <f>L517+L518</f>
        <v>1502</v>
      </c>
      <c r="M516" s="253">
        <f t="shared" ref="M516:N516" si="282">M517+M518</f>
        <v>0</v>
      </c>
      <c r="N516" s="253">
        <f t="shared" si="282"/>
        <v>1502</v>
      </c>
    </row>
    <row r="517" spans="1:14" s="20" customFormat="1" ht="18.75" customHeight="1" x14ac:dyDescent="0.2">
      <c r="A517" s="255" t="s">
        <v>95</v>
      </c>
      <c r="B517" s="248">
        <v>800</v>
      </c>
      <c r="C517" s="248" t="s">
        <v>190</v>
      </c>
      <c r="D517" s="248" t="s">
        <v>194</v>
      </c>
      <c r="E517" s="248" t="s">
        <v>893</v>
      </c>
      <c r="F517" s="248" t="s">
        <v>96</v>
      </c>
      <c r="G517" s="252"/>
      <c r="H517" s="253">
        <v>1495</v>
      </c>
      <c r="I517" s="253">
        <v>-347</v>
      </c>
      <c r="J517" s="253">
        <f>H517+I517</f>
        <v>1148</v>
      </c>
      <c r="K517" s="253">
        <v>0</v>
      </c>
      <c r="L517" s="253">
        <v>1154</v>
      </c>
      <c r="M517" s="253">
        <v>0</v>
      </c>
      <c r="N517" s="253">
        <v>1154</v>
      </c>
    </row>
    <row r="518" spans="1:14" s="20" customFormat="1" ht="32.25" customHeight="1" x14ac:dyDescent="0.2">
      <c r="A518" s="357" t="s">
        <v>896</v>
      </c>
      <c r="B518" s="248">
        <v>800</v>
      </c>
      <c r="C518" s="248" t="s">
        <v>190</v>
      </c>
      <c r="D518" s="248" t="s">
        <v>194</v>
      </c>
      <c r="E518" s="248" t="s">
        <v>893</v>
      </c>
      <c r="F518" s="248" t="s">
        <v>894</v>
      </c>
      <c r="G518" s="252"/>
      <c r="H518" s="253">
        <v>0</v>
      </c>
      <c r="I518" s="253">
        <v>347</v>
      </c>
      <c r="J518" s="253">
        <f>H518+I518</f>
        <v>347</v>
      </c>
      <c r="K518" s="253">
        <v>0</v>
      </c>
      <c r="L518" s="253">
        <v>348</v>
      </c>
      <c r="M518" s="253">
        <v>0</v>
      </c>
      <c r="N518" s="253">
        <v>348</v>
      </c>
    </row>
    <row r="519" spans="1:14" s="20" customFormat="1" ht="26.25" customHeight="1" x14ac:dyDescent="0.2">
      <c r="A519" s="255" t="s">
        <v>734</v>
      </c>
      <c r="B519" s="248">
        <v>800</v>
      </c>
      <c r="C519" s="248" t="s">
        <v>190</v>
      </c>
      <c r="D519" s="248" t="s">
        <v>194</v>
      </c>
      <c r="E519" s="248" t="s">
        <v>864</v>
      </c>
      <c r="F519" s="248"/>
      <c r="G519" s="261">
        <f>G520+G523+G524+G525+G526</f>
        <v>0</v>
      </c>
      <c r="H519" s="261">
        <f>H520+H521+H522+H523+H524+H525+H526+H527</f>
        <v>1855</v>
      </c>
      <c r="I519" s="261">
        <f>I520+I521+I522+I523+I524+I525+I526+I527</f>
        <v>0</v>
      </c>
      <c r="J519" s="261">
        <f>J520+J521+J522+J523+J524+J525+J526+J527</f>
        <v>1855</v>
      </c>
      <c r="K519" s="261">
        <f>K520+K521+K522+K523+K524+K525+K526+K527+K528</f>
        <v>0</v>
      </c>
      <c r="L519" s="261">
        <f>L520+L521+L522+L523+L524+L525+L526</f>
        <v>1924</v>
      </c>
      <c r="M519" s="261">
        <f t="shared" ref="M519:N519" si="283">M520+M521+M522+M523+M524+M525+M526</f>
        <v>-216</v>
      </c>
      <c r="N519" s="261">
        <f t="shared" si="283"/>
        <v>1708</v>
      </c>
    </row>
    <row r="520" spans="1:14" s="20" customFormat="1" ht="18.75" customHeight="1" x14ac:dyDescent="0.2">
      <c r="A520" s="255" t="s">
        <v>95</v>
      </c>
      <c r="B520" s="248">
        <v>800</v>
      </c>
      <c r="C520" s="248" t="s">
        <v>190</v>
      </c>
      <c r="D520" s="248" t="s">
        <v>194</v>
      </c>
      <c r="E520" s="248" t="s">
        <v>864</v>
      </c>
      <c r="F520" s="248" t="s">
        <v>96</v>
      </c>
      <c r="G520" s="252"/>
      <c r="H520" s="253">
        <v>1384</v>
      </c>
      <c r="I520" s="253">
        <v>-321</v>
      </c>
      <c r="J520" s="253">
        <f>H520+I520</f>
        <v>1063</v>
      </c>
      <c r="K520" s="253">
        <v>0</v>
      </c>
      <c r="L520" s="253">
        <v>1081</v>
      </c>
      <c r="M520" s="253">
        <v>36</v>
      </c>
      <c r="N520" s="253">
        <f>L520+M520</f>
        <v>1117</v>
      </c>
    </row>
    <row r="521" spans="1:14" s="20" customFormat="1" ht="18.75" customHeight="1" x14ac:dyDescent="0.2">
      <c r="A521" s="255" t="s">
        <v>97</v>
      </c>
      <c r="B521" s="248">
        <v>800</v>
      </c>
      <c r="C521" s="248" t="s">
        <v>190</v>
      </c>
      <c r="D521" s="248" t="s">
        <v>194</v>
      </c>
      <c r="E521" s="248" t="s">
        <v>864</v>
      </c>
      <c r="F521" s="248" t="s">
        <v>98</v>
      </c>
      <c r="G521" s="252"/>
      <c r="H521" s="253">
        <v>230</v>
      </c>
      <c r="I521" s="253">
        <v>-200</v>
      </c>
      <c r="J521" s="253">
        <f t="shared" ref="J521:J527" si="284">H521+I521</f>
        <v>30</v>
      </c>
      <c r="K521" s="253">
        <v>0</v>
      </c>
      <c r="L521" s="253">
        <v>20</v>
      </c>
      <c r="M521" s="253">
        <v>-20</v>
      </c>
      <c r="N521" s="253">
        <f t="shared" ref="N521:N526" si="285">L521+M521</f>
        <v>0</v>
      </c>
    </row>
    <row r="522" spans="1:14" s="20" customFormat="1" ht="41.25" customHeight="1" x14ac:dyDescent="0.2">
      <c r="A522" s="357" t="s">
        <v>902</v>
      </c>
      <c r="B522" s="248">
        <v>800</v>
      </c>
      <c r="C522" s="248" t="s">
        <v>190</v>
      </c>
      <c r="D522" s="248" t="s">
        <v>194</v>
      </c>
      <c r="E522" s="248" t="s">
        <v>864</v>
      </c>
      <c r="F522" s="248" t="s">
        <v>901</v>
      </c>
      <c r="G522" s="252"/>
      <c r="H522" s="253">
        <v>0</v>
      </c>
      <c r="I522" s="253">
        <v>200</v>
      </c>
      <c r="J522" s="253">
        <f t="shared" si="284"/>
        <v>200</v>
      </c>
      <c r="K522" s="253">
        <v>0</v>
      </c>
      <c r="L522" s="253">
        <v>200</v>
      </c>
      <c r="M522" s="253">
        <v>4</v>
      </c>
      <c r="N522" s="253">
        <f t="shared" si="285"/>
        <v>204</v>
      </c>
    </row>
    <row r="523" spans="1:14" s="20" customFormat="1" ht="35.25" customHeight="1" x14ac:dyDescent="0.2">
      <c r="A523" s="357" t="s">
        <v>896</v>
      </c>
      <c r="B523" s="248">
        <v>800</v>
      </c>
      <c r="C523" s="248" t="s">
        <v>190</v>
      </c>
      <c r="D523" s="248" t="s">
        <v>194</v>
      </c>
      <c r="E523" s="248" t="s">
        <v>864</v>
      </c>
      <c r="F523" s="248" t="s">
        <v>894</v>
      </c>
      <c r="G523" s="252"/>
      <c r="H523" s="253">
        <v>0</v>
      </c>
      <c r="I523" s="253">
        <v>321</v>
      </c>
      <c r="J523" s="253">
        <f t="shared" si="284"/>
        <v>321</v>
      </c>
      <c r="K523" s="253">
        <v>0</v>
      </c>
      <c r="L523" s="253">
        <v>327</v>
      </c>
      <c r="M523" s="253">
        <v>10</v>
      </c>
      <c r="N523" s="253">
        <f t="shared" si="285"/>
        <v>337</v>
      </c>
    </row>
    <row r="524" spans="1:14" s="20" customFormat="1" ht="18.75" customHeight="1" x14ac:dyDescent="0.2">
      <c r="A524" s="255" t="s">
        <v>99</v>
      </c>
      <c r="B524" s="248">
        <v>800</v>
      </c>
      <c r="C524" s="248" t="s">
        <v>190</v>
      </c>
      <c r="D524" s="248" t="s">
        <v>194</v>
      </c>
      <c r="E524" s="248" t="s">
        <v>864</v>
      </c>
      <c r="F524" s="248" t="s">
        <v>100</v>
      </c>
      <c r="G524" s="252"/>
      <c r="H524" s="253">
        <v>31</v>
      </c>
      <c r="I524" s="253">
        <v>0</v>
      </c>
      <c r="J524" s="253">
        <f t="shared" si="284"/>
        <v>31</v>
      </c>
      <c r="K524" s="253">
        <v>0</v>
      </c>
      <c r="L524" s="253">
        <v>63</v>
      </c>
      <c r="M524" s="253">
        <v>-63</v>
      </c>
      <c r="N524" s="253">
        <f t="shared" si="285"/>
        <v>0</v>
      </c>
    </row>
    <row r="525" spans="1:14" s="20" customFormat="1" ht="18.75" customHeight="1" x14ac:dyDescent="0.2">
      <c r="A525" s="255" t="s">
        <v>93</v>
      </c>
      <c r="B525" s="248">
        <v>800</v>
      </c>
      <c r="C525" s="248" t="s">
        <v>190</v>
      </c>
      <c r="D525" s="248" t="s">
        <v>194</v>
      </c>
      <c r="E525" s="248" t="s">
        <v>864</v>
      </c>
      <c r="F525" s="248" t="s">
        <v>94</v>
      </c>
      <c r="G525" s="252"/>
      <c r="H525" s="253">
        <v>200</v>
      </c>
      <c r="I525" s="253">
        <v>0</v>
      </c>
      <c r="J525" s="253">
        <f t="shared" si="284"/>
        <v>200</v>
      </c>
      <c r="K525" s="253">
        <v>0</v>
      </c>
      <c r="L525" s="253">
        <v>230</v>
      </c>
      <c r="M525" s="253">
        <v>-180</v>
      </c>
      <c r="N525" s="253">
        <f t="shared" si="285"/>
        <v>50</v>
      </c>
    </row>
    <row r="526" spans="1:14" s="20" customFormat="1" ht="18.75" customHeight="1" x14ac:dyDescent="0.2">
      <c r="A526" s="255" t="s">
        <v>103</v>
      </c>
      <c r="B526" s="248">
        <v>800</v>
      </c>
      <c r="C526" s="248" t="s">
        <v>190</v>
      </c>
      <c r="D526" s="248" t="s">
        <v>194</v>
      </c>
      <c r="E526" s="248" t="s">
        <v>864</v>
      </c>
      <c r="F526" s="248" t="s">
        <v>104</v>
      </c>
      <c r="G526" s="252"/>
      <c r="H526" s="253">
        <v>10</v>
      </c>
      <c r="I526" s="253">
        <v>-0.62</v>
      </c>
      <c r="J526" s="253">
        <f t="shared" si="284"/>
        <v>9.3800000000000008</v>
      </c>
      <c r="K526" s="253">
        <v>-0.04</v>
      </c>
      <c r="L526" s="253">
        <v>3</v>
      </c>
      <c r="M526" s="253">
        <v>-3</v>
      </c>
      <c r="N526" s="253">
        <f t="shared" si="285"/>
        <v>0</v>
      </c>
    </row>
    <row r="527" spans="1:14" s="20" customFormat="1" ht="18.75" hidden="1" customHeight="1" x14ac:dyDescent="0.2">
      <c r="A527" s="255" t="s">
        <v>400</v>
      </c>
      <c r="B527" s="248">
        <v>800</v>
      </c>
      <c r="C527" s="248" t="s">
        <v>190</v>
      </c>
      <c r="D527" s="248" t="s">
        <v>194</v>
      </c>
      <c r="E527" s="248" t="s">
        <v>864</v>
      </c>
      <c r="F527" s="248" t="s">
        <v>106</v>
      </c>
      <c r="G527" s="252"/>
      <c r="H527" s="253">
        <v>0</v>
      </c>
      <c r="I527" s="253">
        <v>0.62</v>
      </c>
      <c r="J527" s="253">
        <f t="shared" si="284"/>
        <v>0.62</v>
      </c>
      <c r="K527" s="253">
        <v>0</v>
      </c>
      <c r="L527" s="253">
        <v>0</v>
      </c>
      <c r="M527" s="253"/>
      <c r="N527" s="253">
        <v>0</v>
      </c>
    </row>
    <row r="528" spans="1:14" s="20" customFormat="1" ht="18.75" hidden="1" customHeight="1" x14ac:dyDescent="0.2">
      <c r="A528" s="255" t="s">
        <v>904</v>
      </c>
      <c r="B528" s="248">
        <v>800</v>
      </c>
      <c r="C528" s="248" t="s">
        <v>190</v>
      </c>
      <c r="D528" s="248" t="s">
        <v>194</v>
      </c>
      <c r="E528" s="248" t="s">
        <v>864</v>
      </c>
      <c r="F528" s="248" t="s">
        <v>903</v>
      </c>
      <c r="G528" s="252"/>
      <c r="H528" s="253"/>
      <c r="I528" s="253"/>
      <c r="J528" s="253"/>
      <c r="K528" s="253">
        <v>0.04</v>
      </c>
      <c r="L528" s="253">
        <v>0</v>
      </c>
      <c r="M528" s="253"/>
      <c r="N528" s="253">
        <v>0</v>
      </c>
    </row>
    <row r="529" spans="1:14" s="20" customFormat="1" ht="30.75" customHeight="1" x14ac:dyDescent="0.2">
      <c r="A529" s="394" t="s">
        <v>199</v>
      </c>
      <c r="B529" s="246" t="s">
        <v>697</v>
      </c>
      <c r="C529" s="246" t="s">
        <v>190</v>
      </c>
      <c r="D529" s="246" t="s">
        <v>200</v>
      </c>
      <c r="E529" s="246"/>
      <c r="F529" s="248"/>
      <c r="G529" s="253">
        <f>G530+G536</f>
        <v>0</v>
      </c>
      <c r="H529" s="253">
        <f t="shared" ref="H529:L529" si="286">H536</f>
        <v>1079.5</v>
      </c>
      <c r="I529" s="253">
        <f t="shared" si="286"/>
        <v>0</v>
      </c>
      <c r="J529" s="253">
        <f t="shared" si="286"/>
        <v>1079.5</v>
      </c>
      <c r="K529" s="253">
        <f t="shared" si="286"/>
        <v>0</v>
      </c>
      <c r="L529" s="253">
        <f t="shared" si="286"/>
        <v>1066</v>
      </c>
      <c r="M529" s="253">
        <f t="shared" ref="M529:N529" si="287">M536</f>
        <v>-109</v>
      </c>
      <c r="N529" s="253">
        <f t="shared" si="287"/>
        <v>957</v>
      </c>
    </row>
    <row r="530" spans="1:14" ht="21" hidden="1" customHeight="1" x14ac:dyDescent="0.2">
      <c r="A530" s="255" t="s">
        <v>451</v>
      </c>
      <c r="B530" s="267">
        <v>800</v>
      </c>
      <c r="C530" s="248" t="s">
        <v>190</v>
      </c>
      <c r="D530" s="248" t="s">
        <v>200</v>
      </c>
      <c r="E530" s="256" t="s">
        <v>485</v>
      </c>
      <c r="F530" s="248"/>
      <c r="G530" s="252"/>
      <c r="H530" s="252"/>
      <c r="I530" s="253">
        <f>I531+I532+I533+I534+I535</f>
        <v>-836</v>
      </c>
      <c r="J530" s="253" t="e">
        <f>J531+J532+J533+J534+J535</f>
        <v>#REF!</v>
      </c>
      <c r="K530" s="253">
        <f>K531+K532+K533+K534+K535</f>
        <v>-836</v>
      </c>
      <c r="L530" s="253" t="e">
        <f>L531+L532+L533+L534+L535</f>
        <v>#REF!</v>
      </c>
      <c r="M530" s="253" t="e">
        <f t="shared" ref="M530:N530" si="288">M531+M532+M533+M534+M535</f>
        <v>#REF!</v>
      </c>
      <c r="N530" s="253" t="e">
        <f t="shared" si="288"/>
        <v>#REF!</v>
      </c>
    </row>
    <row r="531" spans="1:14" ht="13.5" hidden="1" customHeight="1" x14ac:dyDescent="0.2">
      <c r="A531" s="255" t="s">
        <v>95</v>
      </c>
      <c r="B531" s="267">
        <v>800</v>
      </c>
      <c r="C531" s="248" t="s">
        <v>190</v>
      </c>
      <c r="D531" s="248" t="s">
        <v>200</v>
      </c>
      <c r="E531" s="256" t="s">
        <v>485</v>
      </c>
      <c r="F531" s="248" t="s">
        <v>96</v>
      </c>
      <c r="G531" s="252"/>
      <c r="H531" s="252"/>
      <c r="I531" s="253">
        <v>-750</v>
      </c>
      <c r="J531" s="253" t="e">
        <f>#REF!+I531</f>
        <v>#REF!</v>
      </c>
      <c r="K531" s="253">
        <v>-750</v>
      </c>
      <c r="L531" s="253" t="e">
        <f>#REF!+J531</f>
        <v>#REF!</v>
      </c>
      <c r="M531" s="253" t="e">
        <f>#REF!+K531</f>
        <v>#REF!</v>
      </c>
      <c r="N531" s="253" t="e">
        <f>#REF!+L531</f>
        <v>#REF!</v>
      </c>
    </row>
    <row r="532" spans="1:14" ht="13.5" hidden="1" customHeight="1" x14ac:dyDescent="0.2">
      <c r="A532" s="255" t="s">
        <v>97</v>
      </c>
      <c r="B532" s="267">
        <v>800</v>
      </c>
      <c r="C532" s="248" t="s">
        <v>190</v>
      </c>
      <c r="D532" s="248" t="s">
        <v>200</v>
      </c>
      <c r="E532" s="256" t="s">
        <v>485</v>
      </c>
      <c r="F532" s="267" t="s">
        <v>98</v>
      </c>
      <c r="G532" s="252"/>
      <c r="H532" s="252"/>
      <c r="I532" s="253">
        <v>-36</v>
      </c>
      <c r="J532" s="253" t="e">
        <f>#REF!+I532</f>
        <v>#REF!</v>
      </c>
      <c r="K532" s="253">
        <v>-36</v>
      </c>
      <c r="L532" s="253" t="e">
        <f>#REF!+J532</f>
        <v>#REF!</v>
      </c>
      <c r="M532" s="253" t="e">
        <f>#REF!+K532</f>
        <v>#REF!</v>
      </c>
      <c r="N532" s="253" t="e">
        <f>#REF!+L532</f>
        <v>#REF!</v>
      </c>
    </row>
    <row r="533" spans="1:14" ht="27" hidden="1" customHeight="1" x14ac:dyDescent="0.2">
      <c r="A533" s="255" t="s">
        <v>99</v>
      </c>
      <c r="B533" s="267">
        <v>800</v>
      </c>
      <c r="C533" s="248" t="s">
        <v>190</v>
      </c>
      <c r="D533" s="248" t="s">
        <v>200</v>
      </c>
      <c r="E533" s="256" t="s">
        <v>485</v>
      </c>
      <c r="F533" s="248" t="s">
        <v>100</v>
      </c>
      <c r="G533" s="252"/>
      <c r="H533" s="252"/>
      <c r="I533" s="253">
        <v>0</v>
      </c>
      <c r="J533" s="253" t="e">
        <f>#REF!+I533</f>
        <v>#REF!</v>
      </c>
      <c r="K533" s="253">
        <v>0</v>
      </c>
      <c r="L533" s="253" t="e">
        <f>#REF!+J533</f>
        <v>#REF!</v>
      </c>
      <c r="M533" s="253" t="e">
        <f>#REF!+K533</f>
        <v>#REF!</v>
      </c>
      <c r="N533" s="253" t="e">
        <f>#REF!+L533</f>
        <v>#REF!</v>
      </c>
    </row>
    <row r="534" spans="1:14" ht="20.25" hidden="1" customHeight="1" x14ac:dyDescent="0.2">
      <c r="A534" s="255" t="s">
        <v>93</v>
      </c>
      <c r="B534" s="267">
        <v>800</v>
      </c>
      <c r="C534" s="248" t="s">
        <v>190</v>
      </c>
      <c r="D534" s="248" t="s">
        <v>200</v>
      </c>
      <c r="E534" s="256" t="s">
        <v>485</v>
      </c>
      <c r="F534" s="248" t="s">
        <v>94</v>
      </c>
      <c r="G534" s="252"/>
      <c r="H534" s="252"/>
      <c r="I534" s="253">
        <v>-50</v>
      </c>
      <c r="J534" s="253" t="e">
        <f>#REF!+I534</f>
        <v>#REF!</v>
      </c>
      <c r="K534" s="253">
        <v>-50</v>
      </c>
      <c r="L534" s="253" t="e">
        <f>#REF!+J534</f>
        <v>#REF!</v>
      </c>
      <c r="M534" s="253" t="e">
        <f>#REF!+K534</f>
        <v>#REF!</v>
      </c>
      <c r="N534" s="253" t="e">
        <f>#REF!+L534</f>
        <v>#REF!</v>
      </c>
    </row>
    <row r="535" spans="1:14" ht="13.5" hidden="1" customHeight="1" x14ac:dyDescent="0.2">
      <c r="A535" s="255" t="s">
        <v>103</v>
      </c>
      <c r="B535" s="248">
        <v>800</v>
      </c>
      <c r="C535" s="248" t="s">
        <v>190</v>
      </c>
      <c r="D535" s="248" t="s">
        <v>200</v>
      </c>
      <c r="E535" s="256" t="s">
        <v>485</v>
      </c>
      <c r="F535" s="248" t="s">
        <v>104</v>
      </c>
      <c r="G535" s="252"/>
      <c r="H535" s="252"/>
      <c r="I535" s="253">
        <v>0</v>
      </c>
      <c r="J535" s="253">
        <f>G535+I535</f>
        <v>0</v>
      </c>
      <c r="K535" s="253">
        <v>0</v>
      </c>
      <c r="L535" s="253">
        <f>H535+J535</f>
        <v>0</v>
      </c>
      <c r="M535" s="253">
        <f t="shared" ref="M535:N535" si="289">I535+K535</f>
        <v>0</v>
      </c>
      <c r="N535" s="253">
        <f t="shared" si="289"/>
        <v>0</v>
      </c>
    </row>
    <row r="536" spans="1:14" ht="19.5" customHeight="1" x14ac:dyDescent="0.2">
      <c r="A536" s="255" t="s">
        <v>451</v>
      </c>
      <c r="B536" s="248">
        <v>800</v>
      </c>
      <c r="C536" s="248" t="s">
        <v>190</v>
      </c>
      <c r="D536" s="248" t="s">
        <v>200</v>
      </c>
      <c r="E536" s="256" t="s">
        <v>864</v>
      </c>
      <c r="F536" s="248"/>
      <c r="G536" s="261">
        <f>G537+G539+G541</f>
        <v>0</v>
      </c>
      <c r="H536" s="261">
        <f>H537+H538+H539+H541</f>
        <v>1079.5</v>
      </c>
      <c r="I536" s="261">
        <f>I537+I538+I539+I541</f>
        <v>0</v>
      </c>
      <c r="J536" s="261">
        <f>J537+J538+J539+J541</f>
        <v>1079.5</v>
      </c>
      <c r="K536" s="261">
        <f>K537+K538+K539+K541+K540</f>
        <v>0</v>
      </c>
      <c r="L536" s="261">
        <f>L537+L538+L539+L540+L541</f>
        <v>1066</v>
      </c>
      <c r="M536" s="261">
        <f t="shared" ref="M536:N536" si="290">M537+M538+M539+M540+M541</f>
        <v>-109</v>
      </c>
      <c r="N536" s="261">
        <f t="shared" si="290"/>
        <v>957</v>
      </c>
    </row>
    <row r="537" spans="1:14" ht="13.5" customHeight="1" x14ac:dyDescent="0.2">
      <c r="A537" s="255" t="s">
        <v>95</v>
      </c>
      <c r="B537" s="248">
        <v>800</v>
      </c>
      <c r="C537" s="248" t="s">
        <v>190</v>
      </c>
      <c r="D537" s="248" t="s">
        <v>200</v>
      </c>
      <c r="E537" s="256" t="s">
        <v>864</v>
      </c>
      <c r="F537" s="248" t="s">
        <v>96</v>
      </c>
      <c r="G537" s="252"/>
      <c r="H537" s="253">
        <v>1033.3</v>
      </c>
      <c r="I537" s="253">
        <v>-240</v>
      </c>
      <c r="J537" s="253">
        <f>H537+I537</f>
        <v>793.3</v>
      </c>
      <c r="K537" s="253">
        <v>0</v>
      </c>
      <c r="L537" s="253">
        <v>770</v>
      </c>
      <c r="M537" s="253">
        <v>-35</v>
      </c>
      <c r="N537" s="253">
        <f>L537+M537</f>
        <v>735</v>
      </c>
    </row>
    <row r="538" spans="1:14" ht="31.5" customHeight="1" x14ac:dyDescent="0.2">
      <c r="A538" s="357" t="s">
        <v>896</v>
      </c>
      <c r="B538" s="248">
        <v>800</v>
      </c>
      <c r="C538" s="248" t="s">
        <v>190</v>
      </c>
      <c r="D538" s="248" t="s">
        <v>200</v>
      </c>
      <c r="E538" s="256" t="s">
        <v>864</v>
      </c>
      <c r="F538" s="248" t="s">
        <v>894</v>
      </c>
      <c r="G538" s="252"/>
      <c r="H538" s="253">
        <v>0</v>
      </c>
      <c r="I538" s="253">
        <v>240</v>
      </c>
      <c r="J538" s="253">
        <f>H538+I538</f>
        <v>240</v>
      </c>
      <c r="K538" s="253">
        <v>0</v>
      </c>
      <c r="L538" s="253">
        <v>233</v>
      </c>
      <c r="M538" s="253">
        <v>-11</v>
      </c>
      <c r="N538" s="253">
        <f t="shared" ref="N538:N541" si="291">L538+M538</f>
        <v>222</v>
      </c>
    </row>
    <row r="539" spans="1:14" ht="13.5" customHeight="1" x14ac:dyDescent="0.2">
      <c r="A539" s="255" t="s">
        <v>97</v>
      </c>
      <c r="B539" s="248">
        <v>800</v>
      </c>
      <c r="C539" s="248" t="s">
        <v>190</v>
      </c>
      <c r="D539" s="248" t="s">
        <v>200</v>
      </c>
      <c r="E539" s="256" t="s">
        <v>864</v>
      </c>
      <c r="F539" s="248" t="s">
        <v>98</v>
      </c>
      <c r="G539" s="252"/>
      <c r="H539" s="253">
        <v>20</v>
      </c>
      <c r="I539" s="253">
        <v>0</v>
      </c>
      <c r="J539" s="253">
        <f>H539+I539</f>
        <v>20</v>
      </c>
      <c r="K539" s="253">
        <v>0</v>
      </c>
      <c r="L539" s="253">
        <v>20</v>
      </c>
      <c r="M539" s="253">
        <v>-20</v>
      </c>
      <c r="N539" s="253">
        <f t="shared" si="291"/>
        <v>0</v>
      </c>
    </row>
    <row r="540" spans="1:14" ht="13.5" customHeight="1" x14ac:dyDescent="0.2">
      <c r="A540" s="255" t="s">
        <v>99</v>
      </c>
      <c r="B540" s="248">
        <v>800</v>
      </c>
      <c r="C540" s="248" t="s">
        <v>190</v>
      </c>
      <c r="D540" s="248" t="s">
        <v>200</v>
      </c>
      <c r="E540" s="256" t="s">
        <v>864</v>
      </c>
      <c r="F540" s="248" t="s">
        <v>100</v>
      </c>
      <c r="G540" s="252"/>
      <c r="H540" s="253"/>
      <c r="I540" s="253"/>
      <c r="J540" s="253"/>
      <c r="K540" s="253">
        <v>6.2</v>
      </c>
      <c r="L540" s="253">
        <v>13</v>
      </c>
      <c r="M540" s="253">
        <v>-13</v>
      </c>
      <c r="N540" s="253">
        <f t="shared" si="291"/>
        <v>0</v>
      </c>
    </row>
    <row r="541" spans="1:14" ht="21.75" customHeight="1" x14ac:dyDescent="0.2">
      <c r="A541" s="255" t="s">
        <v>93</v>
      </c>
      <c r="B541" s="248">
        <v>800</v>
      </c>
      <c r="C541" s="248" t="s">
        <v>190</v>
      </c>
      <c r="D541" s="248" t="s">
        <v>200</v>
      </c>
      <c r="E541" s="256" t="s">
        <v>864</v>
      </c>
      <c r="F541" s="248" t="s">
        <v>94</v>
      </c>
      <c r="G541" s="252"/>
      <c r="H541" s="253">
        <v>26.2</v>
      </c>
      <c r="I541" s="253">
        <v>0</v>
      </c>
      <c r="J541" s="253">
        <f>H541+I541</f>
        <v>26.2</v>
      </c>
      <c r="K541" s="253">
        <v>-6.2</v>
      </c>
      <c r="L541" s="253">
        <v>30</v>
      </c>
      <c r="M541" s="253">
        <v>-30</v>
      </c>
      <c r="N541" s="253">
        <f t="shared" si="291"/>
        <v>0</v>
      </c>
    </row>
    <row r="542" spans="1:14" s="17" customFormat="1" ht="15.75" x14ac:dyDescent="0.2">
      <c r="A542" s="573" t="s">
        <v>311</v>
      </c>
      <c r="B542" s="567"/>
      <c r="C542" s="567"/>
      <c r="D542" s="567"/>
      <c r="E542" s="567"/>
      <c r="F542" s="567"/>
      <c r="G542" s="241" t="e">
        <f>G543+G767+G816+G850+G944+G948+G975+G942</f>
        <v>#REF!</v>
      </c>
      <c r="H542" s="241" t="e">
        <f>H543+H767+H816+H850+H944+H948+H975+H939</f>
        <v>#REF!</v>
      </c>
      <c r="I542" s="241" t="e">
        <f>I543+I767+I816+I850+I944+I948+I975+I939</f>
        <v>#REF!</v>
      </c>
      <c r="J542" s="241" t="e">
        <f>J543+J767+J816+J850+J944+J948+J975+J939</f>
        <v>#REF!</v>
      </c>
      <c r="K542" s="241" t="e">
        <f>K543+K767+K816+K850+K944+K948+K975+K939</f>
        <v>#REF!</v>
      </c>
      <c r="L542" s="241">
        <f>L543+L767+L816+L850+L939+L944+L948+L975</f>
        <v>60197.549999999996</v>
      </c>
      <c r="M542" s="241">
        <f>M543+M767+M816+M850+M939+M944+M948+M975</f>
        <v>-6854.35</v>
      </c>
      <c r="N542" s="241">
        <f>N543+N767+N816+N850+N939+N944+N948+N975</f>
        <v>53343.199999999997</v>
      </c>
    </row>
    <row r="543" spans="1:14" s="19" customFormat="1" ht="14.25" x14ac:dyDescent="0.2">
      <c r="A543" s="394" t="s">
        <v>72</v>
      </c>
      <c r="B543" s="245">
        <v>801</v>
      </c>
      <c r="C543" s="245" t="s">
        <v>312</v>
      </c>
      <c r="D543" s="245"/>
      <c r="E543" s="245"/>
      <c r="F543" s="245"/>
      <c r="G543" s="257" t="e">
        <f>G544+G555+G613+G616+G619+G631</f>
        <v>#REF!</v>
      </c>
      <c r="H543" s="257">
        <f>H544+H555+H613+H616+H619+H631</f>
        <v>32015.550000000003</v>
      </c>
      <c r="I543" s="257">
        <f>I544+I555+I613+I616+I619+I631</f>
        <v>264.52999999999929</v>
      </c>
      <c r="J543" s="257">
        <f>J544+J555+J613+J616+J619+J631</f>
        <v>32280.085000000003</v>
      </c>
      <c r="K543" s="257">
        <f>K544+K555+K613+K616+K619+K631</f>
        <v>-413.86</v>
      </c>
      <c r="L543" s="257">
        <f>L544+L555+L619+L631+L613+L616</f>
        <v>31297.100000000002</v>
      </c>
      <c r="M543" s="257">
        <f t="shared" ref="M543:N543" si="292">M544+M555+M619+M631+M613+M616</f>
        <v>-2181.3000000000002</v>
      </c>
      <c r="N543" s="257">
        <f t="shared" si="292"/>
        <v>29115.8</v>
      </c>
    </row>
    <row r="544" spans="1:14" ht="30" customHeight="1" x14ac:dyDescent="0.2">
      <c r="A544" s="394" t="s">
        <v>191</v>
      </c>
      <c r="B544" s="245">
        <v>801</v>
      </c>
      <c r="C544" s="245" t="s">
        <v>312</v>
      </c>
      <c r="D544" s="246" t="s">
        <v>192</v>
      </c>
      <c r="E544" s="245"/>
      <c r="F544" s="245"/>
      <c r="G544" s="253">
        <f>G548+G550</f>
        <v>0</v>
      </c>
      <c r="H544" s="271">
        <f t="shared" ref="H544:L544" si="293">H550</f>
        <v>2007</v>
      </c>
      <c r="I544" s="271">
        <f t="shared" si="293"/>
        <v>0</v>
      </c>
      <c r="J544" s="271">
        <f t="shared" si="293"/>
        <v>2007</v>
      </c>
      <c r="K544" s="271">
        <f t="shared" si="293"/>
        <v>0</v>
      </c>
      <c r="L544" s="271">
        <f t="shared" si="293"/>
        <v>2008</v>
      </c>
      <c r="M544" s="271">
        <f t="shared" ref="M544:N544" si="294">M550</f>
        <v>0</v>
      </c>
      <c r="N544" s="271">
        <f t="shared" si="294"/>
        <v>2008</v>
      </c>
    </row>
    <row r="545" spans="1:14" ht="27" hidden="1" customHeight="1" x14ac:dyDescent="0.2">
      <c r="A545" s="255" t="s">
        <v>123</v>
      </c>
      <c r="B545" s="267">
        <v>801</v>
      </c>
      <c r="C545" s="267" t="s">
        <v>312</v>
      </c>
      <c r="D545" s="248" t="s">
        <v>192</v>
      </c>
      <c r="E545" s="256" t="s">
        <v>332</v>
      </c>
      <c r="F545" s="267"/>
      <c r="G545" s="252"/>
      <c r="H545" s="252"/>
      <c r="I545" s="253">
        <f t="shared" ref="I545:N546" si="295">I546</f>
        <v>-2032.4</v>
      </c>
      <c r="J545" s="253">
        <f t="shared" si="295"/>
        <v>-2032.4</v>
      </c>
      <c r="K545" s="253">
        <f t="shared" si="295"/>
        <v>-2032.4</v>
      </c>
      <c r="L545" s="253">
        <f t="shared" si="295"/>
        <v>-2032.4</v>
      </c>
      <c r="M545" s="253">
        <f t="shared" si="295"/>
        <v>-4064.8</v>
      </c>
      <c r="N545" s="253">
        <f t="shared" si="295"/>
        <v>-4064.8</v>
      </c>
    </row>
    <row r="546" spans="1:14" ht="15" hidden="1" x14ac:dyDescent="0.2">
      <c r="A546" s="255" t="s">
        <v>313</v>
      </c>
      <c r="B546" s="267">
        <v>801</v>
      </c>
      <c r="C546" s="267" t="s">
        <v>312</v>
      </c>
      <c r="D546" s="248" t="s">
        <v>192</v>
      </c>
      <c r="E546" s="256" t="s">
        <v>314</v>
      </c>
      <c r="F546" s="267"/>
      <c r="G546" s="252"/>
      <c r="H546" s="252"/>
      <c r="I546" s="253">
        <f t="shared" si="295"/>
        <v>-2032.4</v>
      </c>
      <c r="J546" s="253">
        <f t="shared" si="295"/>
        <v>-2032.4</v>
      </c>
      <c r="K546" s="253">
        <f t="shared" si="295"/>
        <v>-2032.4</v>
      </c>
      <c r="L546" s="253">
        <f t="shared" si="295"/>
        <v>-2032.4</v>
      </c>
      <c r="M546" s="253">
        <f t="shared" si="295"/>
        <v>-4064.8</v>
      </c>
      <c r="N546" s="253">
        <f t="shared" si="295"/>
        <v>-4064.8</v>
      </c>
    </row>
    <row r="547" spans="1:14" ht="15" hidden="1" x14ac:dyDescent="0.2">
      <c r="A547" s="255" t="s">
        <v>95</v>
      </c>
      <c r="B547" s="267">
        <v>801</v>
      </c>
      <c r="C547" s="267" t="s">
        <v>312</v>
      </c>
      <c r="D547" s="248" t="s">
        <v>192</v>
      </c>
      <c r="E547" s="256" t="s">
        <v>314</v>
      </c>
      <c r="F547" s="248" t="s">
        <v>96</v>
      </c>
      <c r="G547" s="252"/>
      <c r="H547" s="252"/>
      <c r="I547" s="253">
        <v>-2032.4</v>
      </c>
      <c r="J547" s="253">
        <f>G547+I547</f>
        <v>-2032.4</v>
      </c>
      <c r="K547" s="253">
        <v>-2032.4</v>
      </c>
      <c r="L547" s="253">
        <f>H547+J547</f>
        <v>-2032.4</v>
      </c>
      <c r="M547" s="253">
        <f t="shared" ref="M547:N547" si="296">I547+K547</f>
        <v>-4064.8</v>
      </c>
      <c r="N547" s="253">
        <f t="shared" si="296"/>
        <v>-4064.8</v>
      </c>
    </row>
    <row r="548" spans="1:14" ht="18" hidden="1" customHeight="1" x14ac:dyDescent="0.2">
      <c r="A548" s="255" t="s">
        <v>504</v>
      </c>
      <c r="B548" s="267">
        <v>801</v>
      </c>
      <c r="C548" s="267" t="s">
        <v>312</v>
      </c>
      <c r="D548" s="248" t="s">
        <v>192</v>
      </c>
      <c r="E548" s="256" t="s">
        <v>465</v>
      </c>
      <c r="F548" s="248"/>
      <c r="G548" s="252"/>
      <c r="H548" s="252"/>
      <c r="I548" s="253">
        <f>I549</f>
        <v>-2109.1999999999998</v>
      </c>
      <c r="J548" s="253" t="e">
        <f>J549</f>
        <v>#REF!</v>
      </c>
      <c r="K548" s="253">
        <f>K549</f>
        <v>-2109.1999999999998</v>
      </c>
      <c r="L548" s="253" t="e">
        <f>L549</f>
        <v>#REF!</v>
      </c>
      <c r="M548" s="253" t="e">
        <f t="shared" ref="M548:N548" si="297">M549</f>
        <v>#REF!</v>
      </c>
      <c r="N548" s="253" t="e">
        <f t="shared" si="297"/>
        <v>#REF!</v>
      </c>
    </row>
    <row r="549" spans="1:14" ht="12.75" hidden="1" customHeight="1" x14ac:dyDescent="0.2">
      <c r="A549" s="255" t="s">
        <v>95</v>
      </c>
      <c r="B549" s="267">
        <v>801</v>
      </c>
      <c r="C549" s="267" t="s">
        <v>312</v>
      </c>
      <c r="D549" s="248" t="s">
        <v>192</v>
      </c>
      <c r="E549" s="256" t="s">
        <v>465</v>
      </c>
      <c r="F549" s="248" t="s">
        <v>96</v>
      </c>
      <c r="G549" s="252"/>
      <c r="H549" s="252"/>
      <c r="I549" s="253">
        <v>-2109.1999999999998</v>
      </c>
      <c r="J549" s="253" t="e">
        <f>#REF!+I549</f>
        <v>#REF!</v>
      </c>
      <c r="K549" s="253">
        <v>-2109.1999999999998</v>
      </c>
      <c r="L549" s="253" t="e">
        <f>#REF!+J549</f>
        <v>#REF!</v>
      </c>
      <c r="M549" s="253" t="e">
        <f>#REF!+K549</f>
        <v>#REF!</v>
      </c>
      <c r="N549" s="253" t="e">
        <f>#REF!+L549</f>
        <v>#REF!</v>
      </c>
    </row>
    <row r="550" spans="1:14" ht="12.75" customHeight="1" x14ac:dyDescent="0.2">
      <c r="A550" s="255" t="s">
        <v>504</v>
      </c>
      <c r="B550" s="267">
        <v>801</v>
      </c>
      <c r="C550" s="267" t="s">
        <v>312</v>
      </c>
      <c r="D550" s="248" t="s">
        <v>192</v>
      </c>
      <c r="E550" s="256" t="s">
        <v>865</v>
      </c>
      <c r="F550" s="248"/>
      <c r="G550" s="252"/>
      <c r="H550" s="253">
        <f t="shared" ref="H550:K550" si="298">H551+H552</f>
        <v>2007</v>
      </c>
      <c r="I550" s="253">
        <f t="shared" si="298"/>
        <v>0</v>
      </c>
      <c r="J550" s="253">
        <f t="shared" si="298"/>
        <v>2007</v>
      </c>
      <c r="K550" s="253">
        <f t="shared" si="298"/>
        <v>0</v>
      </c>
      <c r="L550" s="253">
        <f>L551+L552+L553+L554</f>
        <v>2008</v>
      </c>
      <c r="M550" s="253">
        <f t="shared" ref="M550:N550" si="299">M551+M552+M553+M554</f>
        <v>0</v>
      </c>
      <c r="N550" s="253">
        <f t="shared" si="299"/>
        <v>2008</v>
      </c>
    </row>
    <row r="551" spans="1:14" ht="12.75" customHeight="1" x14ac:dyDescent="0.2">
      <c r="A551" s="255" t="s">
        <v>95</v>
      </c>
      <c r="B551" s="267">
        <v>801</v>
      </c>
      <c r="C551" s="267" t="s">
        <v>312</v>
      </c>
      <c r="D551" s="248" t="s">
        <v>192</v>
      </c>
      <c r="E551" s="256" t="s">
        <v>865</v>
      </c>
      <c r="F551" s="248" t="s">
        <v>96</v>
      </c>
      <c r="G551" s="252"/>
      <c r="H551" s="253">
        <v>2007</v>
      </c>
      <c r="I551" s="253">
        <v>-465.29</v>
      </c>
      <c r="J551" s="253">
        <f>H551+I551</f>
        <v>1541.71</v>
      </c>
      <c r="K551" s="253">
        <v>0</v>
      </c>
      <c r="L551" s="253">
        <v>1542</v>
      </c>
      <c r="M551" s="253">
        <v>0</v>
      </c>
      <c r="N551" s="253">
        <f>L551+M551</f>
        <v>1542</v>
      </c>
    </row>
    <row r="552" spans="1:14" ht="33" customHeight="1" x14ac:dyDescent="0.2">
      <c r="A552" s="357" t="s">
        <v>896</v>
      </c>
      <c r="B552" s="267">
        <v>801</v>
      </c>
      <c r="C552" s="267" t="s">
        <v>312</v>
      </c>
      <c r="D552" s="248" t="s">
        <v>192</v>
      </c>
      <c r="E552" s="256" t="s">
        <v>865</v>
      </c>
      <c r="F552" s="248" t="s">
        <v>894</v>
      </c>
      <c r="G552" s="252"/>
      <c r="H552" s="253">
        <v>0</v>
      </c>
      <c r="I552" s="253">
        <v>465.29</v>
      </c>
      <c r="J552" s="253">
        <f>H552+I552</f>
        <v>465.29</v>
      </c>
      <c r="K552" s="253">
        <v>0</v>
      </c>
      <c r="L552" s="253">
        <v>466</v>
      </c>
      <c r="M552" s="253">
        <v>0</v>
      </c>
      <c r="N552" s="253">
        <f>L552+M552</f>
        <v>466</v>
      </c>
    </row>
    <row r="553" spans="1:14" ht="19.5" hidden="1" customHeight="1" x14ac:dyDescent="0.2">
      <c r="A553" s="387" t="s">
        <v>95</v>
      </c>
      <c r="B553" s="267">
        <v>801</v>
      </c>
      <c r="C553" s="267" t="s">
        <v>312</v>
      </c>
      <c r="D553" s="248" t="s">
        <v>192</v>
      </c>
      <c r="E553" s="256" t="s">
        <v>1016</v>
      </c>
      <c r="F553" s="248" t="s">
        <v>96</v>
      </c>
      <c r="G553" s="381"/>
      <c r="H553" s="388"/>
      <c r="I553" s="388"/>
      <c r="J553" s="388"/>
      <c r="K553" s="388"/>
      <c r="L553" s="253">
        <v>0</v>
      </c>
      <c r="M553" s="253">
        <v>0</v>
      </c>
      <c r="N553" s="253">
        <f t="shared" ref="N553:N554" si="300">L553+M553</f>
        <v>0</v>
      </c>
    </row>
    <row r="554" spans="1:14" ht="33" hidden="1" customHeight="1" x14ac:dyDescent="0.2">
      <c r="A554" s="357" t="s">
        <v>896</v>
      </c>
      <c r="B554" s="267">
        <v>801</v>
      </c>
      <c r="C554" s="267" t="s">
        <v>312</v>
      </c>
      <c r="D554" s="248" t="s">
        <v>192</v>
      </c>
      <c r="E554" s="256" t="s">
        <v>1016</v>
      </c>
      <c r="F554" s="248" t="s">
        <v>894</v>
      </c>
      <c r="G554" s="252">
        <v>129</v>
      </c>
      <c r="H554" s="253"/>
      <c r="I554" s="253"/>
      <c r="J554" s="253"/>
      <c r="K554" s="253"/>
      <c r="L554" s="253">
        <v>0</v>
      </c>
      <c r="M554" s="253">
        <v>0</v>
      </c>
      <c r="N554" s="253">
        <f t="shared" si="300"/>
        <v>0</v>
      </c>
    </row>
    <row r="555" spans="1:14" s="19" customFormat="1" ht="41.25" customHeight="1" x14ac:dyDescent="0.2">
      <c r="A555" s="394" t="s">
        <v>195</v>
      </c>
      <c r="B555" s="245">
        <v>801</v>
      </c>
      <c r="C555" s="245" t="s">
        <v>312</v>
      </c>
      <c r="D555" s="246" t="s">
        <v>196</v>
      </c>
      <c r="E555" s="245"/>
      <c r="F555" s="245"/>
      <c r="G555" s="271" t="e">
        <f>G567+G573+G582+G590+G602+G607</f>
        <v>#REF!</v>
      </c>
      <c r="H555" s="271">
        <f t="shared" ref="H555:L555" si="301">H590+H599+H602+H604+H607</f>
        <v>15745</v>
      </c>
      <c r="I555" s="271">
        <f t="shared" si="301"/>
        <v>-1136.5000000000002</v>
      </c>
      <c r="J555" s="271">
        <f t="shared" si="301"/>
        <v>14608.5</v>
      </c>
      <c r="K555" s="271">
        <f t="shared" si="301"/>
        <v>4.0000000000000036E-2</v>
      </c>
      <c r="L555" s="271">
        <f t="shared" si="301"/>
        <v>15076.9</v>
      </c>
      <c r="M555" s="271">
        <f t="shared" ref="M555:N555" si="302">M590+M599+M602+M604+M607</f>
        <v>-3692.4</v>
      </c>
      <c r="N555" s="271">
        <f t="shared" si="302"/>
        <v>11384.5</v>
      </c>
    </row>
    <row r="556" spans="1:14" ht="24.75" hidden="1" customHeight="1" x14ac:dyDescent="0.2">
      <c r="A556" s="255" t="s">
        <v>123</v>
      </c>
      <c r="B556" s="267">
        <v>801</v>
      </c>
      <c r="C556" s="267" t="s">
        <v>312</v>
      </c>
      <c r="D556" s="248" t="s">
        <v>196</v>
      </c>
      <c r="E556" s="256" t="s">
        <v>332</v>
      </c>
      <c r="F556" s="267"/>
      <c r="G556" s="252"/>
      <c r="H556" s="252"/>
      <c r="I556" s="253">
        <f>I557</f>
        <v>-15113.39</v>
      </c>
      <c r="J556" s="253">
        <f>J557</f>
        <v>-15113.39</v>
      </c>
      <c r="K556" s="253">
        <f>K557</f>
        <v>-15113.39</v>
      </c>
      <c r="L556" s="253">
        <f>L557</f>
        <v>-15113.39</v>
      </c>
      <c r="M556" s="253">
        <f t="shared" ref="M556:N556" si="303">M557</f>
        <v>-30226.78</v>
      </c>
      <c r="N556" s="253">
        <f t="shared" si="303"/>
        <v>-30226.78</v>
      </c>
    </row>
    <row r="557" spans="1:14" ht="16.5" hidden="1" customHeight="1" x14ac:dyDescent="0.2">
      <c r="A557" s="255" t="s">
        <v>315</v>
      </c>
      <c r="B557" s="267">
        <v>801</v>
      </c>
      <c r="C557" s="267" t="s">
        <v>312</v>
      </c>
      <c r="D557" s="248" t="s">
        <v>196</v>
      </c>
      <c r="E557" s="256" t="s">
        <v>334</v>
      </c>
      <c r="F557" s="248"/>
      <c r="G557" s="252"/>
      <c r="H557" s="252"/>
      <c r="I557" s="253">
        <f>I564+I558+I559+I560+I561+I563+I565+I566+I562</f>
        <v>-15113.39</v>
      </c>
      <c r="J557" s="253">
        <f>J564+J558+J559+J560+J561+J563+J565+J566+J562</f>
        <v>-15113.39</v>
      </c>
      <c r="K557" s="253">
        <f>K564+K558+K559+K560+K561+K563+K565+K566+K562</f>
        <v>-15113.39</v>
      </c>
      <c r="L557" s="253">
        <f>L564+L558+L559+L560+L561+L563+L565+L566+L562</f>
        <v>-15113.39</v>
      </c>
      <c r="M557" s="253">
        <f t="shared" ref="M557:N557" si="304">M564+M558+M559+M560+M561+M563+M565+M566+M562</f>
        <v>-30226.78</v>
      </c>
      <c r="N557" s="253">
        <f t="shared" si="304"/>
        <v>-30226.78</v>
      </c>
    </row>
    <row r="558" spans="1:14" ht="18.75" hidden="1" customHeight="1" x14ac:dyDescent="0.2">
      <c r="A558" s="255" t="s">
        <v>95</v>
      </c>
      <c r="B558" s="267">
        <v>801</v>
      </c>
      <c r="C558" s="267" t="s">
        <v>312</v>
      </c>
      <c r="D558" s="248" t="s">
        <v>196</v>
      </c>
      <c r="E558" s="256" t="s">
        <v>334</v>
      </c>
      <c r="F558" s="248" t="s">
        <v>96</v>
      </c>
      <c r="G558" s="252"/>
      <c r="H558" s="252"/>
      <c r="I558" s="253">
        <v>-9856.1</v>
      </c>
      <c r="J558" s="253">
        <f t="shared" ref="J558:J566" si="305">G558+I558</f>
        <v>-9856.1</v>
      </c>
      <c r="K558" s="253">
        <v>-9856.1</v>
      </c>
      <c r="L558" s="253">
        <f t="shared" ref="L558:L566" si="306">H558+J558</f>
        <v>-9856.1</v>
      </c>
      <c r="M558" s="253">
        <f t="shared" ref="M558:M566" si="307">I558+K558</f>
        <v>-19712.2</v>
      </c>
      <c r="N558" s="253">
        <f t="shared" ref="N558:N566" si="308">J558+L558</f>
        <v>-19712.2</v>
      </c>
    </row>
    <row r="559" spans="1:14" ht="12" hidden="1" customHeight="1" x14ac:dyDescent="0.2">
      <c r="A559" s="255" t="s">
        <v>97</v>
      </c>
      <c r="B559" s="267">
        <v>801</v>
      </c>
      <c r="C559" s="267" t="s">
        <v>312</v>
      </c>
      <c r="D559" s="248" t="s">
        <v>196</v>
      </c>
      <c r="E559" s="256" t="s">
        <v>334</v>
      </c>
      <c r="F559" s="248" t="s">
        <v>98</v>
      </c>
      <c r="G559" s="252"/>
      <c r="H559" s="252"/>
      <c r="I559" s="253">
        <v>-480</v>
      </c>
      <c r="J559" s="253">
        <f t="shared" si="305"/>
        <v>-480</v>
      </c>
      <c r="K559" s="253">
        <v>-480</v>
      </c>
      <c r="L559" s="253">
        <f t="shared" si="306"/>
        <v>-480</v>
      </c>
      <c r="M559" s="253">
        <f t="shared" si="307"/>
        <v>-960</v>
      </c>
      <c r="N559" s="253">
        <f t="shared" si="308"/>
        <v>-960</v>
      </c>
    </row>
    <row r="560" spans="1:14" ht="25.5" hidden="1" customHeight="1" x14ac:dyDescent="0.2">
      <c r="A560" s="255" t="s">
        <v>99</v>
      </c>
      <c r="B560" s="267">
        <v>801</v>
      </c>
      <c r="C560" s="267" t="s">
        <v>312</v>
      </c>
      <c r="D560" s="248" t="s">
        <v>196</v>
      </c>
      <c r="E560" s="256" t="s">
        <v>401</v>
      </c>
      <c r="F560" s="248" t="s">
        <v>100</v>
      </c>
      <c r="G560" s="252"/>
      <c r="H560" s="252"/>
      <c r="I560" s="253"/>
      <c r="J560" s="253">
        <f t="shared" si="305"/>
        <v>0</v>
      </c>
      <c r="K560" s="253"/>
      <c r="L560" s="253">
        <f t="shared" si="306"/>
        <v>0</v>
      </c>
      <c r="M560" s="253">
        <f t="shared" si="307"/>
        <v>0</v>
      </c>
      <c r="N560" s="253">
        <f t="shared" si="308"/>
        <v>0</v>
      </c>
    </row>
    <row r="561" spans="1:14" ht="25.5" hidden="1" customHeight="1" x14ac:dyDescent="0.2">
      <c r="A561" s="255" t="s">
        <v>101</v>
      </c>
      <c r="B561" s="267">
        <v>801</v>
      </c>
      <c r="C561" s="267" t="s">
        <v>312</v>
      </c>
      <c r="D561" s="248" t="s">
        <v>196</v>
      </c>
      <c r="E561" s="256" t="s">
        <v>401</v>
      </c>
      <c r="F561" s="248" t="s">
        <v>102</v>
      </c>
      <c r="G561" s="252"/>
      <c r="H561" s="252"/>
      <c r="I561" s="253"/>
      <c r="J561" s="253">
        <f t="shared" si="305"/>
        <v>0</v>
      </c>
      <c r="K561" s="253"/>
      <c r="L561" s="253">
        <f t="shared" si="306"/>
        <v>0</v>
      </c>
      <c r="M561" s="253">
        <f t="shared" si="307"/>
        <v>0</v>
      </c>
      <c r="N561" s="253">
        <f t="shared" si="308"/>
        <v>0</v>
      </c>
    </row>
    <row r="562" spans="1:14" ht="18" hidden="1" customHeight="1" x14ac:dyDescent="0.25">
      <c r="A562" s="353" t="s">
        <v>99</v>
      </c>
      <c r="B562" s="267">
        <v>801</v>
      </c>
      <c r="C562" s="267" t="s">
        <v>312</v>
      </c>
      <c r="D562" s="248" t="s">
        <v>196</v>
      </c>
      <c r="E562" s="256" t="s">
        <v>334</v>
      </c>
      <c r="F562" s="248" t="s">
        <v>100</v>
      </c>
      <c r="G562" s="252"/>
      <c r="H562" s="252"/>
      <c r="I562" s="253">
        <v>-500</v>
      </c>
      <c r="J562" s="253">
        <f t="shared" si="305"/>
        <v>-500</v>
      </c>
      <c r="K562" s="253">
        <v>-500</v>
      </c>
      <c r="L562" s="253">
        <f t="shared" si="306"/>
        <v>-500</v>
      </c>
      <c r="M562" s="253">
        <f t="shared" si="307"/>
        <v>-1000</v>
      </c>
      <c r="N562" s="253">
        <f t="shared" si="308"/>
        <v>-1000</v>
      </c>
    </row>
    <row r="563" spans="1:14" ht="17.25" hidden="1" customHeight="1" x14ac:dyDescent="0.2">
      <c r="A563" s="255" t="s">
        <v>93</v>
      </c>
      <c r="B563" s="267">
        <v>801</v>
      </c>
      <c r="C563" s="267" t="s">
        <v>312</v>
      </c>
      <c r="D563" s="248" t="s">
        <v>196</v>
      </c>
      <c r="E563" s="256" t="s">
        <v>334</v>
      </c>
      <c r="F563" s="248" t="s">
        <v>94</v>
      </c>
      <c r="G563" s="252"/>
      <c r="H563" s="252"/>
      <c r="I563" s="253">
        <v>-4027.29</v>
      </c>
      <c r="J563" s="253">
        <f t="shared" si="305"/>
        <v>-4027.29</v>
      </c>
      <c r="K563" s="253">
        <v>-4027.29</v>
      </c>
      <c r="L563" s="253">
        <f t="shared" si="306"/>
        <v>-4027.29</v>
      </c>
      <c r="M563" s="253">
        <f t="shared" si="307"/>
        <v>-8054.58</v>
      </c>
      <c r="N563" s="253">
        <f t="shared" si="308"/>
        <v>-8054.58</v>
      </c>
    </row>
    <row r="564" spans="1:14" ht="12.75" hidden="1" customHeight="1" x14ac:dyDescent="0.2">
      <c r="A564" s="255" t="s">
        <v>320</v>
      </c>
      <c r="B564" s="267">
        <v>801</v>
      </c>
      <c r="C564" s="267" t="s">
        <v>312</v>
      </c>
      <c r="D564" s="248" t="s">
        <v>196</v>
      </c>
      <c r="E564" s="256" t="s">
        <v>334</v>
      </c>
      <c r="F564" s="248" t="s">
        <v>64</v>
      </c>
      <c r="G564" s="252"/>
      <c r="H564" s="252"/>
      <c r="I564" s="253"/>
      <c r="J564" s="253">
        <f t="shared" si="305"/>
        <v>0</v>
      </c>
      <c r="K564" s="253"/>
      <c r="L564" s="253">
        <f t="shared" si="306"/>
        <v>0</v>
      </c>
      <c r="M564" s="253">
        <f t="shared" si="307"/>
        <v>0</v>
      </c>
      <c r="N564" s="253">
        <f t="shared" si="308"/>
        <v>0</v>
      </c>
    </row>
    <row r="565" spans="1:14" ht="15" hidden="1" x14ac:dyDescent="0.2">
      <c r="A565" s="255" t="s">
        <v>103</v>
      </c>
      <c r="B565" s="267">
        <v>801</v>
      </c>
      <c r="C565" s="267" t="s">
        <v>312</v>
      </c>
      <c r="D565" s="248" t="s">
        <v>196</v>
      </c>
      <c r="E565" s="256" t="s">
        <v>334</v>
      </c>
      <c r="F565" s="248" t="s">
        <v>104</v>
      </c>
      <c r="G565" s="252"/>
      <c r="H565" s="252"/>
      <c r="I565" s="253">
        <v>-210</v>
      </c>
      <c r="J565" s="253">
        <f t="shared" si="305"/>
        <v>-210</v>
      </c>
      <c r="K565" s="253">
        <v>-210</v>
      </c>
      <c r="L565" s="253">
        <f t="shared" si="306"/>
        <v>-210</v>
      </c>
      <c r="M565" s="253">
        <f t="shared" si="307"/>
        <v>-420</v>
      </c>
      <c r="N565" s="253">
        <f t="shared" si="308"/>
        <v>-420</v>
      </c>
    </row>
    <row r="566" spans="1:14" ht="15" hidden="1" x14ac:dyDescent="0.2">
      <c r="A566" s="255" t="s">
        <v>105</v>
      </c>
      <c r="B566" s="267">
        <v>801</v>
      </c>
      <c r="C566" s="267" t="s">
        <v>312</v>
      </c>
      <c r="D566" s="248" t="s">
        <v>196</v>
      </c>
      <c r="E566" s="256" t="s">
        <v>334</v>
      </c>
      <c r="F566" s="248" t="s">
        <v>106</v>
      </c>
      <c r="G566" s="252"/>
      <c r="H566" s="252"/>
      <c r="I566" s="253">
        <v>-40</v>
      </c>
      <c r="J566" s="253">
        <f t="shared" si="305"/>
        <v>-40</v>
      </c>
      <c r="K566" s="253">
        <v>-40</v>
      </c>
      <c r="L566" s="253">
        <f t="shared" si="306"/>
        <v>-40</v>
      </c>
      <c r="M566" s="253">
        <f t="shared" si="307"/>
        <v>-80</v>
      </c>
      <c r="N566" s="253">
        <f t="shared" si="308"/>
        <v>-80</v>
      </c>
    </row>
    <row r="567" spans="1:14" ht="60.75" hidden="1" customHeight="1" x14ac:dyDescent="0.2">
      <c r="A567" s="266" t="s">
        <v>731</v>
      </c>
      <c r="B567" s="267">
        <v>801</v>
      </c>
      <c r="C567" s="268" t="s">
        <v>190</v>
      </c>
      <c r="D567" s="268" t="s">
        <v>196</v>
      </c>
      <c r="E567" s="268" t="s">
        <v>442</v>
      </c>
      <c r="F567" s="245"/>
      <c r="G567" s="252"/>
      <c r="H567" s="252"/>
      <c r="I567" s="253">
        <f>I568</f>
        <v>-31.5</v>
      </c>
      <c r="J567" s="253" t="e">
        <f>J568</f>
        <v>#REF!</v>
      </c>
      <c r="K567" s="253">
        <f>K568</f>
        <v>-31.5</v>
      </c>
      <c r="L567" s="253" t="e">
        <f>L568</f>
        <v>#REF!</v>
      </c>
      <c r="M567" s="253" t="e">
        <f t="shared" ref="M567:N567" si="309">M568</f>
        <v>#REF!</v>
      </c>
      <c r="N567" s="253" t="e">
        <f t="shared" si="309"/>
        <v>#REF!</v>
      </c>
    </row>
    <row r="568" spans="1:14" ht="19.5" hidden="1" customHeight="1" x14ac:dyDescent="0.2">
      <c r="A568" s="255" t="s">
        <v>93</v>
      </c>
      <c r="B568" s="267">
        <v>801</v>
      </c>
      <c r="C568" s="267" t="s">
        <v>312</v>
      </c>
      <c r="D568" s="248" t="s">
        <v>196</v>
      </c>
      <c r="E568" s="248" t="s">
        <v>442</v>
      </c>
      <c r="F568" s="248" t="s">
        <v>94</v>
      </c>
      <c r="G568" s="252"/>
      <c r="H568" s="252"/>
      <c r="I568" s="253">
        <v>-31.5</v>
      </c>
      <c r="J568" s="253" t="e">
        <f>#REF!+I568</f>
        <v>#REF!</v>
      </c>
      <c r="K568" s="253">
        <v>-31.5</v>
      </c>
      <c r="L568" s="253" t="e">
        <f>#REF!+J568</f>
        <v>#REF!</v>
      </c>
      <c r="M568" s="253" t="e">
        <f>#REF!+K568</f>
        <v>#REF!</v>
      </c>
      <c r="N568" s="253" t="e">
        <f>#REF!+L568</f>
        <v>#REF!</v>
      </c>
    </row>
    <row r="569" spans="1:14" ht="12.75" hidden="1" customHeight="1" x14ac:dyDescent="0.2">
      <c r="A569" s="255" t="s">
        <v>97</v>
      </c>
      <c r="B569" s="267">
        <v>801</v>
      </c>
      <c r="C569" s="267" t="s">
        <v>312</v>
      </c>
      <c r="D569" s="248" t="s">
        <v>198</v>
      </c>
      <c r="E569" s="248" t="s">
        <v>363</v>
      </c>
      <c r="F569" s="248" t="s">
        <v>98</v>
      </c>
      <c r="G569" s="252"/>
      <c r="H569" s="252"/>
      <c r="I569" s="253"/>
      <c r="J569" s="253" t="e">
        <f>#REF!+I569</f>
        <v>#REF!</v>
      </c>
      <c r="K569" s="253"/>
      <c r="L569" s="253" t="e">
        <f t="shared" ref="L569:L572" si="310">F569+J569</f>
        <v>#REF!</v>
      </c>
      <c r="M569" s="253">
        <f t="shared" ref="M569:M572" si="311">G569+K569</f>
        <v>0</v>
      </c>
      <c r="N569" s="253" t="e">
        <f t="shared" ref="N569:N572" si="312">H569+L569</f>
        <v>#REF!</v>
      </c>
    </row>
    <row r="570" spans="1:14" ht="12.75" hidden="1" customHeight="1" x14ac:dyDescent="0.2">
      <c r="A570" s="255" t="s">
        <v>121</v>
      </c>
      <c r="B570" s="267">
        <v>801</v>
      </c>
      <c r="C570" s="267" t="s">
        <v>312</v>
      </c>
      <c r="D570" s="248" t="s">
        <v>198</v>
      </c>
      <c r="E570" s="248" t="s">
        <v>363</v>
      </c>
      <c r="F570" s="248" t="s">
        <v>94</v>
      </c>
      <c r="G570" s="252"/>
      <c r="H570" s="252"/>
      <c r="I570" s="253"/>
      <c r="J570" s="253" t="e">
        <f>#REF!+I570</f>
        <v>#REF!</v>
      </c>
      <c r="K570" s="253"/>
      <c r="L570" s="253" t="e">
        <f t="shared" si="310"/>
        <v>#REF!</v>
      </c>
      <c r="M570" s="253">
        <f t="shared" si="311"/>
        <v>0</v>
      </c>
      <c r="N570" s="253" t="e">
        <f t="shared" si="312"/>
        <v>#REF!</v>
      </c>
    </row>
    <row r="571" spans="1:14" ht="12.75" hidden="1" customHeight="1" x14ac:dyDescent="0.2">
      <c r="A571" s="255" t="s">
        <v>63</v>
      </c>
      <c r="B571" s="267">
        <v>801</v>
      </c>
      <c r="C571" s="267" t="s">
        <v>312</v>
      </c>
      <c r="D571" s="248" t="s">
        <v>198</v>
      </c>
      <c r="E571" s="248" t="s">
        <v>363</v>
      </c>
      <c r="F571" s="248" t="s">
        <v>64</v>
      </c>
      <c r="G571" s="252"/>
      <c r="H571" s="252"/>
      <c r="I571" s="253"/>
      <c r="J571" s="253" t="e">
        <f>#REF!+I571</f>
        <v>#REF!</v>
      </c>
      <c r="K571" s="253"/>
      <c r="L571" s="253" t="e">
        <f t="shared" si="310"/>
        <v>#REF!</v>
      </c>
      <c r="M571" s="253">
        <f t="shared" si="311"/>
        <v>0</v>
      </c>
      <c r="N571" s="253" t="e">
        <f t="shared" si="312"/>
        <v>#REF!</v>
      </c>
    </row>
    <row r="572" spans="1:14" ht="12.75" hidden="1" customHeight="1" x14ac:dyDescent="0.2">
      <c r="A572" s="255" t="s">
        <v>302</v>
      </c>
      <c r="B572" s="267">
        <v>801</v>
      </c>
      <c r="C572" s="267" t="s">
        <v>312</v>
      </c>
      <c r="D572" s="248" t="s">
        <v>198</v>
      </c>
      <c r="E572" s="248" t="s">
        <v>316</v>
      </c>
      <c r="F572" s="248" t="s">
        <v>303</v>
      </c>
      <c r="G572" s="252"/>
      <c r="H572" s="252"/>
      <c r="I572" s="253"/>
      <c r="J572" s="253" t="e">
        <f>#REF!+I572</f>
        <v>#REF!</v>
      </c>
      <c r="K572" s="253"/>
      <c r="L572" s="253" t="e">
        <f t="shared" si="310"/>
        <v>#REF!</v>
      </c>
      <c r="M572" s="253">
        <f t="shared" si="311"/>
        <v>0</v>
      </c>
      <c r="N572" s="253" t="e">
        <f t="shared" si="312"/>
        <v>#REF!</v>
      </c>
    </row>
    <row r="573" spans="1:14" s="35" customFormat="1" ht="54.75" hidden="1" customHeight="1" x14ac:dyDescent="0.2">
      <c r="A573" s="365" t="s">
        <v>379</v>
      </c>
      <c r="B573" s="248">
        <v>801</v>
      </c>
      <c r="C573" s="248" t="s">
        <v>190</v>
      </c>
      <c r="D573" s="248" t="s">
        <v>196</v>
      </c>
      <c r="E573" s="248" t="s">
        <v>380</v>
      </c>
      <c r="F573" s="248"/>
      <c r="G573" s="252"/>
      <c r="H573" s="252"/>
      <c r="I573" s="253">
        <f>I574</f>
        <v>-1331</v>
      </c>
      <c r="J573" s="253" t="e">
        <f>J574</f>
        <v>#REF!</v>
      </c>
      <c r="K573" s="253">
        <f>K574</f>
        <v>-1331</v>
      </c>
      <c r="L573" s="253" t="e">
        <f>L574</f>
        <v>#REF!</v>
      </c>
      <c r="M573" s="253" t="e">
        <f t="shared" ref="M573:N573" si="313">M574</f>
        <v>#REF!</v>
      </c>
      <c r="N573" s="253" t="e">
        <f t="shared" si="313"/>
        <v>#REF!</v>
      </c>
    </row>
    <row r="574" spans="1:14" s="35" customFormat="1" ht="57.75" hidden="1" customHeight="1" x14ac:dyDescent="0.2">
      <c r="A574" s="363" t="s">
        <v>381</v>
      </c>
      <c r="B574" s="248" t="s">
        <v>146</v>
      </c>
      <c r="C574" s="248" t="s">
        <v>190</v>
      </c>
      <c r="D574" s="248" t="s">
        <v>196</v>
      </c>
      <c r="E574" s="248" t="s">
        <v>733</v>
      </c>
      <c r="F574" s="248"/>
      <c r="G574" s="252"/>
      <c r="H574" s="252"/>
      <c r="I574" s="253">
        <f>I575+I576+I577</f>
        <v>-1331</v>
      </c>
      <c r="J574" s="253" t="e">
        <f>J575+J576+J577</f>
        <v>#REF!</v>
      </c>
      <c r="K574" s="253">
        <f>K575+K576+K577</f>
        <v>-1331</v>
      </c>
      <c r="L574" s="253" t="e">
        <f>L575+L576+L577</f>
        <v>#REF!</v>
      </c>
      <c r="M574" s="253" t="e">
        <f t="shared" ref="M574:N574" si="314">M575+M576+M577</f>
        <v>#REF!</v>
      </c>
      <c r="N574" s="253" t="e">
        <f t="shared" si="314"/>
        <v>#REF!</v>
      </c>
    </row>
    <row r="575" spans="1:14" s="35" customFormat="1" ht="12.75" hidden="1" customHeight="1" x14ac:dyDescent="0.2">
      <c r="A575" s="255" t="s">
        <v>95</v>
      </c>
      <c r="B575" s="248" t="s">
        <v>146</v>
      </c>
      <c r="C575" s="248" t="s">
        <v>190</v>
      </c>
      <c r="D575" s="248" t="s">
        <v>196</v>
      </c>
      <c r="E575" s="248" t="s">
        <v>733</v>
      </c>
      <c r="F575" s="248" t="s">
        <v>96</v>
      </c>
      <c r="G575" s="252"/>
      <c r="H575" s="252"/>
      <c r="I575" s="253">
        <v>-1269.5</v>
      </c>
      <c r="J575" s="253" t="e">
        <f>#REF!+I575</f>
        <v>#REF!</v>
      </c>
      <c r="K575" s="253">
        <v>-1269.5</v>
      </c>
      <c r="L575" s="253" t="e">
        <f>#REF!+J575</f>
        <v>#REF!</v>
      </c>
      <c r="M575" s="253" t="e">
        <f>#REF!+K575</f>
        <v>#REF!</v>
      </c>
      <c r="N575" s="253" t="e">
        <f>#REF!+L575</f>
        <v>#REF!</v>
      </c>
    </row>
    <row r="576" spans="1:14" s="35" customFormat="1" ht="12.75" hidden="1" customHeight="1" x14ac:dyDescent="0.2">
      <c r="A576" s="255" t="s">
        <v>97</v>
      </c>
      <c r="B576" s="248" t="s">
        <v>146</v>
      </c>
      <c r="C576" s="248" t="s">
        <v>190</v>
      </c>
      <c r="D576" s="248" t="s">
        <v>196</v>
      </c>
      <c r="E576" s="248" t="s">
        <v>733</v>
      </c>
      <c r="F576" s="248" t="s">
        <v>98</v>
      </c>
      <c r="G576" s="252"/>
      <c r="H576" s="252"/>
      <c r="I576" s="253">
        <v>0</v>
      </c>
      <c r="J576" s="253" t="e">
        <f>#REF!+I576</f>
        <v>#REF!</v>
      </c>
      <c r="K576" s="253">
        <v>0</v>
      </c>
      <c r="L576" s="253" t="e">
        <f>#REF!+J576</f>
        <v>#REF!</v>
      </c>
      <c r="M576" s="253" t="e">
        <f>#REF!+K576</f>
        <v>#REF!</v>
      </c>
      <c r="N576" s="253" t="e">
        <f>#REF!+L576</f>
        <v>#REF!</v>
      </c>
    </row>
    <row r="577" spans="1:14" s="35" customFormat="1" ht="18.75" hidden="1" customHeight="1" x14ac:dyDescent="0.2">
      <c r="A577" s="255" t="s">
        <v>93</v>
      </c>
      <c r="B577" s="248" t="s">
        <v>146</v>
      </c>
      <c r="C577" s="248" t="s">
        <v>190</v>
      </c>
      <c r="D577" s="248" t="s">
        <v>196</v>
      </c>
      <c r="E577" s="248" t="s">
        <v>733</v>
      </c>
      <c r="F577" s="248" t="s">
        <v>94</v>
      </c>
      <c r="G577" s="252"/>
      <c r="H577" s="252"/>
      <c r="I577" s="253">
        <v>-61.5</v>
      </c>
      <c r="J577" s="253" t="e">
        <f>#REF!+I577</f>
        <v>#REF!</v>
      </c>
      <c r="K577" s="253">
        <v>-61.5</v>
      </c>
      <c r="L577" s="253" t="e">
        <f>#REF!+J577</f>
        <v>#REF!</v>
      </c>
      <c r="M577" s="253" t="e">
        <f>#REF!+K577</f>
        <v>#REF!</v>
      </c>
      <c r="N577" s="253" t="e">
        <f>#REF!+L577</f>
        <v>#REF!</v>
      </c>
    </row>
    <row r="578" spans="1:14" s="35" customFormat="1" ht="95.25" hidden="1" customHeight="1" x14ac:dyDescent="0.2">
      <c r="A578" s="363" t="s">
        <v>478</v>
      </c>
      <c r="B578" s="248" t="s">
        <v>146</v>
      </c>
      <c r="C578" s="248" t="s">
        <v>190</v>
      </c>
      <c r="D578" s="248" t="s">
        <v>196</v>
      </c>
      <c r="E578" s="248" t="s">
        <v>479</v>
      </c>
      <c r="F578" s="248"/>
      <c r="G578" s="252"/>
      <c r="H578" s="252"/>
      <c r="I578" s="253">
        <f>I579+I580+I581</f>
        <v>0</v>
      </c>
      <c r="J578" s="253">
        <f>J579+J580+J581</f>
        <v>0</v>
      </c>
      <c r="K578" s="253">
        <f>K579+K580+K581</f>
        <v>0</v>
      </c>
      <c r="L578" s="253">
        <f>L579+L580+L581</f>
        <v>0</v>
      </c>
      <c r="M578" s="253">
        <f t="shared" ref="M578:N578" si="315">M579+M580+M581</f>
        <v>0</v>
      </c>
      <c r="N578" s="253">
        <f t="shared" si="315"/>
        <v>0</v>
      </c>
    </row>
    <row r="579" spans="1:14" s="35" customFormat="1" ht="21" hidden="1" customHeight="1" x14ac:dyDescent="0.2">
      <c r="A579" s="255" t="s">
        <v>95</v>
      </c>
      <c r="B579" s="248" t="s">
        <v>146</v>
      </c>
      <c r="C579" s="248" t="s">
        <v>190</v>
      </c>
      <c r="D579" s="248" t="s">
        <v>196</v>
      </c>
      <c r="E579" s="248" t="s">
        <v>479</v>
      </c>
      <c r="F579" s="248" t="s">
        <v>96</v>
      </c>
      <c r="G579" s="252"/>
      <c r="H579" s="252"/>
      <c r="I579" s="253">
        <v>0</v>
      </c>
      <c r="J579" s="253">
        <f>G579+I579</f>
        <v>0</v>
      </c>
      <c r="K579" s="253">
        <v>0</v>
      </c>
      <c r="L579" s="253">
        <f t="shared" ref="L579:L581" si="316">H579+J579</f>
        <v>0</v>
      </c>
      <c r="M579" s="253">
        <f t="shared" ref="M579:M581" si="317">I579+K579</f>
        <v>0</v>
      </c>
      <c r="N579" s="253">
        <f t="shared" ref="N579:N581" si="318">J579+L579</f>
        <v>0</v>
      </c>
    </row>
    <row r="580" spans="1:14" s="35" customFormat="1" ht="24.75" hidden="1" customHeight="1" x14ac:dyDescent="0.2">
      <c r="A580" s="255" t="s">
        <v>97</v>
      </c>
      <c r="B580" s="248" t="s">
        <v>146</v>
      </c>
      <c r="C580" s="248" t="s">
        <v>190</v>
      </c>
      <c r="D580" s="248" t="s">
        <v>196</v>
      </c>
      <c r="E580" s="248" t="s">
        <v>479</v>
      </c>
      <c r="F580" s="248" t="s">
        <v>98</v>
      </c>
      <c r="G580" s="252"/>
      <c r="H580" s="252"/>
      <c r="I580" s="253">
        <v>0</v>
      </c>
      <c r="J580" s="253">
        <f>G580+I580</f>
        <v>0</v>
      </c>
      <c r="K580" s="253">
        <v>0</v>
      </c>
      <c r="L580" s="253">
        <f t="shared" si="316"/>
        <v>0</v>
      </c>
      <c r="M580" s="253">
        <f t="shared" si="317"/>
        <v>0</v>
      </c>
      <c r="N580" s="253">
        <f t="shared" si="318"/>
        <v>0</v>
      </c>
    </row>
    <row r="581" spans="1:14" s="35" customFormat="1" ht="28.5" hidden="1" customHeight="1" x14ac:dyDescent="0.2">
      <c r="A581" s="255" t="s">
        <v>93</v>
      </c>
      <c r="B581" s="248" t="s">
        <v>146</v>
      </c>
      <c r="C581" s="248" t="s">
        <v>190</v>
      </c>
      <c r="D581" s="248" t="s">
        <v>196</v>
      </c>
      <c r="E581" s="248" t="s">
        <v>479</v>
      </c>
      <c r="F581" s="248" t="s">
        <v>94</v>
      </c>
      <c r="G581" s="252"/>
      <c r="H581" s="252"/>
      <c r="I581" s="253">
        <v>0</v>
      </c>
      <c r="J581" s="253">
        <f>G581+I581</f>
        <v>0</v>
      </c>
      <c r="K581" s="253">
        <v>0</v>
      </c>
      <c r="L581" s="253">
        <f t="shared" si="316"/>
        <v>0</v>
      </c>
      <c r="M581" s="253">
        <f t="shared" si="317"/>
        <v>0</v>
      </c>
      <c r="N581" s="253">
        <f t="shared" si="318"/>
        <v>0</v>
      </c>
    </row>
    <row r="582" spans="1:14" s="44" customFormat="1" ht="14.25" hidden="1" customHeight="1" x14ac:dyDescent="0.2">
      <c r="A582" s="255" t="s">
        <v>505</v>
      </c>
      <c r="B582" s="267">
        <v>801</v>
      </c>
      <c r="C582" s="267" t="s">
        <v>312</v>
      </c>
      <c r="D582" s="248" t="s">
        <v>196</v>
      </c>
      <c r="E582" s="247" t="s">
        <v>507</v>
      </c>
      <c r="F582" s="267"/>
      <c r="G582" s="252"/>
      <c r="H582" s="252"/>
      <c r="I582" s="253">
        <f>I583</f>
        <v>-13512.5</v>
      </c>
      <c r="J582" s="253" t="e">
        <f>J583</f>
        <v>#REF!</v>
      </c>
      <c r="K582" s="253">
        <f>K583</f>
        <v>-13512.5</v>
      </c>
      <c r="L582" s="253" t="e">
        <f>L583</f>
        <v>#REF!</v>
      </c>
      <c r="M582" s="253" t="e">
        <f t="shared" ref="M582:N582" si="319">M583</f>
        <v>#REF!</v>
      </c>
      <c r="N582" s="253" t="e">
        <f t="shared" si="319"/>
        <v>#REF!</v>
      </c>
    </row>
    <row r="583" spans="1:14" s="44" customFormat="1" ht="17.25" hidden="1" customHeight="1" x14ac:dyDescent="0.2">
      <c r="A583" s="255" t="s">
        <v>506</v>
      </c>
      <c r="B583" s="267">
        <v>801</v>
      </c>
      <c r="C583" s="267" t="s">
        <v>312</v>
      </c>
      <c r="D583" s="248" t="s">
        <v>196</v>
      </c>
      <c r="E583" s="256" t="s">
        <v>467</v>
      </c>
      <c r="F583" s="248"/>
      <c r="G583" s="252"/>
      <c r="H583" s="252"/>
      <c r="I583" s="253">
        <f>I584+I585+I586+I587+I588+I589</f>
        <v>-13512.5</v>
      </c>
      <c r="J583" s="253" t="e">
        <f>J584+J585+J586+J587+J588+J589</f>
        <v>#REF!</v>
      </c>
      <c r="K583" s="253">
        <f>K584+K585+K586+K587+K588+K589</f>
        <v>-13512.5</v>
      </c>
      <c r="L583" s="253" t="e">
        <f>L584+L585+L586+L587+L588+L589</f>
        <v>#REF!</v>
      </c>
      <c r="M583" s="253" t="e">
        <f t="shared" ref="M583:N583" si="320">M584+M585+M586+M587+M588+M589</f>
        <v>#REF!</v>
      </c>
      <c r="N583" s="253" t="e">
        <f t="shared" si="320"/>
        <v>#REF!</v>
      </c>
    </row>
    <row r="584" spans="1:14" s="44" customFormat="1" ht="15" hidden="1" customHeight="1" x14ac:dyDescent="0.2">
      <c r="A584" s="255" t="s">
        <v>95</v>
      </c>
      <c r="B584" s="267">
        <v>801</v>
      </c>
      <c r="C584" s="267" t="s">
        <v>312</v>
      </c>
      <c r="D584" s="248" t="s">
        <v>196</v>
      </c>
      <c r="E584" s="256" t="s">
        <v>467</v>
      </c>
      <c r="F584" s="248" t="s">
        <v>96</v>
      </c>
      <c r="G584" s="252"/>
      <c r="H584" s="252"/>
      <c r="I584" s="253">
        <v>-10282.5</v>
      </c>
      <c r="J584" s="253" t="e">
        <f>#REF!+I584</f>
        <v>#REF!</v>
      </c>
      <c r="K584" s="253">
        <v>-10282.5</v>
      </c>
      <c r="L584" s="253" t="e">
        <f>#REF!+J584</f>
        <v>#REF!</v>
      </c>
      <c r="M584" s="253" t="e">
        <f>#REF!+K584</f>
        <v>#REF!</v>
      </c>
      <c r="N584" s="253" t="e">
        <f>#REF!+L584</f>
        <v>#REF!</v>
      </c>
    </row>
    <row r="585" spans="1:14" s="44" customFormat="1" ht="18" hidden="1" customHeight="1" x14ac:dyDescent="0.2">
      <c r="A585" s="255" t="s">
        <v>97</v>
      </c>
      <c r="B585" s="267">
        <v>801</v>
      </c>
      <c r="C585" s="267" t="s">
        <v>312</v>
      </c>
      <c r="D585" s="248" t="s">
        <v>196</v>
      </c>
      <c r="E585" s="256" t="s">
        <v>467</v>
      </c>
      <c r="F585" s="248" t="s">
        <v>98</v>
      </c>
      <c r="G585" s="252"/>
      <c r="H585" s="252"/>
      <c r="I585" s="253">
        <v>-480</v>
      </c>
      <c r="J585" s="253" t="e">
        <f>#REF!+I585</f>
        <v>#REF!</v>
      </c>
      <c r="K585" s="253">
        <v>-480</v>
      </c>
      <c r="L585" s="253" t="e">
        <f>#REF!+J585</f>
        <v>#REF!</v>
      </c>
      <c r="M585" s="253" t="e">
        <f>#REF!+K585</f>
        <v>#REF!</v>
      </c>
      <c r="N585" s="253" t="e">
        <f>#REF!+L585</f>
        <v>#REF!</v>
      </c>
    </row>
    <row r="586" spans="1:14" s="44" customFormat="1" ht="12" hidden="1" customHeight="1" x14ac:dyDescent="0.25">
      <c r="A586" s="353" t="s">
        <v>99</v>
      </c>
      <c r="B586" s="267">
        <v>801</v>
      </c>
      <c r="C586" s="267" t="s">
        <v>312</v>
      </c>
      <c r="D586" s="248" t="s">
        <v>196</v>
      </c>
      <c r="E586" s="256" t="s">
        <v>467</v>
      </c>
      <c r="F586" s="248" t="s">
        <v>100</v>
      </c>
      <c r="G586" s="252"/>
      <c r="H586" s="252"/>
      <c r="I586" s="253">
        <v>-500</v>
      </c>
      <c r="J586" s="253" t="e">
        <f>#REF!+I586</f>
        <v>#REF!</v>
      </c>
      <c r="K586" s="253">
        <v>-500</v>
      </c>
      <c r="L586" s="253" t="e">
        <f>#REF!+J586</f>
        <v>#REF!</v>
      </c>
      <c r="M586" s="253" t="e">
        <f>#REF!+K586</f>
        <v>#REF!</v>
      </c>
      <c r="N586" s="253" t="e">
        <f>#REF!+L586</f>
        <v>#REF!</v>
      </c>
    </row>
    <row r="587" spans="1:14" s="44" customFormat="1" ht="14.25" hidden="1" customHeight="1" x14ac:dyDescent="0.2">
      <c r="A587" s="255" t="s">
        <v>93</v>
      </c>
      <c r="B587" s="267">
        <v>801</v>
      </c>
      <c r="C587" s="267" t="s">
        <v>312</v>
      </c>
      <c r="D587" s="248" t="s">
        <v>196</v>
      </c>
      <c r="E587" s="256" t="s">
        <v>467</v>
      </c>
      <c r="F587" s="248" t="s">
        <v>94</v>
      </c>
      <c r="G587" s="252"/>
      <c r="H587" s="252"/>
      <c r="I587" s="253">
        <v>-2000</v>
      </c>
      <c r="J587" s="253" t="e">
        <f>#REF!+I587</f>
        <v>#REF!</v>
      </c>
      <c r="K587" s="253">
        <v>-2000</v>
      </c>
      <c r="L587" s="253" t="e">
        <f>#REF!+J587</f>
        <v>#REF!</v>
      </c>
      <c r="M587" s="253" t="e">
        <f>#REF!+K587</f>
        <v>#REF!</v>
      </c>
      <c r="N587" s="253" t="e">
        <f>#REF!+L587</f>
        <v>#REF!</v>
      </c>
    </row>
    <row r="588" spans="1:14" s="44" customFormat="1" ht="16.5" hidden="1" customHeight="1" x14ac:dyDescent="0.2">
      <c r="A588" s="255" t="s">
        <v>103</v>
      </c>
      <c r="B588" s="267">
        <v>801</v>
      </c>
      <c r="C588" s="267" t="s">
        <v>312</v>
      </c>
      <c r="D588" s="248" t="s">
        <v>196</v>
      </c>
      <c r="E588" s="256" t="s">
        <v>467</v>
      </c>
      <c r="F588" s="248" t="s">
        <v>104</v>
      </c>
      <c r="G588" s="252"/>
      <c r="H588" s="252"/>
      <c r="I588" s="253">
        <v>-210</v>
      </c>
      <c r="J588" s="253" t="e">
        <f>#REF!+I588</f>
        <v>#REF!</v>
      </c>
      <c r="K588" s="253">
        <v>-210</v>
      </c>
      <c r="L588" s="253" t="e">
        <f>#REF!+J588</f>
        <v>#REF!</v>
      </c>
      <c r="M588" s="253" t="e">
        <f>#REF!+K588</f>
        <v>#REF!</v>
      </c>
      <c r="N588" s="253" t="e">
        <f>#REF!+L588</f>
        <v>#REF!</v>
      </c>
    </row>
    <row r="589" spans="1:14" s="44" customFormat="1" ht="15.75" hidden="1" customHeight="1" x14ac:dyDescent="0.2">
      <c r="A589" s="255" t="s">
        <v>105</v>
      </c>
      <c r="B589" s="267">
        <v>801</v>
      </c>
      <c r="C589" s="267" t="s">
        <v>312</v>
      </c>
      <c r="D589" s="248" t="s">
        <v>196</v>
      </c>
      <c r="E589" s="256" t="s">
        <v>467</v>
      </c>
      <c r="F589" s="248" t="s">
        <v>106</v>
      </c>
      <c r="G589" s="252"/>
      <c r="H589" s="252"/>
      <c r="I589" s="253">
        <v>-40</v>
      </c>
      <c r="J589" s="253" t="e">
        <f>#REF!+I589</f>
        <v>#REF!</v>
      </c>
      <c r="K589" s="253">
        <v>-40</v>
      </c>
      <c r="L589" s="253" t="e">
        <f>#REF!+J589</f>
        <v>#REF!</v>
      </c>
      <c r="M589" s="253" t="e">
        <f>#REF!+K589</f>
        <v>#REF!</v>
      </c>
      <c r="N589" s="253" t="e">
        <f>#REF!+L589</f>
        <v>#REF!</v>
      </c>
    </row>
    <row r="590" spans="1:14" s="44" customFormat="1" ht="21.75" customHeight="1" x14ac:dyDescent="0.2">
      <c r="A590" s="255" t="s">
        <v>506</v>
      </c>
      <c r="B590" s="267">
        <v>801</v>
      </c>
      <c r="C590" s="267" t="s">
        <v>312</v>
      </c>
      <c r="D590" s="248" t="s">
        <v>196</v>
      </c>
      <c r="E590" s="256" t="s">
        <v>866</v>
      </c>
      <c r="F590" s="248"/>
      <c r="G590" s="253" t="e">
        <f>#REF!+#REF!+#REF!+#REF!+#REF!+#REF!</f>
        <v>#REF!</v>
      </c>
      <c r="H590" s="253">
        <f t="shared" ref="H590:L590" si="321">H591+H592+H593+H594+H595+H596+H597+H598</f>
        <v>13783</v>
      </c>
      <c r="I590" s="253">
        <f t="shared" si="321"/>
        <v>-1216.6000000000001</v>
      </c>
      <c r="J590" s="253">
        <f t="shared" si="321"/>
        <v>12566.4</v>
      </c>
      <c r="K590" s="253">
        <f t="shared" si="321"/>
        <v>4.0000000000000036E-2</v>
      </c>
      <c r="L590" s="253">
        <f t="shared" si="321"/>
        <v>12984</v>
      </c>
      <c r="M590" s="253">
        <f>M591+M592+M593+M594+M595+M596+M597+M598</f>
        <v>-3646</v>
      </c>
      <c r="N590" s="253">
        <f>N591+N592+N593+N594+N595+N596+N597+N598</f>
        <v>9338</v>
      </c>
    </row>
    <row r="591" spans="1:14" s="44" customFormat="1" ht="26.25" customHeight="1" x14ac:dyDescent="0.2">
      <c r="A591" s="377" t="s">
        <v>905</v>
      </c>
      <c r="B591" s="267">
        <v>801</v>
      </c>
      <c r="C591" s="267" t="s">
        <v>312</v>
      </c>
      <c r="D591" s="248" t="s">
        <v>196</v>
      </c>
      <c r="E591" s="256" t="s">
        <v>866</v>
      </c>
      <c r="F591" s="248" t="s">
        <v>96</v>
      </c>
      <c r="G591" s="252"/>
      <c r="H591" s="253">
        <v>8163</v>
      </c>
      <c r="I591" s="253">
        <v>-2300.4</v>
      </c>
      <c r="J591" s="253">
        <f>H591+I591</f>
        <v>5862.6</v>
      </c>
      <c r="K591" s="253">
        <v>0.05</v>
      </c>
      <c r="L591" s="253">
        <f>5161+68</f>
        <v>5229</v>
      </c>
      <c r="M591" s="253">
        <v>211</v>
      </c>
      <c r="N591" s="253">
        <f>L591+M591</f>
        <v>5440</v>
      </c>
    </row>
    <row r="592" spans="1:14" s="44" customFormat="1" ht="15.75" customHeight="1" x14ac:dyDescent="0.2">
      <c r="A592" s="255" t="s">
        <v>97</v>
      </c>
      <c r="B592" s="267">
        <v>801</v>
      </c>
      <c r="C592" s="248" t="s">
        <v>190</v>
      </c>
      <c r="D592" s="248" t="s">
        <v>196</v>
      </c>
      <c r="E592" s="256" t="s">
        <v>866</v>
      </c>
      <c r="F592" s="248" t="s">
        <v>98</v>
      </c>
      <c r="G592" s="252"/>
      <c r="H592" s="253">
        <v>480</v>
      </c>
      <c r="I592" s="253">
        <v>0</v>
      </c>
      <c r="J592" s="253">
        <f t="shared" ref="J592:J597" si="322">H592+I592</f>
        <v>480</v>
      </c>
      <c r="K592" s="253">
        <v>0</v>
      </c>
      <c r="L592" s="253">
        <v>480</v>
      </c>
      <c r="M592" s="253">
        <v>-430</v>
      </c>
      <c r="N592" s="253">
        <f>L592+M592</f>
        <v>50</v>
      </c>
    </row>
    <row r="593" spans="1:14" s="44" customFormat="1" ht="33" customHeight="1" x14ac:dyDescent="0.2">
      <c r="A593" s="357" t="s">
        <v>896</v>
      </c>
      <c r="B593" s="267">
        <v>801</v>
      </c>
      <c r="C593" s="248" t="s">
        <v>190</v>
      </c>
      <c r="D593" s="248" t="s">
        <v>196</v>
      </c>
      <c r="E593" s="256" t="s">
        <v>866</v>
      </c>
      <c r="F593" s="248" t="s">
        <v>894</v>
      </c>
      <c r="G593" s="252"/>
      <c r="H593" s="253"/>
      <c r="I593" s="253">
        <v>1508.1</v>
      </c>
      <c r="J593" s="253">
        <f t="shared" si="322"/>
        <v>1508.1</v>
      </c>
      <c r="K593" s="253">
        <v>0.02</v>
      </c>
      <c r="L593" s="253">
        <f>1559+62</f>
        <v>1621</v>
      </c>
      <c r="M593" s="253">
        <v>22</v>
      </c>
      <c r="N593" s="253">
        <f t="shared" ref="N593:N598" si="323">L593+M593</f>
        <v>1643</v>
      </c>
    </row>
    <row r="594" spans="1:14" s="44" customFormat="1" ht="15" customHeight="1" x14ac:dyDescent="0.25">
      <c r="A594" s="353" t="s">
        <v>99</v>
      </c>
      <c r="B594" s="267">
        <v>801</v>
      </c>
      <c r="C594" s="248" t="s">
        <v>190</v>
      </c>
      <c r="D594" s="248" t="s">
        <v>196</v>
      </c>
      <c r="E594" s="256" t="s">
        <v>866</v>
      </c>
      <c r="F594" s="248" t="s">
        <v>100</v>
      </c>
      <c r="G594" s="252"/>
      <c r="H594" s="253">
        <v>850</v>
      </c>
      <c r="I594" s="253">
        <v>0</v>
      </c>
      <c r="J594" s="253">
        <f t="shared" si="322"/>
        <v>850</v>
      </c>
      <c r="K594" s="253">
        <v>0</v>
      </c>
      <c r="L594" s="253">
        <v>850</v>
      </c>
      <c r="M594" s="253">
        <v>-450</v>
      </c>
      <c r="N594" s="253">
        <f t="shared" si="323"/>
        <v>400</v>
      </c>
    </row>
    <row r="595" spans="1:14" s="44" customFormat="1" ht="15" customHeight="1" x14ac:dyDescent="0.2">
      <c r="A595" s="255" t="s">
        <v>93</v>
      </c>
      <c r="B595" s="267">
        <v>801</v>
      </c>
      <c r="C595" s="267" t="s">
        <v>312</v>
      </c>
      <c r="D595" s="248" t="s">
        <v>196</v>
      </c>
      <c r="E595" s="256" t="s">
        <v>866</v>
      </c>
      <c r="F595" s="248" t="s">
        <v>94</v>
      </c>
      <c r="G595" s="252"/>
      <c r="H595" s="253">
        <v>4000</v>
      </c>
      <c r="I595" s="253">
        <v>-437.6</v>
      </c>
      <c r="J595" s="253">
        <f t="shared" si="322"/>
        <v>3562.4</v>
      </c>
      <c r="K595" s="253">
        <v>-0.03</v>
      </c>
      <c r="L595" s="253">
        <v>4500</v>
      </c>
      <c r="M595" s="253">
        <v>-2695</v>
      </c>
      <c r="N595" s="253">
        <f t="shared" si="323"/>
        <v>1805</v>
      </c>
    </row>
    <row r="596" spans="1:14" s="44" customFormat="1" ht="15.75" customHeight="1" x14ac:dyDescent="0.2">
      <c r="A596" s="255" t="s">
        <v>103</v>
      </c>
      <c r="B596" s="267">
        <v>801</v>
      </c>
      <c r="C596" s="267" t="s">
        <v>312</v>
      </c>
      <c r="D596" s="248" t="s">
        <v>196</v>
      </c>
      <c r="E596" s="256" t="s">
        <v>866</v>
      </c>
      <c r="F596" s="248" t="s">
        <v>104</v>
      </c>
      <c r="G596" s="252"/>
      <c r="H596" s="253">
        <v>210</v>
      </c>
      <c r="I596" s="253">
        <v>-5</v>
      </c>
      <c r="J596" s="253">
        <f t="shared" si="322"/>
        <v>205</v>
      </c>
      <c r="K596" s="253">
        <v>-5</v>
      </c>
      <c r="L596" s="253">
        <v>230</v>
      </c>
      <c r="M596" s="253">
        <v>-230</v>
      </c>
      <c r="N596" s="253">
        <f t="shared" si="323"/>
        <v>0</v>
      </c>
    </row>
    <row r="597" spans="1:14" s="44" customFormat="1" ht="15.75" customHeight="1" x14ac:dyDescent="0.2">
      <c r="A597" s="255" t="s">
        <v>105</v>
      </c>
      <c r="B597" s="267">
        <v>801</v>
      </c>
      <c r="C597" s="267" t="s">
        <v>312</v>
      </c>
      <c r="D597" s="248" t="s">
        <v>196</v>
      </c>
      <c r="E597" s="256" t="s">
        <v>866</v>
      </c>
      <c r="F597" s="248" t="s">
        <v>106</v>
      </c>
      <c r="G597" s="252"/>
      <c r="H597" s="253">
        <v>80</v>
      </c>
      <c r="I597" s="253">
        <v>13.3</v>
      </c>
      <c r="J597" s="253">
        <f t="shared" si="322"/>
        <v>93.3</v>
      </c>
      <c r="K597" s="253">
        <v>0</v>
      </c>
      <c r="L597" s="253">
        <v>74</v>
      </c>
      <c r="M597" s="253">
        <v>-74</v>
      </c>
      <c r="N597" s="253">
        <f t="shared" si="323"/>
        <v>0</v>
      </c>
    </row>
    <row r="598" spans="1:14" s="44" customFormat="1" ht="15.75" hidden="1" customHeight="1" x14ac:dyDescent="0.2">
      <c r="A598" s="371" t="s">
        <v>904</v>
      </c>
      <c r="B598" s="267">
        <v>801</v>
      </c>
      <c r="C598" s="267" t="s">
        <v>312</v>
      </c>
      <c r="D598" s="248" t="s">
        <v>196</v>
      </c>
      <c r="E598" s="256" t="s">
        <v>866</v>
      </c>
      <c r="F598" s="248" t="s">
        <v>903</v>
      </c>
      <c r="G598" s="252"/>
      <c r="H598" s="253">
        <v>0</v>
      </c>
      <c r="I598" s="253">
        <v>5</v>
      </c>
      <c r="J598" s="253">
        <f>H598+I598</f>
        <v>5</v>
      </c>
      <c r="K598" s="253">
        <v>5</v>
      </c>
      <c r="L598" s="253">
        <v>0</v>
      </c>
      <c r="M598" s="253">
        <v>0</v>
      </c>
      <c r="N598" s="253">
        <f t="shared" si="323"/>
        <v>0</v>
      </c>
    </row>
    <row r="599" spans="1:14" s="44" customFormat="1" ht="15.75" customHeight="1" x14ac:dyDescent="0.2">
      <c r="A599" s="265" t="s">
        <v>891</v>
      </c>
      <c r="B599" s="366">
        <v>801</v>
      </c>
      <c r="C599" s="366" t="s">
        <v>312</v>
      </c>
      <c r="D599" s="352" t="s">
        <v>196</v>
      </c>
      <c r="E599" s="367" t="s">
        <v>890</v>
      </c>
      <c r="F599" s="352"/>
      <c r="G599" s="252"/>
      <c r="H599" s="271">
        <f t="shared" ref="H599:N599" si="324">H600+H601</f>
        <v>600</v>
      </c>
      <c r="I599" s="271">
        <f t="shared" si="324"/>
        <v>0</v>
      </c>
      <c r="J599" s="271">
        <f t="shared" si="324"/>
        <v>600</v>
      </c>
      <c r="K599" s="271">
        <f t="shared" si="324"/>
        <v>0</v>
      </c>
      <c r="L599" s="271">
        <f t="shared" si="324"/>
        <v>614</v>
      </c>
      <c r="M599" s="271">
        <f t="shared" si="324"/>
        <v>6</v>
      </c>
      <c r="N599" s="271">
        <f t="shared" si="324"/>
        <v>620</v>
      </c>
    </row>
    <row r="600" spans="1:14" s="44" customFormat="1" ht="16.5" customHeight="1" x14ac:dyDescent="0.2">
      <c r="A600" s="377" t="s">
        <v>905</v>
      </c>
      <c r="B600" s="267">
        <v>801</v>
      </c>
      <c r="C600" s="267" t="s">
        <v>312</v>
      </c>
      <c r="D600" s="248" t="s">
        <v>196</v>
      </c>
      <c r="E600" s="256" t="s">
        <v>890</v>
      </c>
      <c r="F600" s="248" t="s">
        <v>96</v>
      </c>
      <c r="G600" s="252"/>
      <c r="H600" s="253">
        <v>600</v>
      </c>
      <c r="I600" s="253">
        <v>-139.19999999999999</v>
      </c>
      <c r="J600" s="253">
        <f>H600+I600</f>
        <v>460.8</v>
      </c>
      <c r="K600" s="253">
        <v>0.03</v>
      </c>
      <c r="L600" s="253">
        <f>968-497</f>
        <v>471</v>
      </c>
      <c r="M600" s="253">
        <v>5</v>
      </c>
      <c r="N600" s="253">
        <f>L600+M600</f>
        <v>476</v>
      </c>
    </row>
    <row r="601" spans="1:14" s="44" customFormat="1" ht="30.75" customHeight="1" x14ac:dyDescent="0.2">
      <c r="A601" s="357" t="s">
        <v>896</v>
      </c>
      <c r="B601" s="267">
        <v>801</v>
      </c>
      <c r="C601" s="267" t="s">
        <v>312</v>
      </c>
      <c r="D601" s="248" t="s">
        <v>196</v>
      </c>
      <c r="E601" s="256" t="s">
        <v>890</v>
      </c>
      <c r="F601" s="248" t="s">
        <v>894</v>
      </c>
      <c r="G601" s="252"/>
      <c r="H601" s="253">
        <v>0</v>
      </c>
      <c r="I601" s="253">
        <v>139.19999999999999</v>
      </c>
      <c r="J601" s="253">
        <f>H601+I601</f>
        <v>139.19999999999999</v>
      </c>
      <c r="K601" s="253">
        <v>-0.03</v>
      </c>
      <c r="L601" s="253">
        <f>293-150</f>
        <v>143</v>
      </c>
      <c r="M601" s="253">
        <v>1</v>
      </c>
      <c r="N601" s="253">
        <f>L601+M601</f>
        <v>144</v>
      </c>
    </row>
    <row r="602" spans="1:14" s="44" customFormat="1" ht="43.5" customHeight="1" x14ac:dyDescent="0.2">
      <c r="A602" s="255" t="s">
        <v>809</v>
      </c>
      <c r="B602" s="267">
        <v>801</v>
      </c>
      <c r="C602" s="267" t="s">
        <v>312</v>
      </c>
      <c r="D602" s="248" t="s">
        <v>196</v>
      </c>
      <c r="E602" s="256" t="s">
        <v>808</v>
      </c>
      <c r="F602" s="248"/>
      <c r="G602" s="252"/>
      <c r="H602" s="253">
        <f t="shared" ref="H602:N602" si="325">H603</f>
        <v>31</v>
      </c>
      <c r="I602" s="253">
        <f t="shared" si="325"/>
        <v>0</v>
      </c>
      <c r="J602" s="253">
        <f t="shared" si="325"/>
        <v>31</v>
      </c>
      <c r="K602" s="253">
        <f t="shared" si="325"/>
        <v>0</v>
      </c>
      <c r="L602" s="253">
        <f t="shared" si="325"/>
        <v>33.5</v>
      </c>
      <c r="M602" s="253">
        <f t="shared" si="325"/>
        <v>2.2999999999999998</v>
      </c>
      <c r="N602" s="253">
        <f t="shared" si="325"/>
        <v>35.799999999999997</v>
      </c>
    </row>
    <row r="603" spans="1:14" s="44" customFormat="1" ht="18.75" customHeight="1" x14ac:dyDescent="0.2">
      <c r="A603" s="255" t="s">
        <v>93</v>
      </c>
      <c r="B603" s="267">
        <v>801</v>
      </c>
      <c r="C603" s="267" t="s">
        <v>312</v>
      </c>
      <c r="D603" s="248" t="s">
        <v>196</v>
      </c>
      <c r="E603" s="256" t="s">
        <v>808</v>
      </c>
      <c r="F603" s="248" t="s">
        <v>94</v>
      </c>
      <c r="G603" s="252"/>
      <c r="H603" s="253">
        <v>31</v>
      </c>
      <c r="I603" s="253">
        <v>0</v>
      </c>
      <c r="J603" s="253">
        <f>H603+I603</f>
        <v>31</v>
      </c>
      <c r="K603" s="253">
        <v>0</v>
      </c>
      <c r="L603" s="253">
        <v>33.5</v>
      </c>
      <c r="M603" s="253">
        <v>2.2999999999999998</v>
      </c>
      <c r="N603" s="253">
        <f>L603+M603</f>
        <v>35.799999999999997</v>
      </c>
    </row>
    <row r="604" spans="1:14" s="44" customFormat="1" ht="30.75" customHeight="1" x14ac:dyDescent="0.2">
      <c r="A604" s="255" t="s">
        <v>785</v>
      </c>
      <c r="B604" s="245">
        <v>801</v>
      </c>
      <c r="C604" s="245" t="s">
        <v>312</v>
      </c>
      <c r="D604" s="246" t="s">
        <v>196</v>
      </c>
      <c r="E604" s="361" t="s">
        <v>786</v>
      </c>
      <c r="F604" s="246"/>
      <c r="G604" s="260"/>
      <c r="H604" s="271">
        <f t="shared" ref="H604:N604" si="326">H605+H606</f>
        <v>0</v>
      </c>
      <c r="I604" s="271">
        <f t="shared" si="326"/>
        <v>80.099999999999994</v>
      </c>
      <c r="J604" s="271">
        <f t="shared" si="326"/>
        <v>80.099999999999994</v>
      </c>
      <c r="K604" s="271">
        <f t="shared" si="326"/>
        <v>0</v>
      </c>
      <c r="L604" s="271">
        <f t="shared" si="326"/>
        <v>76.400000000000006</v>
      </c>
      <c r="M604" s="271">
        <f t="shared" si="326"/>
        <v>-76.400000000000006</v>
      </c>
      <c r="N604" s="271">
        <f t="shared" si="326"/>
        <v>0</v>
      </c>
    </row>
    <row r="605" spans="1:14" s="44" customFormat="1" ht="22.5" customHeight="1" x14ac:dyDescent="0.2">
      <c r="A605" s="377" t="s">
        <v>905</v>
      </c>
      <c r="B605" s="267">
        <v>801</v>
      </c>
      <c r="C605" s="267" t="s">
        <v>312</v>
      </c>
      <c r="D605" s="248" t="s">
        <v>196</v>
      </c>
      <c r="E605" s="256" t="s">
        <v>786</v>
      </c>
      <c r="F605" s="248" t="s">
        <v>96</v>
      </c>
      <c r="G605" s="252"/>
      <c r="H605" s="253">
        <v>0</v>
      </c>
      <c r="I605" s="253">
        <v>61.4</v>
      </c>
      <c r="J605" s="253">
        <f>H605+I605</f>
        <v>61.4</v>
      </c>
      <c r="K605" s="253">
        <v>0.04</v>
      </c>
      <c r="L605" s="253">
        <v>58.7</v>
      </c>
      <c r="M605" s="253">
        <v>-58.7</v>
      </c>
      <c r="N605" s="253">
        <f>L605+M605</f>
        <v>0</v>
      </c>
    </row>
    <row r="606" spans="1:14" s="44" customFormat="1" ht="31.5" customHeight="1" x14ac:dyDescent="0.2">
      <c r="A606" s="357" t="s">
        <v>896</v>
      </c>
      <c r="B606" s="267">
        <v>801</v>
      </c>
      <c r="C606" s="267" t="s">
        <v>312</v>
      </c>
      <c r="D606" s="248" t="s">
        <v>196</v>
      </c>
      <c r="E606" s="256" t="s">
        <v>786</v>
      </c>
      <c r="F606" s="248" t="s">
        <v>894</v>
      </c>
      <c r="G606" s="252"/>
      <c r="H606" s="253">
        <v>0</v>
      </c>
      <c r="I606" s="253">
        <v>18.7</v>
      </c>
      <c r="J606" s="253">
        <f>H606+I606</f>
        <v>18.7</v>
      </c>
      <c r="K606" s="253">
        <v>-0.04</v>
      </c>
      <c r="L606" s="253">
        <v>17.7</v>
      </c>
      <c r="M606" s="253">
        <v>-17.7</v>
      </c>
      <c r="N606" s="253">
        <f>L606+M606</f>
        <v>0</v>
      </c>
    </row>
    <row r="607" spans="1:14" s="44" customFormat="1" ht="35.25" customHeight="1" x14ac:dyDescent="0.2">
      <c r="A607" s="255" t="s">
        <v>941</v>
      </c>
      <c r="B607" s="245">
        <v>801</v>
      </c>
      <c r="C607" s="245" t="s">
        <v>312</v>
      </c>
      <c r="D607" s="246" t="s">
        <v>196</v>
      </c>
      <c r="E607" s="361" t="s">
        <v>869</v>
      </c>
      <c r="F607" s="246"/>
      <c r="G607" s="271">
        <f>G608+G609+G611+G612</f>
        <v>0</v>
      </c>
      <c r="H607" s="271">
        <f t="shared" ref="H607:N607" si="327">H608+H609+H610+H611+H612</f>
        <v>1331</v>
      </c>
      <c r="I607" s="271">
        <f t="shared" si="327"/>
        <v>0</v>
      </c>
      <c r="J607" s="271">
        <f t="shared" si="327"/>
        <v>1331</v>
      </c>
      <c r="K607" s="271">
        <f t="shared" si="327"/>
        <v>0</v>
      </c>
      <c r="L607" s="271">
        <f t="shared" si="327"/>
        <v>1369</v>
      </c>
      <c r="M607" s="271">
        <f t="shared" si="327"/>
        <v>21.7</v>
      </c>
      <c r="N607" s="271">
        <f t="shared" si="327"/>
        <v>1390.7</v>
      </c>
    </row>
    <row r="608" spans="1:14" s="44" customFormat="1" ht="15.75" customHeight="1" x14ac:dyDescent="0.2">
      <c r="A608" s="255" t="s">
        <v>95</v>
      </c>
      <c r="B608" s="267">
        <v>801</v>
      </c>
      <c r="C608" s="267" t="s">
        <v>312</v>
      </c>
      <c r="D608" s="248" t="s">
        <v>196</v>
      </c>
      <c r="E608" s="256" t="s">
        <v>869</v>
      </c>
      <c r="F608" s="248" t="s">
        <v>96</v>
      </c>
      <c r="G608" s="252"/>
      <c r="H608" s="253">
        <v>1300</v>
      </c>
      <c r="I608" s="253">
        <v>-286.79000000000002</v>
      </c>
      <c r="J608" s="253">
        <f>H608+I608</f>
        <v>1013.21</v>
      </c>
      <c r="K608" s="253">
        <v>0</v>
      </c>
      <c r="L608" s="253">
        <v>1014</v>
      </c>
      <c r="M608" s="253">
        <v>12</v>
      </c>
      <c r="N608" s="253">
        <f>L608+M608</f>
        <v>1026</v>
      </c>
    </row>
    <row r="609" spans="1:14" s="44" customFormat="1" ht="15.75" customHeight="1" x14ac:dyDescent="0.2">
      <c r="A609" s="255" t="s">
        <v>97</v>
      </c>
      <c r="B609" s="267">
        <v>801</v>
      </c>
      <c r="C609" s="267" t="s">
        <v>312</v>
      </c>
      <c r="D609" s="248" t="s">
        <v>196</v>
      </c>
      <c r="E609" s="256" t="s">
        <v>869</v>
      </c>
      <c r="F609" s="248" t="s">
        <v>98</v>
      </c>
      <c r="G609" s="252"/>
      <c r="H609" s="253">
        <v>6</v>
      </c>
      <c r="I609" s="253">
        <v>0</v>
      </c>
      <c r="J609" s="253">
        <f>H609+I609</f>
        <v>6</v>
      </c>
      <c r="K609" s="253">
        <v>0</v>
      </c>
      <c r="L609" s="253">
        <f t="shared" ref="L609:L611" si="328">I609+J609</f>
        <v>6</v>
      </c>
      <c r="M609" s="253">
        <v>0</v>
      </c>
      <c r="N609" s="253">
        <f t="shared" ref="N609:N612" si="329">L609+M609</f>
        <v>6</v>
      </c>
    </row>
    <row r="610" spans="1:14" s="44" customFormat="1" ht="37.5" customHeight="1" x14ac:dyDescent="0.2">
      <c r="A610" s="357" t="s">
        <v>896</v>
      </c>
      <c r="B610" s="267">
        <v>801</v>
      </c>
      <c r="C610" s="267" t="s">
        <v>312</v>
      </c>
      <c r="D610" s="248" t="s">
        <v>196</v>
      </c>
      <c r="E610" s="256" t="s">
        <v>869</v>
      </c>
      <c r="F610" s="248" t="s">
        <v>894</v>
      </c>
      <c r="G610" s="252"/>
      <c r="H610" s="253">
        <v>0</v>
      </c>
      <c r="I610" s="253">
        <v>286.79000000000002</v>
      </c>
      <c r="J610" s="253">
        <f>H610+I610</f>
        <v>286.79000000000002</v>
      </c>
      <c r="K610" s="253">
        <v>0</v>
      </c>
      <c r="L610" s="253">
        <v>306</v>
      </c>
      <c r="M610" s="253">
        <v>4</v>
      </c>
      <c r="N610" s="253">
        <f t="shared" si="329"/>
        <v>310</v>
      </c>
    </row>
    <row r="611" spans="1:14" s="44" customFormat="1" ht="18" customHeight="1" x14ac:dyDescent="0.2">
      <c r="A611" s="255" t="s">
        <v>99</v>
      </c>
      <c r="B611" s="267">
        <v>801</v>
      </c>
      <c r="C611" s="267" t="s">
        <v>312</v>
      </c>
      <c r="D611" s="248" t="s">
        <v>196</v>
      </c>
      <c r="E611" s="256" t="s">
        <v>869</v>
      </c>
      <c r="F611" s="248" t="s">
        <v>100</v>
      </c>
      <c r="G611" s="252"/>
      <c r="H611" s="253">
        <v>10</v>
      </c>
      <c r="I611" s="253">
        <v>0</v>
      </c>
      <c r="J611" s="253">
        <f>H611+I611</f>
        <v>10</v>
      </c>
      <c r="K611" s="253">
        <v>0</v>
      </c>
      <c r="L611" s="253">
        <f t="shared" si="328"/>
        <v>10</v>
      </c>
      <c r="M611" s="253">
        <v>0</v>
      </c>
      <c r="N611" s="253">
        <f t="shared" si="329"/>
        <v>10</v>
      </c>
    </row>
    <row r="612" spans="1:14" s="44" customFormat="1" ht="20.25" customHeight="1" x14ac:dyDescent="0.2">
      <c r="A612" s="255" t="s">
        <v>93</v>
      </c>
      <c r="B612" s="267">
        <v>801</v>
      </c>
      <c r="C612" s="267" t="s">
        <v>312</v>
      </c>
      <c r="D612" s="248" t="s">
        <v>196</v>
      </c>
      <c r="E612" s="256" t="s">
        <v>869</v>
      </c>
      <c r="F612" s="248" t="s">
        <v>94</v>
      </c>
      <c r="G612" s="252"/>
      <c r="H612" s="253">
        <v>15</v>
      </c>
      <c r="I612" s="253">
        <v>0</v>
      </c>
      <c r="J612" s="253">
        <f>H612+I612</f>
        <v>15</v>
      </c>
      <c r="K612" s="253">
        <v>0</v>
      </c>
      <c r="L612" s="253">
        <v>33</v>
      </c>
      <c r="M612" s="253">
        <f>-16+21.7</f>
        <v>5.6999999999999993</v>
      </c>
      <c r="N612" s="253">
        <f t="shared" si="329"/>
        <v>38.700000000000003</v>
      </c>
    </row>
    <row r="613" spans="1:14" s="34" customFormat="1" ht="15.75" customHeight="1" x14ac:dyDescent="0.2">
      <c r="A613" s="394" t="s">
        <v>197</v>
      </c>
      <c r="B613" s="245">
        <v>801</v>
      </c>
      <c r="C613" s="245" t="s">
        <v>190</v>
      </c>
      <c r="D613" s="246" t="s">
        <v>198</v>
      </c>
      <c r="E613" s="361"/>
      <c r="F613" s="246"/>
      <c r="G613" s="260"/>
      <c r="H613" s="271">
        <f>H614</f>
        <v>8.8000000000000007</v>
      </c>
      <c r="I613" s="271">
        <f t="shared" ref="I613:N614" si="330">I614</f>
        <v>0</v>
      </c>
      <c r="J613" s="271">
        <f t="shared" si="330"/>
        <v>8.8049999999999997</v>
      </c>
      <c r="K613" s="271">
        <f t="shared" si="330"/>
        <v>0</v>
      </c>
      <c r="L613" s="271">
        <f t="shared" si="330"/>
        <v>0</v>
      </c>
      <c r="M613" s="271">
        <f>M614</f>
        <v>90.8</v>
      </c>
      <c r="N613" s="271">
        <f t="shared" si="330"/>
        <v>90.8</v>
      </c>
    </row>
    <row r="614" spans="1:14" s="44" customFormat="1" ht="39" customHeight="1" x14ac:dyDescent="0.2">
      <c r="A614" s="255" t="s">
        <v>841</v>
      </c>
      <c r="B614" s="267">
        <v>801</v>
      </c>
      <c r="C614" s="267" t="s">
        <v>312</v>
      </c>
      <c r="D614" s="248" t="s">
        <v>198</v>
      </c>
      <c r="E614" s="256" t="s">
        <v>842</v>
      </c>
      <c r="F614" s="248"/>
      <c r="G614" s="252"/>
      <c r="H614" s="253">
        <f>H615</f>
        <v>8.8000000000000007</v>
      </c>
      <c r="I614" s="253">
        <f t="shared" si="330"/>
        <v>0</v>
      </c>
      <c r="J614" s="253">
        <f t="shared" si="330"/>
        <v>8.8049999999999997</v>
      </c>
      <c r="K614" s="253">
        <f t="shared" si="330"/>
        <v>0</v>
      </c>
      <c r="L614" s="253">
        <f t="shared" si="330"/>
        <v>0</v>
      </c>
      <c r="M614" s="253">
        <f>M615</f>
        <v>90.8</v>
      </c>
      <c r="N614" s="253">
        <f t="shared" si="330"/>
        <v>90.8</v>
      </c>
    </row>
    <row r="615" spans="1:14" s="44" customFormat="1" ht="24" customHeight="1" x14ac:dyDescent="0.2">
      <c r="A615" s="255" t="s">
        <v>93</v>
      </c>
      <c r="B615" s="267">
        <v>801</v>
      </c>
      <c r="C615" s="267" t="s">
        <v>312</v>
      </c>
      <c r="D615" s="248" t="s">
        <v>198</v>
      </c>
      <c r="E615" s="256" t="s">
        <v>842</v>
      </c>
      <c r="F615" s="248" t="s">
        <v>94</v>
      </c>
      <c r="G615" s="252"/>
      <c r="H615" s="253">
        <v>8.8000000000000007</v>
      </c>
      <c r="I615" s="274">
        <v>0</v>
      </c>
      <c r="J615" s="275">
        <v>8.8049999999999997</v>
      </c>
      <c r="K615" s="274">
        <v>0</v>
      </c>
      <c r="L615" s="275">
        <v>0</v>
      </c>
      <c r="M615" s="275">
        <v>90.8</v>
      </c>
      <c r="N615" s="275">
        <f>L615+M615</f>
        <v>90.8</v>
      </c>
    </row>
    <row r="616" spans="1:14" s="34" customFormat="1" ht="24" customHeight="1" x14ac:dyDescent="0.2">
      <c r="A616" s="394" t="s">
        <v>201</v>
      </c>
      <c r="B616" s="245">
        <v>801</v>
      </c>
      <c r="C616" s="245" t="s">
        <v>312</v>
      </c>
      <c r="D616" s="246" t="s">
        <v>202</v>
      </c>
      <c r="E616" s="361"/>
      <c r="F616" s="246"/>
      <c r="G616" s="260"/>
      <c r="H616" s="271">
        <f t="shared" ref="H616:N616" si="331">H617</f>
        <v>175.25</v>
      </c>
      <c r="I616" s="260">
        <f t="shared" si="331"/>
        <v>-83.87</v>
      </c>
      <c r="J616" s="271">
        <f t="shared" si="331"/>
        <v>91.38</v>
      </c>
      <c r="K616" s="260">
        <f t="shared" si="331"/>
        <v>0</v>
      </c>
      <c r="L616" s="271">
        <f t="shared" si="331"/>
        <v>0</v>
      </c>
      <c r="M616" s="271">
        <f t="shared" si="331"/>
        <v>1058.0999999999999</v>
      </c>
      <c r="N616" s="271">
        <f t="shared" si="331"/>
        <v>1058.0999999999999</v>
      </c>
    </row>
    <row r="617" spans="1:14" s="44" customFormat="1" ht="29.25" customHeight="1" x14ac:dyDescent="0.2">
      <c r="A617" s="255" t="s">
        <v>452</v>
      </c>
      <c r="B617" s="267">
        <v>801</v>
      </c>
      <c r="C617" s="267" t="s">
        <v>312</v>
      </c>
      <c r="D617" s="248" t="s">
        <v>202</v>
      </c>
      <c r="E617" s="256" t="s">
        <v>865</v>
      </c>
      <c r="F617" s="248"/>
      <c r="G617" s="252"/>
      <c r="H617" s="253">
        <f>H618</f>
        <v>175.25</v>
      </c>
      <c r="I617" s="254">
        <f>I618</f>
        <v>-83.87</v>
      </c>
      <c r="J617" s="253">
        <f>H617+I617</f>
        <v>91.38</v>
      </c>
      <c r="K617" s="254">
        <f>K618</f>
        <v>0</v>
      </c>
      <c r="L617" s="253">
        <f>L618</f>
        <v>0</v>
      </c>
      <c r="M617" s="253">
        <f>M618</f>
        <v>1058.0999999999999</v>
      </c>
      <c r="N617" s="253">
        <f>N618</f>
        <v>1058.0999999999999</v>
      </c>
    </row>
    <row r="618" spans="1:14" s="44" customFormat="1" ht="24" customHeight="1" x14ac:dyDescent="0.2">
      <c r="A618" s="255" t="s">
        <v>93</v>
      </c>
      <c r="B618" s="267">
        <v>801</v>
      </c>
      <c r="C618" s="267" t="s">
        <v>312</v>
      </c>
      <c r="D618" s="248" t="s">
        <v>202</v>
      </c>
      <c r="E618" s="256" t="s">
        <v>865</v>
      </c>
      <c r="F618" s="248" t="s">
        <v>94</v>
      </c>
      <c r="G618" s="252"/>
      <c r="H618" s="253">
        <v>175.25</v>
      </c>
      <c r="I618" s="254">
        <v>-83.87</v>
      </c>
      <c r="J618" s="253">
        <f>H618+I618</f>
        <v>91.38</v>
      </c>
      <c r="K618" s="254">
        <v>0</v>
      </c>
      <c r="L618" s="253">
        <v>0</v>
      </c>
      <c r="M618" s="253">
        <v>1058.0999999999999</v>
      </c>
      <c r="N618" s="253">
        <f>L618+M618</f>
        <v>1058.0999999999999</v>
      </c>
    </row>
    <row r="619" spans="1:14" s="19" customFormat="1" ht="15.75" customHeight="1" x14ac:dyDescent="0.2">
      <c r="A619" s="394" t="s">
        <v>203</v>
      </c>
      <c r="B619" s="246" t="s">
        <v>146</v>
      </c>
      <c r="C619" s="246" t="s">
        <v>190</v>
      </c>
      <c r="D619" s="246" t="s">
        <v>204</v>
      </c>
      <c r="E619" s="246"/>
      <c r="F619" s="246"/>
      <c r="G619" s="271" t="e">
        <f>#REF!+G629</f>
        <v>#REF!</v>
      </c>
      <c r="H619" s="271">
        <f t="shared" ref="H619:K619" si="332">H629</f>
        <v>3000</v>
      </c>
      <c r="I619" s="271">
        <f t="shared" si="332"/>
        <v>0</v>
      </c>
      <c r="J619" s="271">
        <f t="shared" si="332"/>
        <v>3000</v>
      </c>
      <c r="K619" s="271">
        <f t="shared" si="332"/>
        <v>-887.51</v>
      </c>
      <c r="L619" s="271">
        <f>L629+L630</f>
        <v>2000</v>
      </c>
      <c r="M619" s="271">
        <f t="shared" ref="M619:N619" si="333">M629+M630</f>
        <v>650</v>
      </c>
      <c r="N619" s="271">
        <f t="shared" si="333"/>
        <v>2650</v>
      </c>
    </row>
    <row r="620" spans="1:14" ht="15" hidden="1" x14ac:dyDescent="0.2">
      <c r="A620" s="255" t="s">
        <v>203</v>
      </c>
      <c r="B620" s="248" t="s">
        <v>146</v>
      </c>
      <c r="C620" s="248" t="s">
        <v>190</v>
      </c>
      <c r="D620" s="248" t="s">
        <v>204</v>
      </c>
      <c r="E620" s="248" t="s">
        <v>349</v>
      </c>
      <c r="F620" s="248"/>
      <c r="G620" s="252"/>
      <c r="H620" s="252"/>
      <c r="I620" s="253">
        <f t="shared" ref="I620:N622" si="334">I621</f>
        <v>1</v>
      </c>
      <c r="J620" s="253">
        <f t="shared" si="334"/>
        <v>1</v>
      </c>
      <c r="K620" s="253">
        <f t="shared" si="334"/>
        <v>1</v>
      </c>
      <c r="L620" s="253">
        <f t="shared" si="334"/>
        <v>1</v>
      </c>
      <c r="M620" s="253">
        <f t="shared" si="334"/>
        <v>2</v>
      </c>
      <c r="N620" s="253">
        <f t="shared" si="334"/>
        <v>3</v>
      </c>
    </row>
    <row r="621" spans="1:14" ht="15" hidden="1" x14ac:dyDescent="0.2">
      <c r="A621" s="255" t="s">
        <v>350</v>
      </c>
      <c r="B621" s="248" t="s">
        <v>146</v>
      </c>
      <c r="C621" s="248" t="s">
        <v>190</v>
      </c>
      <c r="D621" s="248" t="s">
        <v>204</v>
      </c>
      <c r="E621" s="248" t="s">
        <v>351</v>
      </c>
      <c r="F621" s="248"/>
      <c r="G621" s="252"/>
      <c r="H621" s="252"/>
      <c r="I621" s="253">
        <f t="shared" si="334"/>
        <v>1</v>
      </c>
      <c r="J621" s="253">
        <f t="shared" si="334"/>
        <v>1</v>
      </c>
      <c r="K621" s="253">
        <f t="shared" si="334"/>
        <v>1</v>
      </c>
      <c r="L621" s="253">
        <f t="shared" si="334"/>
        <v>1</v>
      </c>
      <c r="M621" s="253">
        <f t="shared" si="334"/>
        <v>2</v>
      </c>
      <c r="N621" s="253">
        <f t="shared" si="334"/>
        <v>3</v>
      </c>
    </row>
    <row r="622" spans="1:14" ht="32.25" hidden="1" customHeight="1" x14ac:dyDescent="0.2">
      <c r="A622" s="255" t="s">
        <v>317</v>
      </c>
      <c r="B622" s="248" t="s">
        <v>146</v>
      </c>
      <c r="C622" s="248" t="s">
        <v>190</v>
      </c>
      <c r="D622" s="248" t="s">
        <v>204</v>
      </c>
      <c r="E622" s="248" t="s">
        <v>354</v>
      </c>
      <c r="F622" s="248"/>
      <c r="G622" s="252"/>
      <c r="H622" s="252"/>
      <c r="I622" s="253">
        <f t="shared" si="334"/>
        <v>1</v>
      </c>
      <c r="J622" s="253">
        <f t="shared" si="334"/>
        <v>1</v>
      </c>
      <c r="K622" s="253">
        <f t="shared" si="334"/>
        <v>1</v>
      </c>
      <c r="L622" s="253">
        <f t="shared" si="334"/>
        <v>1</v>
      </c>
      <c r="M622" s="253">
        <f t="shared" si="334"/>
        <v>2</v>
      </c>
      <c r="N622" s="253">
        <f t="shared" si="334"/>
        <v>3</v>
      </c>
    </row>
    <row r="623" spans="1:14" ht="15" hidden="1" x14ac:dyDescent="0.2">
      <c r="A623" s="255" t="s">
        <v>318</v>
      </c>
      <c r="B623" s="248" t="s">
        <v>146</v>
      </c>
      <c r="C623" s="248" t="s">
        <v>353</v>
      </c>
      <c r="D623" s="248" t="s">
        <v>204</v>
      </c>
      <c r="E623" s="248" t="s">
        <v>354</v>
      </c>
      <c r="F623" s="248" t="s">
        <v>319</v>
      </c>
      <c r="G623" s="252"/>
      <c r="H623" s="252"/>
      <c r="I623" s="253">
        <v>1</v>
      </c>
      <c r="J623" s="253">
        <v>1</v>
      </c>
      <c r="K623" s="253">
        <v>1</v>
      </c>
      <c r="L623" s="253">
        <v>1</v>
      </c>
      <c r="M623" s="253">
        <v>2</v>
      </c>
      <c r="N623" s="253">
        <v>3</v>
      </c>
    </row>
    <row r="624" spans="1:14" s="30" customFormat="1" ht="15" hidden="1" x14ac:dyDescent="0.2">
      <c r="A624" s="269" t="s">
        <v>404</v>
      </c>
      <c r="B624" s="368" t="s">
        <v>146</v>
      </c>
      <c r="C624" s="368" t="s">
        <v>190</v>
      </c>
      <c r="D624" s="368">
        <v>11</v>
      </c>
      <c r="E624" s="368" t="s">
        <v>62</v>
      </c>
      <c r="F624" s="368"/>
      <c r="G624" s="369"/>
      <c r="H624" s="369"/>
      <c r="I624" s="276">
        <f>I627+I625</f>
        <v>-1900</v>
      </c>
      <c r="J624" s="276">
        <f>J627+J625</f>
        <v>-1900</v>
      </c>
      <c r="K624" s="276">
        <f>K627+K625</f>
        <v>-1900</v>
      </c>
      <c r="L624" s="276">
        <f>L627+L625</f>
        <v>-1900</v>
      </c>
      <c r="M624" s="276">
        <f t="shared" ref="M624:N624" si="335">M627+M625</f>
        <v>-3800</v>
      </c>
      <c r="N624" s="276">
        <f t="shared" si="335"/>
        <v>-3800</v>
      </c>
    </row>
    <row r="625" spans="1:14" s="30" customFormat="1" ht="28.5" hidden="1" customHeight="1" x14ac:dyDescent="0.2">
      <c r="A625" s="255" t="s">
        <v>1000</v>
      </c>
      <c r="B625" s="267">
        <v>801</v>
      </c>
      <c r="C625" s="248" t="s">
        <v>190</v>
      </c>
      <c r="D625" s="248" t="s">
        <v>204</v>
      </c>
      <c r="E625" s="248" t="s">
        <v>410</v>
      </c>
      <c r="F625" s="248"/>
      <c r="G625" s="369"/>
      <c r="H625" s="369"/>
      <c r="I625" s="276">
        <f>I626</f>
        <v>-1000</v>
      </c>
      <c r="J625" s="276">
        <f>J626</f>
        <v>-1000</v>
      </c>
      <c r="K625" s="276">
        <f>K626</f>
        <v>-1000</v>
      </c>
      <c r="L625" s="276">
        <f>L626</f>
        <v>-1000</v>
      </c>
      <c r="M625" s="276">
        <f t="shared" ref="M625:N625" si="336">M626</f>
        <v>-2000</v>
      </c>
      <c r="N625" s="276">
        <f t="shared" si="336"/>
        <v>-2000</v>
      </c>
    </row>
    <row r="626" spans="1:14" s="30" customFormat="1" ht="15.75" hidden="1" customHeight="1" x14ac:dyDescent="0.2">
      <c r="A626" s="255" t="s">
        <v>93</v>
      </c>
      <c r="B626" s="267">
        <v>801</v>
      </c>
      <c r="C626" s="368" t="s">
        <v>190</v>
      </c>
      <c r="D626" s="368" t="s">
        <v>204</v>
      </c>
      <c r="E626" s="248" t="s">
        <v>410</v>
      </c>
      <c r="F626" s="248" t="s">
        <v>94</v>
      </c>
      <c r="G626" s="369"/>
      <c r="H626" s="369"/>
      <c r="I626" s="276">
        <v>-1000</v>
      </c>
      <c r="J626" s="276">
        <f>G626+I626</f>
        <v>-1000</v>
      </c>
      <c r="K626" s="276">
        <v>-1000</v>
      </c>
      <c r="L626" s="276">
        <f>H626+J626</f>
        <v>-1000</v>
      </c>
      <c r="M626" s="276">
        <f t="shared" ref="M626:N626" si="337">I626+K626</f>
        <v>-2000</v>
      </c>
      <c r="N626" s="276">
        <f t="shared" si="337"/>
        <v>-2000</v>
      </c>
    </row>
    <row r="627" spans="1:14" ht="30" hidden="1" x14ac:dyDescent="0.2">
      <c r="A627" s="255" t="s">
        <v>1001</v>
      </c>
      <c r="B627" s="248" t="s">
        <v>146</v>
      </c>
      <c r="C627" s="248" t="s">
        <v>190</v>
      </c>
      <c r="D627" s="248" t="s">
        <v>204</v>
      </c>
      <c r="E627" s="248" t="s">
        <v>432</v>
      </c>
      <c r="F627" s="248"/>
      <c r="G627" s="252"/>
      <c r="H627" s="252"/>
      <c r="I627" s="253">
        <f>I628</f>
        <v>-900</v>
      </c>
      <c r="J627" s="253">
        <f>J628</f>
        <v>-900</v>
      </c>
      <c r="K627" s="253">
        <f>K628</f>
        <v>-900</v>
      </c>
      <c r="L627" s="253">
        <f>L628</f>
        <v>-900</v>
      </c>
      <c r="M627" s="253">
        <f t="shared" ref="M627:N627" si="338">M628</f>
        <v>-1800</v>
      </c>
      <c r="N627" s="253">
        <f t="shared" si="338"/>
        <v>-1800</v>
      </c>
    </row>
    <row r="628" spans="1:14" ht="15" hidden="1" x14ac:dyDescent="0.2">
      <c r="A628" s="255" t="s">
        <v>318</v>
      </c>
      <c r="B628" s="248" t="s">
        <v>146</v>
      </c>
      <c r="C628" s="248" t="s">
        <v>353</v>
      </c>
      <c r="D628" s="248" t="s">
        <v>204</v>
      </c>
      <c r="E628" s="248" t="s">
        <v>432</v>
      </c>
      <c r="F628" s="248" t="s">
        <v>319</v>
      </c>
      <c r="G628" s="252"/>
      <c r="H628" s="252"/>
      <c r="I628" s="253">
        <v>-900</v>
      </c>
      <c r="J628" s="253">
        <f>G628+I628</f>
        <v>-900</v>
      </c>
      <c r="K628" s="253">
        <v>-900</v>
      </c>
      <c r="L628" s="253">
        <f>H628+J628</f>
        <v>-900</v>
      </c>
      <c r="M628" s="253">
        <f t="shared" ref="M628:N628" si="339">I628+K628</f>
        <v>-1800</v>
      </c>
      <c r="N628" s="253">
        <f t="shared" si="339"/>
        <v>-1800</v>
      </c>
    </row>
    <row r="629" spans="1:14" ht="30" x14ac:dyDescent="0.2">
      <c r="A629" s="255" t="s">
        <v>466</v>
      </c>
      <c r="B629" s="248" t="s">
        <v>146</v>
      </c>
      <c r="C629" s="248" t="s">
        <v>353</v>
      </c>
      <c r="D629" s="248" t="s">
        <v>204</v>
      </c>
      <c r="E629" s="248" t="s">
        <v>872</v>
      </c>
      <c r="F629" s="248" t="s">
        <v>319</v>
      </c>
      <c r="G629" s="252"/>
      <c r="H629" s="253">
        <f>H630</f>
        <v>3000</v>
      </c>
      <c r="I629" s="253">
        <f>I630</f>
        <v>0</v>
      </c>
      <c r="J629" s="253">
        <f>H629+I629</f>
        <v>3000</v>
      </c>
      <c r="K629" s="253">
        <f>K630</f>
        <v>-887.51</v>
      </c>
      <c r="L629" s="253">
        <v>0</v>
      </c>
      <c r="M629" s="253">
        <v>650</v>
      </c>
      <c r="N629" s="253">
        <f>L629+M629</f>
        <v>650</v>
      </c>
    </row>
    <row r="630" spans="1:14" ht="15" x14ac:dyDescent="0.2">
      <c r="A630" s="255" t="s">
        <v>352</v>
      </c>
      <c r="B630" s="248" t="s">
        <v>146</v>
      </c>
      <c r="C630" s="248" t="s">
        <v>190</v>
      </c>
      <c r="D630" s="248" t="s">
        <v>204</v>
      </c>
      <c r="E630" s="248" t="s">
        <v>873</v>
      </c>
      <c r="F630" s="248" t="s">
        <v>319</v>
      </c>
      <c r="G630" s="252"/>
      <c r="H630" s="253">
        <v>3000</v>
      </c>
      <c r="I630" s="253">
        <v>0</v>
      </c>
      <c r="J630" s="253">
        <f>H630+I630</f>
        <v>3000</v>
      </c>
      <c r="K630" s="253">
        <v>-887.51</v>
      </c>
      <c r="L630" s="253">
        <v>2000</v>
      </c>
      <c r="M630" s="253">
        <v>0</v>
      </c>
      <c r="N630" s="253">
        <f>L630+M630</f>
        <v>2000</v>
      </c>
    </row>
    <row r="631" spans="1:14" s="19" customFormat="1" ht="14.25" x14ac:dyDescent="0.2">
      <c r="A631" s="394" t="s">
        <v>206</v>
      </c>
      <c r="B631" s="245">
        <v>801</v>
      </c>
      <c r="C631" s="246" t="s">
        <v>190</v>
      </c>
      <c r="D631" s="246" t="s">
        <v>207</v>
      </c>
      <c r="E631" s="246"/>
      <c r="F631" s="246"/>
      <c r="G631" s="257">
        <f>G632+G636+G639+G653+G714+G728+G732+G735+G751+G760+G762+G726+G723+G730</f>
        <v>0</v>
      </c>
      <c r="H631" s="257">
        <f t="shared" ref="H631:N631" si="340">H723+H726+H728+H730+H732+H735+H743+H751+H760+H762</f>
        <v>11079.500000000002</v>
      </c>
      <c r="I631" s="257">
        <f t="shared" si="340"/>
        <v>1484.8999999999996</v>
      </c>
      <c r="J631" s="257">
        <f t="shared" si="340"/>
        <v>12564.400000000001</v>
      </c>
      <c r="K631" s="257">
        <f t="shared" si="340"/>
        <v>473.61</v>
      </c>
      <c r="L631" s="257">
        <f t="shared" si="340"/>
        <v>12212.2</v>
      </c>
      <c r="M631" s="257">
        <f t="shared" si="340"/>
        <v>-287.8</v>
      </c>
      <c r="N631" s="257">
        <f t="shared" si="340"/>
        <v>11924.4</v>
      </c>
    </row>
    <row r="632" spans="1:14" ht="16.5" hidden="1" customHeight="1" x14ac:dyDescent="0.2">
      <c r="A632" s="255" t="s">
        <v>970</v>
      </c>
      <c r="B632" s="267">
        <v>801</v>
      </c>
      <c r="C632" s="248" t="s">
        <v>190</v>
      </c>
      <c r="D632" s="248" t="s">
        <v>207</v>
      </c>
      <c r="E632" s="248" t="s">
        <v>468</v>
      </c>
      <c r="F632" s="246"/>
      <c r="G632" s="252"/>
      <c r="H632" s="252"/>
      <c r="I632" s="253">
        <f t="shared" ref="I632:N634" si="341">I633</f>
        <v>-50</v>
      </c>
      <c r="J632" s="253" t="e">
        <f t="shared" si="341"/>
        <v>#REF!</v>
      </c>
      <c r="K632" s="253">
        <f t="shared" si="341"/>
        <v>-50</v>
      </c>
      <c r="L632" s="253" t="e">
        <f t="shared" si="341"/>
        <v>#REF!</v>
      </c>
      <c r="M632" s="253" t="e">
        <f t="shared" si="341"/>
        <v>#REF!</v>
      </c>
      <c r="N632" s="253" t="e">
        <f t="shared" si="341"/>
        <v>#REF!</v>
      </c>
    </row>
    <row r="633" spans="1:14" ht="37.5" hidden="1" customHeight="1" x14ac:dyDescent="0.2">
      <c r="A633" s="255" t="s">
        <v>996</v>
      </c>
      <c r="B633" s="267">
        <v>801</v>
      </c>
      <c r="C633" s="248" t="s">
        <v>190</v>
      </c>
      <c r="D633" s="248" t="s">
        <v>207</v>
      </c>
      <c r="E633" s="267" t="s">
        <v>500</v>
      </c>
      <c r="F633" s="248"/>
      <c r="G633" s="252"/>
      <c r="H633" s="252"/>
      <c r="I633" s="253">
        <f t="shared" si="341"/>
        <v>-50</v>
      </c>
      <c r="J633" s="253" t="e">
        <f t="shared" si="341"/>
        <v>#REF!</v>
      </c>
      <c r="K633" s="253">
        <f t="shared" si="341"/>
        <v>-50</v>
      </c>
      <c r="L633" s="253" t="e">
        <f t="shared" si="341"/>
        <v>#REF!</v>
      </c>
      <c r="M633" s="253" t="e">
        <f t="shared" si="341"/>
        <v>#REF!</v>
      </c>
      <c r="N633" s="253" t="e">
        <f t="shared" si="341"/>
        <v>#REF!</v>
      </c>
    </row>
    <row r="634" spans="1:14" ht="16.5" hidden="1" customHeight="1" x14ac:dyDescent="0.2">
      <c r="A634" s="255" t="s">
        <v>509</v>
      </c>
      <c r="B634" s="267">
        <v>801</v>
      </c>
      <c r="C634" s="248" t="s">
        <v>190</v>
      </c>
      <c r="D634" s="248" t="s">
        <v>207</v>
      </c>
      <c r="E634" s="267" t="s">
        <v>508</v>
      </c>
      <c r="F634" s="248"/>
      <c r="G634" s="252"/>
      <c r="H634" s="252"/>
      <c r="I634" s="253">
        <f>I635</f>
        <v>-50</v>
      </c>
      <c r="J634" s="253" t="e">
        <f t="shared" si="341"/>
        <v>#REF!</v>
      </c>
      <c r="K634" s="253">
        <f>K635</f>
        <v>-50</v>
      </c>
      <c r="L634" s="253" t="e">
        <f t="shared" si="341"/>
        <v>#REF!</v>
      </c>
      <c r="M634" s="253" t="e">
        <f t="shared" si="341"/>
        <v>#REF!</v>
      </c>
      <c r="N634" s="253" t="e">
        <f t="shared" si="341"/>
        <v>#REF!</v>
      </c>
    </row>
    <row r="635" spans="1:14" ht="18.75" hidden="1" customHeight="1" x14ac:dyDescent="0.2">
      <c r="A635" s="255" t="s">
        <v>93</v>
      </c>
      <c r="B635" s="267">
        <v>801</v>
      </c>
      <c r="C635" s="248" t="s">
        <v>190</v>
      </c>
      <c r="D635" s="248" t="s">
        <v>207</v>
      </c>
      <c r="E635" s="267" t="s">
        <v>508</v>
      </c>
      <c r="F635" s="248" t="s">
        <v>94</v>
      </c>
      <c r="G635" s="252"/>
      <c r="H635" s="252"/>
      <c r="I635" s="253">
        <v>-50</v>
      </c>
      <c r="J635" s="253" t="e">
        <f>#REF!+I635</f>
        <v>#REF!</v>
      </c>
      <c r="K635" s="253">
        <v>-50</v>
      </c>
      <c r="L635" s="253" t="e">
        <f>#REF!+J635</f>
        <v>#REF!</v>
      </c>
      <c r="M635" s="253" t="e">
        <f>#REF!+K635</f>
        <v>#REF!</v>
      </c>
      <c r="N635" s="253" t="e">
        <f>#REF!+L635</f>
        <v>#REF!</v>
      </c>
    </row>
    <row r="636" spans="1:14" ht="41.25" hidden="1" customHeight="1" x14ac:dyDescent="0.2">
      <c r="A636" s="255" t="s">
        <v>981</v>
      </c>
      <c r="B636" s="267">
        <v>801</v>
      </c>
      <c r="C636" s="248" t="s">
        <v>190</v>
      </c>
      <c r="D636" s="248" t="s">
        <v>207</v>
      </c>
      <c r="E636" s="248" t="s">
        <v>488</v>
      </c>
      <c r="F636" s="248"/>
      <c r="G636" s="252"/>
      <c r="H636" s="252"/>
      <c r="I636" s="253">
        <f t="shared" ref="I636:N637" si="342">I637</f>
        <v>-50</v>
      </c>
      <c r="J636" s="253" t="e">
        <f t="shared" si="342"/>
        <v>#REF!</v>
      </c>
      <c r="K636" s="253">
        <f t="shared" si="342"/>
        <v>-50</v>
      </c>
      <c r="L636" s="253" t="e">
        <f t="shared" si="342"/>
        <v>#REF!</v>
      </c>
      <c r="M636" s="253" t="e">
        <f t="shared" si="342"/>
        <v>#REF!</v>
      </c>
      <c r="N636" s="253" t="e">
        <f t="shared" si="342"/>
        <v>#REF!</v>
      </c>
    </row>
    <row r="637" spans="1:14" ht="22.5" hidden="1" customHeight="1" x14ac:dyDescent="0.2">
      <c r="A637" s="255" t="s">
        <v>510</v>
      </c>
      <c r="B637" s="267">
        <v>801</v>
      </c>
      <c r="C637" s="248" t="s">
        <v>190</v>
      </c>
      <c r="D637" s="248" t="s">
        <v>207</v>
      </c>
      <c r="E637" s="248" t="s">
        <v>526</v>
      </c>
      <c r="F637" s="248"/>
      <c r="G637" s="252"/>
      <c r="H637" s="252"/>
      <c r="I637" s="253">
        <f t="shared" si="342"/>
        <v>-50</v>
      </c>
      <c r="J637" s="253" t="e">
        <f t="shared" si="342"/>
        <v>#REF!</v>
      </c>
      <c r="K637" s="253">
        <f t="shared" si="342"/>
        <v>-50</v>
      </c>
      <c r="L637" s="253" t="e">
        <f t="shared" si="342"/>
        <v>#REF!</v>
      </c>
      <c r="M637" s="253" t="e">
        <f t="shared" si="342"/>
        <v>#REF!</v>
      </c>
      <c r="N637" s="253" t="e">
        <f t="shared" si="342"/>
        <v>#REF!</v>
      </c>
    </row>
    <row r="638" spans="1:14" ht="15" hidden="1" customHeight="1" x14ac:dyDescent="0.2">
      <c r="A638" s="255" t="s">
        <v>93</v>
      </c>
      <c r="B638" s="267">
        <v>801</v>
      </c>
      <c r="C638" s="248" t="s">
        <v>190</v>
      </c>
      <c r="D638" s="248" t="s">
        <v>207</v>
      </c>
      <c r="E638" s="248" t="s">
        <v>527</v>
      </c>
      <c r="F638" s="248" t="s">
        <v>94</v>
      </c>
      <c r="G638" s="252"/>
      <c r="H638" s="252"/>
      <c r="I638" s="253">
        <v>-50</v>
      </c>
      <c r="J638" s="253" t="e">
        <f>#REF!+I638</f>
        <v>#REF!</v>
      </c>
      <c r="K638" s="253">
        <v>-50</v>
      </c>
      <c r="L638" s="253" t="e">
        <f>#REF!+J638</f>
        <v>#REF!</v>
      </c>
      <c r="M638" s="253" t="e">
        <f>#REF!+K638</f>
        <v>#REF!</v>
      </c>
      <c r="N638" s="253" t="e">
        <f>#REF!+L638</f>
        <v>#REF!</v>
      </c>
    </row>
    <row r="639" spans="1:14" ht="39.75" hidden="1" customHeight="1" x14ac:dyDescent="0.2">
      <c r="A639" s="255" t="s">
        <v>382</v>
      </c>
      <c r="B639" s="267">
        <v>801</v>
      </c>
      <c r="C639" s="248" t="s">
        <v>190</v>
      </c>
      <c r="D639" s="248" t="s">
        <v>207</v>
      </c>
      <c r="E639" s="248" t="s">
        <v>384</v>
      </c>
      <c r="F639" s="248"/>
      <c r="G639" s="252"/>
      <c r="H639" s="252"/>
      <c r="I639" s="253">
        <f t="shared" ref="I639:N640" si="343">I640</f>
        <v>-530.1</v>
      </c>
      <c r="J639" s="253" t="e">
        <f t="shared" si="343"/>
        <v>#REF!</v>
      </c>
      <c r="K639" s="253">
        <f t="shared" si="343"/>
        <v>-530.1</v>
      </c>
      <c r="L639" s="253" t="e">
        <f t="shared" si="343"/>
        <v>#REF!</v>
      </c>
      <c r="M639" s="253" t="e">
        <f t="shared" si="343"/>
        <v>#REF!</v>
      </c>
      <c r="N639" s="253" t="e">
        <f t="shared" si="343"/>
        <v>#REF!</v>
      </c>
    </row>
    <row r="640" spans="1:14" ht="28.5" hidden="1" customHeight="1" x14ac:dyDescent="0.2">
      <c r="A640" s="266" t="s">
        <v>383</v>
      </c>
      <c r="B640" s="267">
        <v>801</v>
      </c>
      <c r="C640" s="248" t="s">
        <v>190</v>
      </c>
      <c r="D640" s="248" t="s">
        <v>207</v>
      </c>
      <c r="E640" s="248" t="s">
        <v>732</v>
      </c>
      <c r="F640" s="248"/>
      <c r="G640" s="252"/>
      <c r="H640" s="252"/>
      <c r="I640" s="253">
        <f t="shared" si="343"/>
        <v>-530.1</v>
      </c>
      <c r="J640" s="253" t="e">
        <f t="shared" si="343"/>
        <v>#REF!</v>
      </c>
      <c r="K640" s="253">
        <f t="shared" si="343"/>
        <v>-530.1</v>
      </c>
      <c r="L640" s="253" t="e">
        <f t="shared" si="343"/>
        <v>#REF!</v>
      </c>
      <c r="M640" s="253" t="e">
        <f t="shared" si="343"/>
        <v>#REF!</v>
      </c>
      <c r="N640" s="253" t="e">
        <f t="shared" si="343"/>
        <v>#REF!</v>
      </c>
    </row>
    <row r="641" spans="1:14" ht="15" hidden="1" x14ac:dyDescent="0.2">
      <c r="A641" s="255" t="s">
        <v>95</v>
      </c>
      <c r="B641" s="267">
        <v>801</v>
      </c>
      <c r="C641" s="248" t="s">
        <v>190</v>
      </c>
      <c r="D641" s="248" t="s">
        <v>207</v>
      </c>
      <c r="E641" s="248" t="s">
        <v>732</v>
      </c>
      <c r="F641" s="248" t="s">
        <v>96</v>
      </c>
      <c r="G641" s="252"/>
      <c r="H641" s="252"/>
      <c r="I641" s="253">
        <v>-530.1</v>
      </c>
      <c r="J641" s="253" t="e">
        <f>#REF!+I641</f>
        <v>#REF!</v>
      </c>
      <c r="K641" s="253">
        <v>-530.1</v>
      </c>
      <c r="L641" s="253" t="e">
        <f>#REF!+J641</f>
        <v>#REF!</v>
      </c>
      <c r="M641" s="253" t="e">
        <f>#REF!+K641</f>
        <v>#REF!</v>
      </c>
      <c r="N641" s="253" t="e">
        <f>#REF!+L641</f>
        <v>#REF!</v>
      </c>
    </row>
    <row r="642" spans="1:14" ht="15" hidden="1" x14ac:dyDescent="0.2">
      <c r="A642" s="255" t="s">
        <v>355</v>
      </c>
      <c r="B642" s="267">
        <v>801</v>
      </c>
      <c r="C642" s="248" t="s">
        <v>190</v>
      </c>
      <c r="D642" s="248" t="s">
        <v>207</v>
      </c>
      <c r="E642" s="267" t="s">
        <v>356</v>
      </c>
      <c r="F642" s="248"/>
      <c r="G642" s="252"/>
      <c r="H642" s="252"/>
      <c r="I642" s="253">
        <f>I643</f>
        <v>-7046.4</v>
      </c>
      <c r="J642" s="253" t="e">
        <f>J643</f>
        <v>#REF!</v>
      </c>
      <c r="K642" s="253">
        <f>K643</f>
        <v>-7046.4</v>
      </c>
      <c r="L642" s="253" t="e">
        <f>L643</f>
        <v>#REF!</v>
      </c>
      <c r="M642" s="253">
        <f t="shared" ref="M642:N642" si="344">M643</f>
        <v>-14092.8</v>
      </c>
      <c r="N642" s="253" t="e">
        <f t="shared" si="344"/>
        <v>#REF!</v>
      </c>
    </row>
    <row r="643" spans="1:14" ht="15" hidden="1" x14ac:dyDescent="0.2">
      <c r="A643" s="255" t="s">
        <v>299</v>
      </c>
      <c r="B643" s="267">
        <v>801</v>
      </c>
      <c r="C643" s="248" t="s">
        <v>190</v>
      </c>
      <c r="D643" s="248" t="s">
        <v>207</v>
      </c>
      <c r="E643" s="248" t="s">
        <v>357</v>
      </c>
      <c r="F643" s="248"/>
      <c r="G643" s="252"/>
      <c r="H643" s="252"/>
      <c r="I643" s="253">
        <f>I646</f>
        <v>-7046.4</v>
      </c>
      <c r="J643" s="253" t="e">
        <f>J644+J645+J646+J647+J648+J649+J650+J651+J652</f>
        <v>#REF!</v>
      </c>
      <c r="K643" s="253">
        <f>K646</f>
        <v>-7046.4</v>
      </c>
      <c r="L643" s="253" t="e">
        <f>L644+L645+L646+L647+L648+L649+L650+L651+L652</f>
        <v>#REF!</v>
      </c>
      <c r="M643" s="253">
        <f t="shared" ref="M643:N643" si="345">M644+M645+M646+M647+M648+M649+M650+M651+M652</f>
        <v>-14092.8</v>
      </c>
      <c r="N643" s="253" t="e">
        <f t="shared" si="345"/>
        <v>#REF!</v>
      </c>
    </row>
    <row r="644" spans="1:14" ht="12.75" hidden="1" customHeight="1" x14ac:dyDescent="0.2">
      <c r="A644" s="255" t="s">
        <v>300</v>
      </c>
      <c r="B644" s="267">
        <v>801</v>
      </c>
      <c r="C644" s="248" t="s">
        <v>190</v>
      </c>
      <c r="D644" s="248" t="s">
        <v>207</v>
      </c>
      <c r="E644" s="248" t="s">
        <v>357</v>
      </c>
      <c r="F644" s="248" t="s">
        <v>301</v>
      </c>
      <c r="G644" s="252"/>
      <c r="H644" s="252"/>
      <c r="I644" s="253"/>
      <c r="J644" s="253">
        <f>G644+I644</f>
        <v>0</v>
      </c>
      <c r="K644" s="253"/>
      <c r="L644" s="253">
        <f t="shared" ref="L644:L646" si="346">H644+J644</f>
        <v>0</v>
      </c>
      <c r="M644" s="253">
        <f t="shared" ref="M644:M646" si="347">I644+K644</f>
        <v>0</v>
      </c>
      <c r="N644" s="253">
        <f t="shared" ref="N644:N646" si="348">J644+L644</f>
        <v>0</v>
      </c>
    </row>
    <row r="645" spans="1:14" ht="12.75" hidden="1" customHeight="1" x14ac:dyDescent="0.2">
      <c r="A645" s="255" t="s">
        <v>302</v>
      </c>
      <c r="B645" s="267">
        <v>801</v>
      </c>
      <c r="C645" s="248" t="s">
        <v>190</v>
      </c>
      <c r="D645" s="248" t="s">
        <v>207</v>
      </c>
      <c r="E645" s="267" t="s">
        <v>357</v>
      </c>
      <c r="F645" s="248" t="s">
        <v>303</v>
      </c>
      <c r="G645" s="252"/>
      <c r="H645" s="252"/>
      <c r="I645" s="253"/>
      <c r="J645" s="253">
        <f>G645+I645</f>
        <v>0</v>
      </c>
      <c r="K645" s="253"/>
      <c r="L645" s="253">
        <f t="shared" si="346"/>
        <v>0</v>
      </c>
      <c r="M645" s="253">
        <f t="shared" si="347"/>
        <v>0</v>
      </c>
      <c r="N645" s="253">
        <f t="shared" si="348"/>
        <v>0</v>
      </c>
    </row>
    <row r="646" spans="1:14" ht="15" hidden="1" x14ac:dyDescent="0.2">
      <c r="A646" s="255" t="s">
        <v>95</v>
      </c>
      <c r="B646" s="267">
        <v>801</v>
      </c>
      <c r="C646" s="248" t="s">
        <v>190</v>
      </c>
      <c r="D646" s="248" t="s">
        <v>207</v>
      </c>
      <c r="E646" s="248" t="s">
        <v>357</v>
      </c>
      <c r="F646" s="248" t="s">
        <v>96</v>
      </c>
      <c r="G646" s="252"/>
      <c r="H646" s="252"/>
      <c r="I646" s="253">
        <v>-7046.4</v>
      </c>
      <c r="J646" s="253">
        <f>G646+I646</f>
        <v>-7046.4</v>
      </c>
      <c r="K646" s="253">
        <v>-7046.4</v>
      </c>
      <c r="L646" s="253">
        <f t="shared" si="346"/>
        <v>-7046.4</v>
      </c>
      <c r="M646" s="253">
        <f t="shared" si="347"/>
        <v>-14092.8</v>
      </c>
      <c r="N646" s="253">
        <f t="shared" si="348"/>
        <v>-14092.8</v>
      </c>
    </row>
    <row r="647" spans="1:14" ht="12.75" hidden="1" customHeight="1" x14ac:dyDescent="0.2">
      <c r="A647" s="255" t="s">
        <v>97</v>
      </c>
      <c r="B647" s="267">
        <v>801</v>
      </c>
      <c r="C647" s="248" t="s">
        <v>190</v>
      </c>
      <c r="D647" s="248" t="s">
        <v>207</v>
      </c>
      <c r="E647" s="248" t="s">
        <v>357</v>
      </c>
      <c r="F647" s="248" t="s">
        <v>98</v>
      </c>
      <c r="G647" s="252"/>
      <c r="H647" s="252"/>
      <c r="I647" s="253"/>
      <c r="J647" s="253" t="e">
        <f>#REF!+I647</f>
        <v>#REF!</v>
      </c>
      <c r="K647" s="253"/>
      <c r="L647" s="253" t="e">
        <f t="shared" ref="L647:L652" si="349">F647+J647</f>
        <v>#REF!</v>
      </c>
      <c r="M647" s="253">
        <f t="shared" ref="M647:M652" si="350">G647+K647</f>
        <v>0</v>
      </c>
      <c r="N647" s="253" t="e">
        <f t="shared" ref="N647:N652" si="351">H647+L647</f>
        <v>#REF!</v>
      </c>
    </row>
    <row r="648" spans="1:14" ht="25.5" hidden="1" customHeight="1" x14ac:dyDescent="0.2">
      <c r="A648" s="255" t="s">
        <v>99</v>
      </c>
      <c r="B648" s="267">
        <v>801</v>
      </c>
      <c r="C648" s="248" t="s">
        <v>190</v>
      </c>
      <c r="D648" s="248" t="s">
        <v>207</v>
      </c>
      <c r="E648" s="248" t="s">
        <v>357</v>
      </c>
      <c r="F648" s="248" t="s">
        <v>100</v>
      </c>
      <c r="G648" s="252"/>
      <c r="H648" s="252"/>
      <c r="I648" s="253"/>
      <c r="J648" s="253" t="e">
        <f>#REF!+I648</f>
        <v>#REF!</v>
      </c>
      <c r="K648" s="253"/>
      <c r="L648" s="253" t="e">
        <f t="shared" si="349"/>
        <v>#REF!</v>
      </c>
      <c r="M648" s="253">
        <f t="shared" si="350"/>
        <v>0</v>
      </c>
      <c r="N648" s="253" t="e">
        <f t="shared" si="351"/>
        <v>#REF!</v>
      </c>
    </row>
    <row r="649" spans="1:14" ht="25.5" hidden="1" customHeight="1" x14ac:dyDescent="0.2">
      <c r="A649" s="255" t="s">
        <v>101</v>
      </c>
      <c r="B649" s="267">
        <v>801</v>
      </c>
      <c r="C649" s="248" t="s">
        <v>190</v>
      </c>
      <c r="D649" s="248" t="s">
        <v>207</v>
      </c>
      <c r="E649" s="248" t="s">
        <v>357</v>
      </c>
      <c r="F649" s="248" t="s">
        <v>102</v>
      </c>
      <c r="G649" s="252"/>
      <c r="H649" s="252"/>
      <c r="I649" s="253"/>
      <c r="J649" s="253" t="e">
        <f>#REF!+I649</f>
        <v>#REF!</v>
      </c>
      <c r="K649" s="253"/>
      <c r="L649" s="253" t="e">
        <f t="shared" si="349"/>
        <v>#REF!</v>
      </c>
      <c r="M649" s="253">
        <f t="shared" si="350"/>
        <v>0</v>
      </c>
      <c r="N649" s="253" t="e">
        <f t="shared" si="351"/>
        <v>#REF!</v>
      </c>
    </row>
    <row r="650" spans="1:14" ht="25.5" hidden="1" customHeight="1" x14ac:dyDescent="0.2">
      <c r="A650" s="255" t="s">
        <v>93</v>
      </c>
      <c r="B650" s="267">
        <v>801</v>
      </c>
      <c r="C650" s="248" t="s">
        <v>190</v>
      </c>
      <c r="D650" s="248" t="s">
        <v>207</v>
      </c>
      <c r="E650" s="248" t="s">
        <v>357</v>
      </c>
      <c r="F650" s="248" t="s">
        <v>94</v>
      </c>
      <c r="G650" s="252"/>
      <c r="H650" s="252"/>
      <c r="I650" s="253"/>
      <c r="J650" s="253" t="e">
        <f>#REF!+I650</f>
        <v>#REF!</v>
      </c>
      <c r="K650" s="253"/>
      <c r="L650" s="253" t="e">
        <f t="shared" si="349"/>
        <v>#REF!</v>
      </c>
      <c r="M650" s="253">
        <f t="shared" si="350"/>
        <v>0</v>
      </c>
      <c r="N650" s="253" t="e">
        <f t="shared" si="351"/>
        <v>#REF!</v>
      </c>
    </row>
    <row r="651" spans="1:14" ht="12.75" hidden="1" customHeight="1" x14ac:dyDescent="0.2">
      <c r="A651" s="255" t="s">
        <v>103</v>
      </c>
      <c r="B651" s="267">
        <v>801</v>
      </c>
      <c r="C651" s="248" t="s">
        <v>190</v>
      </c>
      <c r="D651" s="248" t="s">
        <v>207</v>
      </c>
      <c r="E651" s="248" t="s">
        <v>357</v>
      </c>
      <c r="F651" s="248" t="s">
        <v>104</v>
      </c>
      <c r="G651" s="252"/>
      <c r="H651" s="252"/>
      <c r="I651" s="253"/>
      <c r="J651" s="253" t="e">
        <f>#REF!+I651</f>
        <v>#REF!</v>
      </c>
      <c r="K651" s="253"/>
      <c r="L651" s="253" t="e">
        <f t="shared" si="349"/>
        <v>#REF!</v>
      </c>
      <c r="M651" s="253">
        <f t="shared" si="350"/>
        <v>0</v>
      </c>
      <c r="N651" s="253" t="e">
        <f t="shared" si="351"/>
        <v>#REF!</v>
      </c>
    </row>
    <row r="652" spans="1:14" ht="12.75" hidden="1" customHeight="1" x14ac:dyDescent="0.2">
      <c r="A652" s="255" t="s">
        <v>105</v>
      </c>
      <c r="B652" s="267">
        <v>801</v>
      </c>
      <c r="C652" s="248" t="s">
        <v>190</v>
      </c>
      <c r="D652" s="248" t="s">
        <v>207</v>
      </c>
      <c r="E652" s="248" t="s">
        <v>357</v>
      </c>
      <c r="F652" s="248" t="s">
        <v>106</v>
      </c>
      <c r="G652" s="252"/>
      <c r="H652" s="252"/>
      <c r="I652" s="253"/>
      <c r="J652" s="253" t="e">
        <f>#REF!+I652</f>
        <v>#REF!</v>
      </c>
      <c r="K652" s="253"/>
      <c r="L652" s="253" t="e">
        <f t="shared" si="349"/>
        <v>#REF!</v>
      </c>
      <c r="M652" s="253">
        <f t="shared" si="350"/>
        <v>0</v>
      </c>
      <c r="N652" s="253" t="e">
        <f t="shared" si="351"/>
        <v>#REF!</v>
      </c>
    </row>
    <row r="653" spans="1:14" ht="55.5" hidden="1" customHeight="1" x14ac:dyDescent="0.2">
      <c r="A653" s="255" t="s">
        <v>379</v>
      </c>
      <c r="B653" s="267">
        <v>801</v>
      </c>
      <c r="C653" s="248" t="s">
        <v>190</v>
      </c>
      <c r="D653" s="248" t="s">
        <v>207</v>
      </c>
      <c r="E653" s="248" t="s">
        <v>380</v>
      </c>
      <c r="F653" s="248"/>
      <c r="G653" s="252"/>
      <c r="H653" s="252"/>
      <c r="I653" s="253">
        <f>I654+I656</f>
        <v>-251.9</v>
      </c>
      <c r="J653" s="253" t="e">
        <f>J654+J656</f>
        <v>#REF!</v>
      </c>
      <c r="K653" s="253">
        <f>K654+K656</f>
        <v>-251.9</v>
      </c>
      <c r="L653" s="253" t="e">
        <f>L654+L656</f>
        <v>#REF!</v>
      </c>
      <c r="M653" s="253" t="e">
        <f t="shared" ref="M653:N653" si="352">M654+M656</f>
        <v>#REF!</v>
      </c>
      <c r="N653" s="253" t="e">
        <f t="shared" si="352"/>
        <v>#REF!</v>
      </c>
    </row>
    <row r="654" spans="1:14" ht="60" hidden="1" customHeight="1" x14ac:dyDescent="0.2">
      <c r="A654" s="363" t="s">
        <v>385</v>
      </c>
      <c r="B654" s="267">
        <v>801</v>
      </c>
      <c r="C654" s="248" t="s">
        <v>190</v>
      </c>
      <c r="D654" s="248" t="s">
        <v>207</v>
      </c>
      <c r="E654" s="248" t="s">
        <v>386</v>
      </c>
      <c r="F654" s="248"/>
      <c r="G654" s="252"/>
      <c r="H654" s="252"/>
      <c r="I654" s="253">
        <f>I655</f>
        <v>-41.4</v>
      </c>
      <c r="J654" s="253" t="e">
        <f>J655</f>
        <v>#REF!</v>
      </c>
      <c r="K654" s="253">
        <f>K655</f>
        <v>-41.4</v>
      </c>
      <c r="L654" s="253" t="e">
        <f>L655</f>
        <v>#REF!</v>
      </c>
      <c r="M654" s="253" t="e">
        <f t="shared" ref="M654:N654" si="353">M655</f>
        <v>#REF!</v>
      </c>
      <c r="N654" s="253" t="e">
        <f t="shared" si="353"/>
        <v>#REF!</v>
      </c>
    </row>
    <row r="655" spans="1:14" ht="15" hidden="1" customHeight="1" x14ac:dyDescent="0.2">
      <c r="A655" s="255" t="s">
        <v>93</v>
      </c>
      <c r="B655" s="267">
        <v>801</v>
      </c>
      <c r="C655" s="248" t="s">
        <v>190</v>
      </c>
      <c r="D655" s="248" t="s">
        <v>207</v>
      </c>
      <c r="E655" s="248" t="s">
        <v>386</v>
      </c>
      <c r="F655" s="248" t="s">
        <v>94</v>
      </c>
      <c r="G655" s="252"/>
      <c r="H655" s="252"/>
      <c r="I655" s="253">
        <v>-41.4</v>
      </c>
      <c r="J655" s="253" t="e">
        <f>#REF!+I655</f>
        <v>#REF!</v>
      </c>
      <c r="K655" s="253">
        <v>-41.4</v>
      </c>
      <c r="L655" s="253" t="e">
        <f>#REF!+J655</f>
        <v>#REF!</v>
      </c>
      <c r="M655" s="253" t="e">
        <f>#REF!+K655</f>
        <v>#REF!</v>
      </c>
      <c r="N655" s="253" t="e">
        <f>#REF!+L655</f>
        <v>#REF!</v>
      </c>
    </row>
    <row r="656" spans="1:14" ht="74.25" hidden="1" customHeight="1" x14ac:dyDescent="0.2">
      <c r="A656" s="363" t="s">
        <v>387</v>
      </c>
      <c r="B656" s="267">
        <v>801</v>
      </c>
      <c r="C656" s="248" t="s">
        <v>190</v>
      </c>
      <c r="D656" s="248" t="s">
        <v>207</v>
      </c>
      <c r="E656" s="248" t="s">
        <v>388</v>
      </c>
      <c r="F656" s="248"/>
      <c r="G656" s="252"/>
      <c r="H656" s="252"/>
      <c r="I656" s="253">
        <f>I657</f>
        <v>-210.5</v>
      </c>
      <c r="J656" s="253" t="e">
        <f>J657</f>
        <v>#REF!</v>
      </c>
      <c r="K656" s="253">
        <f>K657</f>
        <v>-210.5</v>
      </c>
      <c r="L656" s="253" t="e">
        <f>L657</f>
        <v>#REF!</v>
      </c>
      <c r="M656" s="253" t="e">
        <f t="shared" ref="M656:N656" si="354">M657</f>
        <v>#REF!</v>
      </c>
      <c r="N656" s="253" t="e">
        <f t="shared" si="354"/>
        <v>#REF!</v>
      </c>
    </row>
    <row r="657" spans="1:14" ht="18.75" hidden="1" customHeight="1" x14ac:dyDescent="0.2">
      <c r="A657" s="255" t="s">
        <v>93</v>
      </c>
      <c r="B657" s="267">
        <v>801</v>
      </c>
      <c r="C657" s="248" t="s">
        <v>190</v>
      </c>
      <c r="D657" s="248" t="s">
        <v>207</v>
      </c>
      <c r="E657" s="248" t="s">
        <v>388</v>
      </c>
      <c r="F657" s="248" t="s">
        <v>94</v>
      </c>
      <c r="G657" s="252"/>
      <c r="H657" s="252"/>
      <c r="I657" s="253">
        <v>-210.5</v>
      </c>
      <c r="J657" s="253" t="e">
        <f>#REF!+I657</f>
        <v>#REF!</v>
      </c>
      <c r="K657" s="253">
        <v>-210.5</v>
      </c>
      <c r="L657" s="253" t="e">
        <f>#REF!+J657</f>
        <v>#REF!</v>
      </c>
      <c r="M657" s="253" t="e">
        <f>#REF!+K657</f>
        <v>#REF!</v>
      </c>
      <c r="N657" s="253" t="e">
        <f>#REF!+L657</f>
        <v>#REF!</v>
      </c>
    </row>
    <row r="658" spans="1:14" ht="43.5" hidden="1" customHeight="1" x14ac:dyDescent="0.2">
      <c r="A658" s="266" t="s">
        <v>389</v>
      </c>
      <c r="B658" s="267">
        <v>801</v>
      </c>
      <c r="C658" s="248" t="s">
        <v>190</v>
      </c>
      <c r="D658" s="248" t="s">
        <v>207</v>
      </c>
      <c r="E658" s="248" t="s">
        <v>391</v>
      </c>
      <c r="F658" s="248"/>
      <c r="G658" s="252"/>
      <c r="H658" s="252"/>
      <c r="I658" s="253">
        <f t="shared" ref="I658:N659" si="355">I659</f>
        <v>-4</v>
      </c>
      <c r="J658" s="253">
        <f t="shared" si="355"/>
        <v>-4</v>
      </c>
      <c r="K658" s="253">
        <f t="shared" si="355"/>
        <v>-4</v>
      </c>
      <c r="L658" s="253">
        <f t="shared" si="355"/>
        <v>-4</v>
      </c>
      <c r="M658" s="253">
        <f t="shared" si="355"/>
        <v>-8</v>
      </c>
      <c r="N658" s="253">
        <f t="shared" si="355"/>
        <v>-8</v>
      </c>
    </row>
    <row r="659" spans="1:14" ht="44.25" hidden="1" customHeight="1" x14ac:dyDescent="0.2">
      <c r="A659" s="266" t="s">
        <v>390</v>
      </c>
      <c r="B659" s="267">
        <v>801</v>
      </c>
      <c r="C659" s="248" t="s">
        <v>190</v>
      </c>
      <c r="D659" s="248" t="s">
        <v>207</v>
      </c>
      <c r="E659" s="248" t="s">
        <v>378</v>
      </c>
      <c r="F659" s="248"/>
      <c r="G659" s="252"/>
      <c r="H659" s="252"/>
      <c r="I659" s="253">
        <f t="shared" si="355"/>
        <v>-4</v>
      </c>
      <c r="J659" s="253">
        <f t="shared" si="355"/>
        <v>-4</v>
      </c>
      <c r="K659" s="253">
        <f t="shared" si="355"/>
        <v>-4</v>
      </c>
      <c r="L659" s="253">
        <f t="shared" si="355"/>
        <v>-4</v>
      </c>
      <c r="M659" s="253">
        <f t="shared" si="355"/>
        <v>-8</v>
      </c>
      <c r="N659" s="253">
        <f t="shared" si="355"/>
        <v>-8</v>
      </c>
    </row>
    <row r="660" spans="1:14" ht="16.5" hidden="1" customHeight="1" x14ac:dyDescent="0.2">
      <c r="A660" s="255" t="s">
        <v>93</v>
      </c>
      <c r="B660" s="267">
        <v>801</v>
      </c>
      <c r="C660" s="248" t="s">
        <v>190</v>
      </c>
      <c r="D660" s="248" t="s">
        <v>207</v>
      </c>
      <c r="E660" s="248" t="s">
        <v>378</v>
      </c>
      <c r="F660" s="248" t="s">
        <v>94</v>
      </c>
      <c r="G660" s="252"/>
      <c r="H660" s="252"/>
      <c r="I660" s="253">
        <v>-4</v>
      </c>
      <c r="J660" s="253">
        <f>G660+I660</f>
        <v>-4</v>
      </c>
      <c r="K660" s="253">
        <v>-4</v>
      </c>
      <c r="L660" s="253">
        <f>H660+J660</f>
        <v>-4</v>
      </c>
      <c r="M660" s="253">
        <f t="shared" ref="M660:N660" si="356">I660+K660</f>
        <v>-8</v>
      </c>
      <c r="N660" s="253">
        <f t="shared" si="356"/>
        <v>-8</v>
      </c>
    </row>
    <row r="661" spans="1:14" ht="20.25" hidden="1" customHeight="1" x14ac:dyDescent="0.2">
      <c r="A661" s="255" t="s">
        <v>248</v>
      </c>
      <c r="B661" s="267">
        <v>801</v>
      </c>
      <c r="C661" s="248" t="s">
        <v>190</v>
      </c>
      <c r="D661" s="248" t="s">
        <v>207</v>
      </c>
      <c r="E661" s="248" t="s">
        <v>82</v>
      </c>
      <c r="F661" s="248"/>
      <c r="G661" s="252"/>
      <c r="H661" s="252"/>
      <c r="I661" s="253"/>
      <c r="J661" s="253">
        <f>J662</f>
        <v>0</v>
      </c>
      <c r="K661" s="253"/>
      <c r="L661" s="253">
        <f>L662</f>
        <v>0</v>
      </c>
      <c r="M661" s="253">
        <f t="shared" ref="M661:N661" si="357">M662</f>
        <v>0</v>
      </c>
      <c r="N661" s="253">
        <f t="shared" si="357"/>
        <v>0</v>
      </c>
    </row>
    <row r="662" spans="1:14" ht="20.25" hidden="1" customHeight="1" x14ac:dyDescent="0.2">
      <c r="A662" s="255" t="s">
        <v>249</v>
      </c>
      <c r="B662" s="267">
        <v>801</v>
      </c>
      <c r="C662" s="248" t="s">
        <v>190</v>
      </c>
      <c r="D662" s="248" t="s">
        <v>207</v>
      </c>
      <c r="E662" s="267" t="s">
        <v>83</v>
      </c>
      <c r="F662" s="248"/>
      <c r="G662" s="252"/>
      <c r="H662" s="252"/>
      <c r="I662" s="253"/>
      <c r="J662" s="253">
        <f>J663+J664</f>
        <v>0</v>
      </c>
      <c r="K662" s="253"/>
      <c r="L662" s="253">
        <f>L663+L664</f>
        <v>0</v>
      </c>
      <c r="M662" s="253">
        <f t="shared" ref="M662:N662" si="358">M663+M664</f>
        <v>0</v>
      </c>
      <c r="N662" s="253">
        <f t="shared" si="358"/>
        <v>0</v>
      </c>
    </row>
    <row r="663" spans="1:14" ht="20.25" hidden="1" customHeight="1" x14ac:dyDescent="0.2">
      <c r="A663" s="255" t="s">
        <v>300</v>
      </c>
      <c r="B663" s="267">
        <v>801</v>
      </c>
      <c r="C663" s="248" t="s">
        <v>190</v>
      </c>
      <c r="D663" s="248" t="s">
        <v>207</v>
      </c>
      <c r="E663" s="267" t="s">
        <v>83</v>
      </c>
      <c r="F663" s="248" t="s">
        <v>301</v>
      </c>
      <c r="G663" s="252"/>
      <c r="H663" s="252"/>
      <c r="I663" s="253"/>
      <c r="J663" s="253">
        <f>G663+I663</f>
        <v>0</v>
      </c>
      <c r="K663" s="253"/>
      <c r="L663" s="253">
        <f>H663+J663</f>
        <v>0</v>
      </c>
      <c r="M663" s="253">
        <f t="shared" ref="M663:N664" si="359">I663+K663</f>
        <v>0</v>
      </c>
      <c r="N663" s="253">
        <f t="shared" si="359"/>
        <v>0</v>
      </c>
    </row>
    <row r="664" spans="1:14" ht="20.25" hidden="1" customHeight="1" x14ac:dyDescent="0.2">
      <c r="A664" s="255" t="s">
        <v>93</v>
      </c>
      <c r="B664" s="267">
        <v>801</v>
      </c>
      <c r="C664" s="248" t="s">
        <v>190</v>
      </c>
      <c r="D664" s="248" t="s">
        <v>207</v>
      </c>
      <c r="E664" s="267" t="s">
        <v>83</v>
      </c>
      <c r="F664" s="248" t="s">
        <v>94</v>
      </c>
      <c r="G664" s="252"/>
      <c r="H664" s="252"/>
      <c r="I664" s="253"/>
      <c r="J664" s="253">
        <f>G664+I664</f>
        <v>0</v>
      </c>
      <c r="K664" s="253"/>
      <c r="L664" s="253">
        <f>H664+J664</f>
        <v>0</v>
      </c>
      <c r="M664" s="253">
        <f t="shared" si="359"/>
        <v>0</v>
      </c>
      <c r="N664" s="253">
        <f t="shared" si="359"/>
        <v>0</v>
      </c>
    </row>
    <row r="665" spans="1:14" ht="15.75" hidden="1" customHeight="1" x14ac:dyDescent="0.2">
      <c r="A665" s="255" t="s">
        <v>404</v>
      </c>
      <c r="B665" s="267">
        <v>801</v>
      </c>
      <c r="C665" s="248" t="s">
        <v>190</v>
      </c>
      <c r="D665" s="248" t="s">
        <v>207</v>
      </c>
      <c r="E665" s="248" t="s">
        <v>62</v>
      </c>
      <c r="F665" s="248"/>
      <c r="G665" s="252"/>
      <c r="H665" s="252"/>
      <c r="I665" s="253">
        <f>I709+I712</f>
        <v>-100</v>
      </c>
      <c r="J665" s="253">
        <f>J709+J712</f>
        <v>-100</v>
      </c>
      <c r="K665" s="253">
        <f>K709+K712</f>
        <v>-100</v>
      </c>
      <c r="L665" s="253">
        <f>L709+L712</f>
        <v>-100</v>
      </c>
      <c r="M665" s="253">
        <f t="shared" ref="M665:N665" si="360">M709+M712</f>
        <v>-200</v>
      </c>
      <c r="N665" s="253">
        <f t="shared" si="360"/>
        <v>-200</v>
      </c>
    </row>
    <row r="666" spans="1:14" ht="15" hidden="1" x14ac:dyDescent="0.2">
      <c r="A666" s="255" t="s">
        <v>539</v>
      </c>
      <c r="B666" s="267">
        <v>801</v>
      </c>
      <c r="C666" s="248" t="s">
        <v>190</v>
      </c>
      <c r="D666" s="248" t="s">
        <v>207</v>
      </c>
      <c r="E666" s="248" t="s">
        <v>172</v>
      </c>
      <c r="F666" s="248"/>
      <c r="G666" s="252"/>
      <c r="H666" s="252"/>
      <c r="I666" s="253"/>
      <c r="J666" s="253">
        <f>J668+J667</f>
        <v>0</v>
      </c>
      <c r="K666" s="253"/>
      <c r="L666" s="253">
        <f>L668+L667</f>
        <v>0</v>
      </c>
      <c r="M666" s="253">
        <f t="shared" ref="M666:N666" si="361">M668+M667</f>
        <v>0</v>
      </c>
      <c r="N666" s="253">
        <f t="shared" si="361"/>
        <v>0</v>
      </c>
    </row>
    <row r="667" spans="1:14" ht="15" hidden="1" x14ac:dyDescent="0.2">
      <c r="A667" s="255" t="s">
        <v>93</v>
      </c>
      <c r="B667" s="267">
        <v>801</v>
      </c>
      <c r="C667" s="248" t="s">
        <v>190</v>
      </c>
      <c r="D667" s="248" t="s">
        <v>207</v>
      </c>
      <c r="E667" s="248" t="s">
        <v>172</v>
      </c>
      <c r="F667" s="248" t="s">
        <v>94</v>
      </c>
      <c r="G667" s="252"/>
      <c r="H667" s="252"/>
      <c r="I667" s="253"/>
      <c r="J667" s="253">
        <f>G667+I667</f>
        <v>0</v>
      </c>
      <c r="K667" s="253"/>
      <c r="L667" s="253">
        <f>H667+J667</f>
        <v>0</v>
      </c>
      <c r="M667" s="253">
        <f t="shared" ref="M667:N668" si="362">I667+K667</f>
        <v>0</v>
      </c>
      <c r="N667" s="253">
        <f t="shared" si="362"/>
        <v>0</v>
      </c>
    </row>
    <row r="668" spans="1:14" ht="12.75" hidden="1" customHeight="1" x14ac:dyDescent="0.2">
      <c r="A668" s="255" t="s">
        <v>539</v>
      </c>
      <c r="B668" s="267">
        <v>801</v>
      </c>
      <c r="C668" s="248" t="s">
        <v>190</v>
      </c>
      <c r="D668" s="248" t="s">
        <v>207</v>
      </c>
      <c r="E668" s="248" t="s">
        <v>172</v>
      </c>
      <c r="F668" s="248" t="s">
        <v>64</v>
      </c>
      <c r="G668" s="252"/>
      <c r="H668" s="252"/>
      <c r="I668" s="253"/>
      <c r="J668" s="253">
        <f>G668+I668</f>
        <v>0</v>
      </c>
      <c r="K668" s="253"/>
      <c r="L668" s="253">
        <f>H668+J668</f>
        <v>0</v>
      </c>
      <c r="M668" s="253">
        <f t="shared" si="362"/>
        <v>0</v>
      </c>
      <c r="N668" s="253">
        <f t="shared" si="362"/>
        <v>0</v>
      </c>
    </row>
    <row r="669" spans="1:14" ht="30" hidden="1" x14ac:dyDescent="0.2">
      <c r="A669" s="255" t="s">
        <v>540</v>
      </c>
      <c r="B669" s="267">
        <v>801</v>
      </c>
      <c r="C669" s="248" t="s">
        <v>190</v>
      </c>
      <c r="D669" s="248" t="s">
        <v>207</v>
      </c>
      <c r="E669" s="248" t="s">
        <v>176</v>
      </c>
      <c r="F669" s="248"/>
      <c r="G669" s="252"/>
      <c r="H669" s="252"/>
      <c r="I669" s="253"/>
      <c r="J669" s="253">
        <f>J671+J670</f>
        <v>0</v>
      </c>
      <c r="K669" s="253"/>
      <c r="L669" s="253">
        <f>L671+L670</f>
        <v>0</v>
      </c>
      <c r="M669" s="253">
        <f t="shared" ref="M669:N669" si="363">M671+M670</f>
        <v>0</v>
      </c>
      <c r="N669" s="253">
        <f t="shared" si="363"/>
        <v>0</v>
      </c>
    </row>
    <row r="670" spans="1:14" ht="15" hidden="1" x14ac:dyDescent="0.2">
      <c r="A670" s="255" t="s">
        <v>93</v>
      </c>
      <c r="B670" s="267">
        <v>801</v>
      </c>
      <c r="C670" s="248" t="s">
        <v>190</v>
      </c>
      <c r="D670" s="248" t="s">
        <v>207</v>
      </c>
      <c r="E670" s="248" t="s">
        <v>176</v>
      </c>
      <c r="F670" s="248" t="s">
        <v>94</v>
      </c>
      <c r="G670" s="252"/>
      <c r="H670" s="252"/>
      <c r="I670" s="253"/>
      <c r="J670" s="253">
        <f>G670+I670</f>
        <v>0</v>
      </c>
      <c r="K670" s="253"/>
      <c r="L670" s="253">
        <f>H670+J670</f>
        <v>0</v>
      </c>
      <c r="M670" s="253">
        <f t="shared" ref="M670:N671" si="364">I670+K670</f>
        <v>0</v>
      </c>
      <c r="N670" s="253">
        <f t="shared" si="364"/>
        <v>0</v>
      </c>
    </row>
    <row r="671" spans="1:14" ht="12.75" hidden="1" customHeight="1" x14ac:dyDescent="0.2">
      <c r="A671" s="255" t="s">
        <v>540</v>
      </c>
      <c r="B671" s="267">
        <v>801</v>
      </c>
      <c r="C671" s="248" t="s">
        <v>190</v>
      </c>
      <c r="D671" s="248" t="s">
        <v>207</v>
      </c>
      <c r="E671" s="248" t="s">
        <v>176</v>
      </c>
      <c r="F671" s="248" t="s">
        <v>64</v>
      </c>
      <c r="G671" s="252"/>
      <c r="H671" s="252"/>
      <c r="I671" s="253"/>
      <c r="J671" s="253">
        <f>G671+I671</f>
        <v>0</v>
      </c>
      <c r="K671" s="253"/>
      <c r="L671" s="253">
        <f>H671+J671</f>
        <v>0</v>
      </c>
      <c r="M671" s="253">
        <f t="shared" si="364"/>
        <v>0</v>
      </c>
      <c r="N671" s="253">
        <f t="shared" si="364"/>
        <v>0</v>
      </c>
    </row>
    <row r="672" spans="1:14" ht="30" hidden="1" x14ac:dyDescent="0.2">
      <c r="A672" s="255" t="s">
        <v>541</v>
      </c>
      <c r="B672" s="267">
        <v>801</v>
      </c>
      <c r="C672" s="248" t="s">
        <v>190</v>
      </c>
      <c r="D672" s="248" t="s">
        <v>207</v>
      </c>
      <c r="E672" s="248" t="s">
        <v>178</v>
      </c>
      <c r="F672" s="248"/>
      <c r="G672" s="252"/>
      <c r="H672" s="252"/>
      <c r="I672" s="253"/>
      <c r="J672" s="253">
        <f>J674+J673</f>
        <v>0</v>
      </c>
      <c r="K672" s="253"/>
      <c r="L672" s="253">
        <f>L674+L673</f>
        <v>0</v>
      </c>
      <c r="M672" s="253">
        <f t="shared" ref="M672:N672" si="365">M674+M673</f>
        <v>0</v>
      </c>
      <c r="N672" s="253">
        <f t="shared" si="365"/>
        <v>0</v>
      </c>
    </row>
    <row r="673" spans="1:14" ht="15" hidden="1" x14ac:dyDescent="0.2">
      <c r="A673" s="255" t="s">
        <v>93</v>
      </c>
      <c r="B673" s="267">
        <v>801</v>
      </c>
      <c r="C673" s="248" t="s">
        <v>190</v>
      </c>
      <c r="D673" s="248" t="s">
        <v>207</v>
      </c>
      <c r="E673" s="248" t="s">
        <v>178</v>
      </c>
      <c r="F673" s="248" t="s">
        <v>94</v>
      </c>
      <c r="G673" s="252"/>
      <c r="H673" s="252"/>
      <c r="I673" s="253"/>
      <c r="J673" s="253">
        <f>G673+I673</f>
        <v>0</v>
      </c>
      <c r="K673" s="253"/>
      <c r="L673" s="253">
        <f>H673+J673</f>
        <v>0</v>
      </c>
      <c r="M673" s="253">
        <f t="shared" ref="M673:N674" si="366">I673+K673</f>
        <v>0</v>
      </c>
      <c r="N673" s="253">
        <f t="shared" si="366"/>
        <v>0</v>
      </c>
    </row>
    <row r="674" spans="1:14" ht="12.75" hidden="1" customHeight="1" x14ac:dyDescent="0.2">
      <c r="A674" s="255" t="s">
        <v>541</v>
      </c>
      <c r="B674" s="267">
        <v>801</v>
      </c>
      <c r="C674" s="248" t="s">
        <v>190</v>
      </c>
      <c r="D674" s="248" t="s">
        <v>207</v>
      </c>
      <c r="E674" s="248" t="s">
        <v>178</v>
      </c>
      <c r="F674" s="248" t="s">
        <v>64</v>
      </c>
      <c r="G674" s="252"/>
      <c r="H674" s="252"/>
      <c r="I674" s="253"/>
      <c r="J674" s="253">
        <f>G674+I674</f>
        <v>0</v>
      </c>
      <c r="K674" s="253"/>
      <c r="L674" s="253">
        <f>H674+J674</f>
        <v>0</v>
      </c>
      <c r="M674" s="253">
        <f t="shared" si="366"/>
        <v>0</v>
      </c>
      <c r="N674" s="253">
        <f t="shared" si="366"/>
        <v>0</v>
      </c>
    </row>
    <row r="675" spans="1:14" ht="12.75" hidden="1" customHeight="1" x14ac:dyDescent="0.2">
      <c r="A675" s="255" t="s">
        <v>93</v>
      </c>
      <c r="B675" s="267">
        <v>801</v>
      </c>
      <c r="C675" s="248" t="s">
        <v>190</v>
      </c>
      <c r="D675" s="248" t="s">
        <v>207</v>
      </c>
      <c r="E675" s="248" t="s">
        <v>178</v>
      </c>
      <c r="F675" s="246"/>
      <c r="G675" s="252"/>
      <c r="H675" s="252"/>
      <c r="I675" s="253"/>
      <c r="J675" s="253" t="e">
        <f>J685+J691+J676+J695+J698</f>
        <v>#REF!</v>
      </c>
      <c r="K675" s="253"/>
      <c r="L675" s="253" t="e">
        <f>L685+L691+L676+L695+L698</f>
        <v>#REF!</v>
      </c>
      <c r="M675" s="253">
        <f t="shared" ref="M675:N675" si="367">M685+M691+M676+M695+M698</f>
        <v>0</v>
      </c>
      <c r="N675" s="253" t="e">
        <f t="shared" si="367"/>
        <v>#REF!</v>
      </c>
    </row>
    <row r="676" spans="1:14" ht="12.75" hidden="1" customHeight="1" x14ac:dyDescent="0.2">
      <c r="A676" s="255" t="s">
        <v>541</v>
      </c>
      <c r="B676" s="267">
        <v>801</v>
      </c>
      <c r="C676" s="248" t="s">
        <v>190</v>
      </c>
      <c r="D676" s="248" t="s">
        <v>207</v>
      </c>
      <c r="E676" s="248" t="s">
        <v>178</v>
      </c>
      <c r="F676" s="246"/>
      <c r="G676" s="252"/>
      <c r="H676" s="252"/>
      <c r="I676" s="253"/>
      <c r="J676" s="253" t="e">
        <f>J679+J677+J681+J683</f>
        <v>#REF!</v>
      </c>
      <c r="K676" s="253"/>
      <c r="L676" s="253" t="e">
        <f>L679+L677+L681+L683</f>
        <v>#REF!</v>
      </c>
      <c r="M676" s="253">
        <f t="shared" ref="M676:N676" si="368">M679+M677+M681+M683</f>
        <v>0</v>
      </c>
      <c r="N676" s="253" t="e">
        <f t="shared" si="368"/>
        <v>#REF!</v>
      </c>
    </row>
    <row r="677" spans="1:14" ht="12.75" hidden="1" customHeight="1" x14ac:dyDescent="0.2">
      <c r="A677" s="255" t="s">
        <v>93</v>
      </c>
      <c r="B677" s="267">
        <v>801</v>
      </c>
      <c r="C677" s="248" t="s">
        <v>190</v>
      </c>
      <c r="D677" s="248" t="s">
        <v>207</v>
      </c>
      <c r="E677" s="248" t="s">
        <v>178</v>
      </c>
      <c r="F677" s="248"/>
      <c r="G677" s="252"/>
      <c r="H677" s="252"/>
      <c r="I677" s="253"/>
      <c r="J677" s="253" t="e">
        <f>J678</f>
        <v>#REF!</v>
      </c>
      <c r="K677" s="253"/>
      <c r="L677" s="253" t="e">
        <f>L678</f>
        <v>#REF!</v>
      </c>
      <c r="M677" s="253">
        <f t="shared" ref="M677:N677" si="369">M678</f>
        <v>0</v>
      </c>
      <c r="N677" s="253" t="e">
        <f t="shared" si="369"/>
        <v>#REF!</v>
      </c>
    </row>
    <row r="678" spans="1:14" ht="12.75" hidden="1" customHeight="1" x14ac:dyDescent="0.2">
      <c r="A678" s="255" t="s">
        <v>541</v>
      </c>
      <c r="B678" s="267">
        <v>801</v>
      </c>
      <c r="C678" s="248" t="s">
        <v>190</v>
      </c>
      <c r="D678" s="248" t="s">
        <v>207</v>
      </c>
      <c r="E678" s="248" t="s">
        <v>178</v>
      </c>
      <c r="F678" s="248" t="s">
        <v>64</v>
      </c>
      <c r="G678" s="252"/>
      <c r="H678" s="252"/>
      <c r="I678" s="253"/>
      <c r="J678" s="253" t="e">
        <f>#REF!+I678</f>
        <v>#REF!</v>
      </c>
      <c r="K678" s="253"/>
      <c r="L678" s="253" t="e">
        <f>F678+J678</f>
        <v>#REF!</v>
      </c>
      <c r="M678" s="253">
        <f t="shared" ref="M678:N678" si="370">G678+K678</f>
        <v>0</v>
      </c>
      <c r="N678" s="253" t="e">
        <f t="shared" si="370"/>
        <v>#REF!</v>
      </c>
    </row>
    <row r="679" spans="1:14" ht="25.5" hidden="1" customHeight="1" x14ac:dyDescent="0.2">
      <c r="A679" s="255" t="s">
        <v>93</v>
      </c>
      <c r="B679" s="267">
        <v>801</v>
      </c>
      <c r="C679" s="248" t="s">
        <v>190</v>
      </c>
      <c r="D679" s="248" t="s">
        <v>207</v>
      </c>
      <c r="E679" s="248" t="s">
        <v>178</v>
      </c>
      <c r="F679" s="248"/>
      <c r="G679" s="252"/>
      <c r="H679" s="252"/>
      <c r="I679" s="253"/>
      <c r="J679" s="253" t="e">
        <f>J680</f>
        <v>#REF!</v>
      </c>
      <c r="K679" s="253"/>
      <c r="L679" s="253" t="e">
        <f>L680</f>
        <v>#REF!</v>
      </c>
      <c r="M679" s="253">
        <f t="shared" ref="M679:N679" si="371">M680</f>
        <v>0</v>
      </c>
      <c r="N679" s="253" t="e">
        <f t="shared" si="371"/>
        <v>#REF!</v>
      </c>
    </row>
    <row r="680" spans="1:14" ht="12.75" hidden="1" customHeight="1" x14ac:dyDescent="0.2">
      <c r="A680" s="255" t="s">
        <v>541</v>
      </c>
      <c r="B680" s="267">
        <v>801</v>
      </c>
      <c r="C680" s="248" t="s">
        <v>190</v>
      </c>
      <c r="D680" s="248" t="s">
        <v>207</v>
      </c>
      <c r="E680" s="248" t="s">
        <v>178</v>
      </c>
      <c r="F680" s="248" t="s">
        <v>64</v>
      </c>
      <c r="G680" s="252"/>
      <c r="H680" s="252"/>
      <c r="I680" s="253"/>
      <c r="J680" s="253" t="e">
        <f>#REF!+I680</f>
        <v>#REF!</v>
      </c>
      <c r="K680" s="253"/>
      <c r="L680" s="253" t="e">
        <f>F680+J680</f>
        <v>#REF!</v>
      </c>
      <c r="M680" s="253">
        <f t="shared" ref="M680:N680" si="372">G680+K680</f>
        <v>0</v>
      </c>
      <c r="N680" s="253" t="e">
        <f t="shared" si="372"/>
        <v>#REF!</v>
      </c>
    </row>
    <row r="681" spans="1:14" ht="25.5" hidden="1" customHeight="1" x14ac:dyDescent="0.2">
      <c r="A681" s="255" t="s">
        <v>93</v>
      </c>
      <c r="B681" s="267">
        <v>801</v>
      </c>
      <c r="C681" s="248" t="s">
        <v>190</v>
      </c>
      <c r="D681" s="248" t="s">
        <v>207</v>
      </c>
      <c r="E681" s="248" t="s">
        <v>178</v>
      </c>
      <c r="F681" s="248"/>
      <c r="G681" s="252"/>
      <c r="H681" s="252"/>
      <c r="I681" s="253"/>
      <c r="J681" s="253" t="e">
        <f>J682</f>
        <v>#REF!</v>
      </c>
      <c r="K681" s="253"/>
      <c r="L681" s="253" t="e">
        <f>L682</f>
        <v>#REF!</v>
      </c>
      <c r="M681" s="253">
        <f t="shared" ref="M681:N681" si="373">M682</f>
        <v>0</v>
      </c>
      <c r="N681" s="253" t="e">
        <f t="shared" si="373"/>
        <v>#REF!</v>
      </c>
    </row>
    <row r="682" spans="1:14" ht="12.75" hidden="1" customHeight="1" x14ac:dyDescent="0.2">
      <c r="A682" s="255" t="s">
        <v>541</v>
      </c>
      <c r="B682" s="267">
        <v>801</v>
      </c>
      <c r="C682" s="248" t="s">
        <v>190</v>
      </c>
      <c r="D682" s="248" t="s">
        <v>207</v>
      </c>
      <c r="E682" s="248" t="s">
        <v>178</v>
      </c>
      <c r="F682" s="248" t="s">
        <v>64</v>
      </c>
      <c r="G682" s="252"/>
      <c r="H682" s="252"/>
      <c r="I682" s="253"/>
      <c r="J682" s="253" t="e">
        <f>#REF!+I682</f>
        <v>#REF!</v>
      </c>
      <c r="K682" s="253"/>
      <c r="L682" s="253" t="e">
        <f>F682+J682</f>
        <v>#REF!</v>
      </c>
      <c r="M682" s="253">
        <f t="shared" ref="M682:N682" si="374">G682+K682</f>
        <v>0</v>
      </c>
      <c r="N682" s="253" t="e">
        <f t="shared" si="374"/>
        <v>#REF!</v>
      </c>
    </row>
    <row r="683" spans="1:14" ht="27" hidden="1" customHeight="1" x14ac:dyDescent="0.2">
      <c r="A683" s="255" t="s">
        <v>93</v>
      </c>
      <c r="B683" s="267">
        <v>801</v>
      </c>
      <c r="C683" s="248" t="s">
        <v>190</v>
      </c>
      <c r="D683" s="248" t="s">
        <v>207</v>
      </c>
      <c r="E683" s="248" t="s">
        <v>178</v>
      </c>
      <c r="F683" s="248"/>
      <c r="G683" s="252"/>
      <c r="H683" s="252"/>
      <c r="I683" s="253"/>
      <c r="J683" s="253" t="e">
        <f>J684+J688+J689+J690</f>
        <v>#REF!</v>
      </c>
      <c r="K683" s="253"/>
      <c r="L683" s="253" t="e">
        <f>L684+L688+L689+L690</f>
        <v>#REF!</v>
      </c>
      <c r="M683" s="253">
        <f t="shared" ref="M683:N683" si="375">M684+M688+M689+M690</f>
        <v>0</v>
      </c>
      <c r="N683" s="253" t="e">
        <f t="shared" si="375"/>
        <v>#REF!</v>
      </c>
    </row>
    <row r="684" spans="1:14" ht="12.75" hidden="1" customHeight="1" x14ac:dyDescent="0.2">
      <c r="A684" s="255" t="s">
        <v>541</v>
      </c>
      <c r="B684" s="267">
        <v>801</v>
      </c>
      <c r="C684" s="248" t="s">
        <v>190</v>
      </c>
      <c r="D684" s="248" t="s">
        <v>207</v>
      </c>
      <c r="E684" s="248" t="s">
        <v>178</v>
      </c>
      <c r="F684" s="248" t="s">
        <v>301</v>
      </c>
      <c r="G684" s="252"/>
      <c r="H684" s="252"/>
      <c r="I684" s="253"/>
      <c r="J684" s="253" t="e">
        <f>#REF!+I684</f>
        <v>#REF!</v>
      </c>
      <c r="K684" s="253"/>
      <c r="L684" s="253" t="e">
        <f>F684+J684</f>
        <v>#REF!</v>
      </c>
      <c r="M684" s="253">
        <f t="shared" ref="M684:N684" si="376">G684+K684</f>
        <v>0</v>
      </c>
      <c r="N684" s="253" t="e">
        <f t="shared" si="376"/>
        <v>#REF!</v>
      </c>
    </row>
    <row r="685" spans="1:14" ht="25.5" hidden="1" customHeight="1" x14ac:dyDescent="0.2">
      <c r="A685" s="255" t="s">
        <v>93</v>
      </c>
      <c r="B685" s="267">
        <v>801</v>
      </c>
      <c r="C685" s="248" t="s">
        <v>190</v>
      </c>
      <c r="D685" s="248" t="s">
        <v>207</v>
      </c>
      <c r="E685" s="248" t="s">
        <v>178</v>
      </c>
      <c r="F685" s="248"/>
      <c r="G685" s="252"/>
      <c r="H685" s="252"/>
      <c r="I685" s="253"/>
      <c r="J685" s="253" t="e">
        <f>J686</f>
        <v>#REF!</v>
      </c>
      <c r="K685" s="253"/>
      <c r="L685" s="253" t="e">
        <f>L686</f>
        <v>#REF!</v>
      </c>
      <c r="M685" s="253">
        <f t="shared" ref="M685:N686" si="377">M686</f>
        <v>0</v>
      </c>
      <c r="N685" s="253" t="e">
        <f t="shared" si="377"/>
        <v>#REF!</v>
      </c>
    </row>
    <row r="686" spans="1:14" ht="12.75" hidden="1" customHeight="1" x14ac:dyDescent="0.2">
      <c r="A686" s="255" t="s">
        <v>541</v>
      </c>
      <c r="B686" s="267">
        <v>801</v>
      </c>
      <c r="C686" s="248" t="s">
        <v>190</v>
      </c>
      <c r="D686" s="248" t="s">
        <v>207</v>
      </c>
      <c r="E686" s="248" t="s">
        <v>178</v>
      </c>
      <c r="F686" s="267"/>
      <c r="G686" s="252"/>
      <c r="H686" s="252"/>
      <c r="I686" s="253"/>
      <c r="J686" s="253" t="e">
        <f>J687</f>
        <v>#REF!</v>
      </c>
      <c r="K686" s="253"/>
      <c r="L686" s="253" t="e">
        <f>L687</f>
        <v>#REF!</v>
      </c>
      <c r="M686" s="253">
        <f t="shared" si="377"/>
        <v>0</v>
      </c>
      <c r="N686" s="253" t="e">
        <f t="shared" si="377"/>
        <v>#REF!</v>
      </c>
    </row>
    <row r="687" spans="1:14" ht="12.75" hidden="1" customHeight="1" x14ac:dyDescent="0.2">
      <c r="A687" s="255" t="s">
        <v>93</v>
      </c>
      <c r="B687" s="267">
        <v>801</v>
      </c>
      <c r="C687" s="248" t="s">
        <v>190</v>
      </c>
      <c r="D687" s="248" t="s">
        <v>207</v>
      </c>
      <c r="E687" s="248" t="s">
        <v>178</v>
      </c>
      <c r="F687" s="248" t="s">
        <v>150</v>
      </c>
      <c r="G687" s="252"/>
      <c r="H687" s="252"/>
      <c r="I687" s="253"/>
      <c r="J687" s="253" t="e">
        <f>#REF!+I687</f>
        <v>#REF!</v>
      </c>
      <c r="K687" s="253"/>
      <c r="L687" s="253" t="e">
        <f t="shared" ref="L687:L690" si="378">F687+J687</f>
        <v>#REF!</v>
      </c>
      <c r="M687" s="253">
        <f t="shared" ref="M687:M690" si="379">G687+K687</f>
        <v>0</v>
      </c>
      <c r="N687" s="253" t="e">
        <f t="shared" ref="N687:N690" si="380">H687+L687</f>
        <v>#REF!</v>
      </c>
    </row>
    <row r="688" spans="1:14" ht="12.75" hidden="1" customHeight="1" x14ac:dyDescent="0.2">
      <c r="A688" s="255" t="s">
        <v>541</v>
      </c>
      <c r="B688" s="267">
        <v>801</v>
      </c>
      <c r="C688" s="248" t="s">
        <v>190</v>
      </c>
      <c r="D688" s="248" t="s">
        <v>207</v>
      </c>
      <c r="E688" s="248" t="s">
        <v>178</v>
      </c>
      <c r="F688" s="248" t="s">
        <v>96</v>
      </c>
      <c r="G688" s="252"/>
      <c r="H688" s="252"/>
      <c r="I688" s="253"/>
      <c r="J688" s="253" t="e">
        <f>#REF!+I688</f>
        <v>#REF!</v>
      </c>
      <c r="K688" s="253"/>
      <c r="L688" s="253" t="e">
        <f t="shared" si="378"/>
        <v>#REF!</v>
      </c>
      <c r="M688" s="253">
        <f t="shared" si="379"/>
        <v>0</v>
      </c>
      <c r="N688" s="253" t="e">
        <f t="shared" si="380"/>
        <v>#REF!</v>
      </c>
    </row>
    <row r="689" spans="1:14" ht="12.75" hidden="1" customHeight="1" x14ac:dyDescent="0.2">
      <c r="A689" s="255" t="s">
        <v>93</v>
      </c>
      <c r="B689" s="267">
        <v>801</v>
      </c>
      <c r="C689" s="248" t="s">
        <v>190</v>
      </c>
      <c r="D689" s="248" t="s">
        <v>207</v>
      </c>
      <c r="E689" s="248" t="s">
        <v>178</v>
      </c>
      <c r="F689" s="248" t="s">
        <v>98</v>
      </c>
      <c r="G689" s="252"/>
      <c r="H689" s="252"/>
      <c r="I689" s="253"/>
      <c r="J689" s="253" t="e">
        <f>#REF!+I689</f>
        <v>#REF!</v>
      </c>
      <c r="K689" s="253"/>
      <c r="L689" s="253" t="e">
        <f t="shared" si="378"/>
        <v>#REF!</v>
      </c>
      <c r="M689" s="253">
        <f t="shared" si="379"/>
        <v>0</v>
      </c>
      <c r="N689" s="253" t="e">
        <f t="shared" si="380"/>
        <v>#REF!</v>
      </c>
    </row>
    <row r="690" spans="1:14" ht="12.75" hidden="1" customHeight="1" x14ac:dyDescent="0.2">
      <c r="A690" s="255" t="s">
        <v>541</v>
      </c>
      <c r="B690" s="267">
        <v>801</v>
      </c>
      <c r="C690" s="248" t="s">
        <v>190</v>
      </c>
      <c r="D690" s="248" t="s">
        <v>207</v>
      </c>
      <c r="E690" s="248" t="s">
        <v>178</v>
      </c>
      <c r="F690" s="248" t="s">
        <v>94</v>
      </c>
      <c r="G690" s="252"/>
      <c r="H690" s="252"/>
      <c r="I690" s="253"/>
      <c r="J690" s="253" t="e">
        <f>#REF!+I690</f>
        <v>#REF!</v>
      </c>
      <c r="K690" s="253"/>
      <c r="L690" s="253" t="e">
        <f t="shared" si="378"/>
        <v>#REF!</v>
      </c>
      <c r="M690" s="253">
        <f t="shared" si="379"/>
        <v>0</v>
      </c>
      <c r="N690" s="253" t="e">
        <f t="shared" si="380"/>
        <v>#REF!</v>
      </c>
    </row>
    <row r="691" spans="1:14" ht="12.75" hidden="1" customHeight="1" x14ac:dyDescent="0.2">
      <c r="A691" s="255" t="s">
        <v>93</v>
      </c>
      <c r="B691" s="267">
        <v>801</v>
      </c>
      <c r="C691" s="248" t="s">
        <v>190</v>
      </c>
      <c r="D691" s="248" t="s">
        <v>207</v>
      </c>
      <c r="E691" s="248" t="s">
        <v>178</v>
      </c>
      <c r="F691" s="248"/>
      <c r="G691" s="252"/>
      <c r="H691" s="252"/>
      <c r="I691" s="253"/>
      <c r="J691" s="253" t="e">
        <f>J692</f>
        <v>#REF!</v>
      </c>
      <c r="K691" s="253"/>
      <c r="L691" s="253" t="e">
        <f>L692</f>
        <v>#REF!</v>
      </c>
      <c r="M691" s="253">
        <f t="shared" ref="M691:N691" si="381">M692</f>
        <v>0</v>
      </c>
      <c r="N691" s="253" t="e">
        <f t="shared" si="381"/>
        <v>#REF!</v>
      </c>
    </row>
    <row r="692" spans="1:14" ht="12.75" hidden="1" customHeight="1" x14ac:dyDescent="0.2">
      <c r="A692" s="255" t="s">
        <v>541</v>
      </c>
      <c r="B692" s="267">
        <v>801</v>
      </c>
      <c r="C692" s="248" t="s">
        <v>190</v>
      </c>
      <c r="D692" s="248" t="s">
        <v>207</v>
      </c>
      <c r="E692" s="248" t="s">
        <v>178</v>
      </c>
      <c r="F692" s="248"/>
      <c r="G692" s="252"/>
      <c r="H692" s="252"/>
      <c r="I692" s="253"/>
      <c r="J692" s="253" t="e">
        <f>J693+J694</f>
        <v>#REF!</v>
      </c>
      <c r="K692" s="253"/>
      <c r="L692" s="253" t="e">
        <f>L693+L694</f>
        <v>#REF!</v>
      </c>
      <c r="M692" s="253">
        <f t="shared" ref="M692:N692" si="382">M693+M694</f>
        <v>0</v>
      </c>
      <c r="N692" s="253" t="e">
        <f t="shared" si="382"/>
        <v>#REF!</v>
      </c>
    </row>
    <row r="693" spans="1:14" ht="12.75" hidden="1" customHeight="1" x14ac:dyDescent="0.2">
      <c r="A693" s="255" t="s">
        <v>93</v>
      </c>
      <c r="B693" s="267">
        <v>801</v>
      </c>
      <c r="C693" s="248" t="s">
        <v>190</v>
      </c>
      <c r="D693" s="248" t="s">
        <v>207</v>
      </c>
      <c r="E693" s="248" t="s">
        <v>178</v>
      </c>
      <c r="F693" s="248" t="s">
        <v>301</v>
      </c>
      <c r="G693" s="252"/>
      <c r="H693" s="252"/>
      <c r="I693" s="253"/>
      <c r="J693" s="253" t="e">
        <f>#REF!+I693</f>
        <v>#REF!</v>
      </c>
      <c r="K693" s="253"/>
      <c r="L693" s="253" t="e">
        <f>F693+J693</f>
        <v>#REF!</v>
      </c>
      <c r="M693" s="253">
        <f t="shared" ref="M693:N694" si="383">G693+K693</f>
        <v>0</v>
      </c>
      <c r="N693" s="253" t="e">
        <f t="shared" si="383"/>
        <v>#REF!</v>
      </c>
    </row>
    <row r="694" spans="1:14" ht="12.75" hidden="1" customHeight="1" x14ac:dyDescent="0.2">
      <c r="A694" s="255" t="s">
        <v>541</v>
      </c>
      <c r="B694" s="267">
        <v>801</v>
      </c>
      <c r="C694" s="248" t="s">
        <v>190</v>
      </c>
      <c r="D694" s="248" t="s">
        <v>207</v>
      </c>
      <c r="E694" s="248" t="s">
        <v>178</v>
      </c>
      <c r="F694" s="248" t="s">
        <v>303</v>
      </c>
      <c r="G694" s="252"/>
      <c r="H694" s="252"/>
      <c r="I694" s="253"/>
      <c r="J694" s="253" t="e">
        <f>#REF!+I694</f>
        <v>#REF!</v>
      </c>
      <c r="K694" s="253"/>
      <c r="L694" s="253" t="e">
        <f>F694+J694</f>
        <v>#REF!</v>
      </c>
      <c r="M694" s="253">
        <f t="shared" si="383"/>
        <v>0</v>
      </c>
      <c r="N694" s="253" t="e">
        <f t="shared" si="383"/>
        <v>#REF!</v>
      </c>
    </row>
    <row r="695" spans="1:14" ht="25.5" hidden="1" customHeight="1" x14ac:dyDescent="0.2">
      <c r="A695" s="255" t="s">
        <v>93</v>
      </c>
      <c r="B695" s="267">
        <v>801</v>
      </c>
      <c r="C695" s="248" t="s">
        <v>190</v>
      </c>
      <c r="D695" s="248" t="s">
        <v>207</v>
      </c>
      <c r="E695" s="248" t="s">
        <v>178</v>
      </c>
      <c r="F695" s="248"/>
      <c r="G695" s="252"/>
      <c r="H695" s="252"/>
      <c r="I695" s="253"/>
      <c r="J695" s="253" t="e">
        <f>J696</f>
        <v>#REF!</v>
      </c>
      <c r="K695" s="253"/>
      <c r="L695" s="253" t="e">
        <f>L696</f>
        <v>#REF!</v>
      </c>
      <c r="M695" s="253">
        <f t="shared" ref="M695:N696" si="384">M696</f>
        <v>0</v>
      </c>
      <c r="N695" s="253" t="e">
        <f t="shared" si="384"/>
        <v>#REF!</v>
      </c>
    </row>
    <row r="696" spans="1:14" ht="25.5" hidden="1" customHeight="1" x14ac:dyDescent="0.2">
      <c r="A696" s="255" t="s">
        <v>541</v>
      </c>
      <c r="B696" s="267">
        <v>801</v>
      </c>
      <c r="C696" s="248" t="s">
        <v>190</v>
      </c>
      <c r="D696" s="248" t="s">
        <v>207</v>
      </c>
      <c r="E696" s="248" t="s">
        <v>178</v>
      </c>
      <c r="F696" s="248"/>
      <c r="G696" s="252"/>
      <c r="H696" s="252"/>
      <c r="I696" s="253"/>
      <c r="J696" s="253" t="e">
        <f>J697</f>
        <v>#REF!</v>
      </c>
      <c r="K696" s="253"/>
      <c r="L696" s="253" t="e">
        <f>L697</f>
        <v>#REF!</v>
      </c>
      <c r="M696" s="253">
        <f t="shared" si="384"/>
        <v>0</v>
      </c>
      <c r="N696" s="253" t="e">
        <f t="shared" si="384"/>
        <v>#REF!</v>
      </c>
    </row>
    <row r="697" spans="1:14" ht="12.75" hidden="1" customHeight="1" x14ac:dyDescent="0.2">
      <c r="A697" s="255" t="s">
        <v>93</v>
      </c>
      <c r="B697" s="267">
        <v>801</v>
      </c>
      <c r="C697" s="248" t="s">
        <v>190</v>
      </c>
      <c r="D697" s="248" t="s">
        <v>207</v>
      </c>
      <c r="E697" s="248" t="s">
        <v>178</v>
      </c>
      <c r="F697" s="248" t="s">
        <v>301</v>
      </c>
      <c r="G697" s="252"/>
      <c r="H697" s="252"/>
      <c r="I697" s="253"/>
      <c r="J697" s="253" t="e">
        <f>#REF!+I697</f>
        <v>#REF!</v>
      </c>
      <c r="K697" s="253"/>
      <c r="L697" s="253" t="e">
        <f>F697+J697</f>
        <v>#REF!</v>
      </c>
      <c r="M697" s="253">
        <f t="shared" ref="M697:N697" si="385">G697+K697</f>
        <v>0</v>
      </c>
      <c r="N697" s="253" t="e">
        <f t="shared" si="385"/>
        <v>#REF!</v>
      </c>
    </row>
    <row r="698" spans="1:14" ht="12.75" hidden="1" customHeight="1" x14ac:dyDescent="0.2">
      <c r="A698" s="255" t="s">
        <v>541</v>
      </c>
      <c r="B698" s="267">
        <v>801</v>
      </c>
      <c r="C698" s="248" t="s">
        <v>190</v>
      </c>
      <c r="D698" s="248" t="s">
        <v>207</v>
      </c>
      <c r="E698" s="248" t="s">
        <v>178</v>
      </c>
      <c r="F698" s="248"/>
      <c r="G698" s="252"/>
      <c r="H698" s="252"/>
      <c r="I698" s="253"/>
      <c r="J698" s="253" t="e">
        <f>J699+J703+J701</f>
        <v>#REF!</v>
      </c>
      <c r="K698" s="253"/>
      <c r="L698" s="253" t="e">
        <f>L699+L703+L701</f>
        <v>#REF!</v>
      </c>
      <c r="M698" s="253">
        <f t="shared" ref="M698:N698" si="386">M699+M703+M701</f>
        <v>0</v>
      </c>
      <c r="N698" s="253" t="e">
        <f t="shared" si="386"/>
        <v>#REF!</v>
      </c>
    </row>
    <row r="699" spans="1:14" ht="25.5" hidden="1" customHeight="1" x14ac:dyDescent="0.2">
      <c r="A699" s="255" t="s">
        <v>93</v>
      </c>
      <c r="B699" s="267">
        <v>801</v>
      </c>
      <c r="C699" s="248" t="s">
        <v>190</v>
      </c>
      <c r="D699" s="248" t="s">
        <v>207</v>
      </c>
      <c r="E699" s="248" t="s">
        <v>178</v>
      </c>
      <c r="F699" s="248"/>
      <c r="G699" s="252"/>
      <c r="H699" s="252"/>
      <c r="I699" s="253"/>
      <c r="J699" s="253" t="e">
        <f>J700</f>
        <v>#REF!</v>
      </c>
      <c r="K699" s="253"/>
      <c r="L699" s="253" t="e">
        <f>L700</f>
        <v>#REF!</v>
      </c>
      <c r="M699" s="253">
        <f t="shared" ref="M699:N699" si="387">M700</f>
        <v>0</v>
      </c>
      <c r="N699" s="253" t="e">
        <f t="shared" si="387"/>
        <v>#REF!</v>
      </c>
    </row>
    <row r="700" spans="1:14" ht="12.75" hidden="1" customHeight="1" x14ac:dyDescent="0.2">
      <c r="A700" s="255" t="s">
        <v>541</v>
      </c>
      <c r="B700" s="267">
        <v>801</v>
      </c>
      <c r="C700" s="248" t="s">
        <v>190</v>
      </c>
      <c r="D700" s="248" t="s">
        <v>207</v>
      </c>
      <c r="E700" s="248" t="s">
        <v>178</v>
      </c>
      <c r="F700" s="248" t="s">
        <v>64</v>
      </c>
      <c r="G700" s="252"/>
      <c r="H700" s="252"/>
      <c r="I700" s="253"/>
      <c r="J700" s="253" t="e">
        <f>#REF!+I700</f>
        <v>#REF!</v>
      </c>
      <c r="K700" s="253"/>
      <c r="L700" s="253" t="e">
        <f>F700+J700</f>
        <v>#REF!</v>
      </c>
      <c r="M700" s="253">
        <f t="shared" ref="M700:N700" si="388">G700+K700</f>
        <v>0</v>
      </c>
      <c r="N700" s="253" t="e">
        <f t="shared" si="388"/>
        <v>#REF!</v>
      </c>
    </row>
    <row r="701" spans="1:14" ht="25.5" hidden="1" customHeight="1" x14ac:dyDescent="0.2">
      <c r="A701" s="255" t="s">
        <v>93</v>
      </c>
      <c r="B701" s="267">
        <v>801</v>
      </c>
      <c r="C701" s="248" t="s">
        <v>190</v>
      </c>
      <c r="D701" s="248" t="s">
        <v>207</v>
      </c>
      <c r="E701" s="248" t="s">
        <v>178</v>
      </c>
      <c r="F701" s="248"/>
      <c r="G701" s="252"/>
      <c r="H701" s="252"/>
      <c r="I701" s="253"/>
      <c r="J701" s="253" t="e">
        <f>J702</f>
        <v>#REF!</v>
      </c>
      <c r="K701" s="253"/>
      <c r="L701" s="253" t="e">
        <f>L702</f>
        <v>#REF!</v>
      </c>
      <c r="M701" s="253">
        <f t="shared" ref="M701:N701" si="389">M702</f>
        <v>0</v>
      </c>
      <c r="N701" s="253" t="e">
        <f t="shared" si="389"/>
        <v>#REF!</v>
      </c>
    </row>
    <row r="702" spans="1:14" ht="12.75" hidden="1" customHeight="1" x14ac:dyDescent="0.2">
      <c r="A702" s="255" t="s">
        <v>541</v>
      </c>
      <c r="B702" s="267">
        <v>801</v>
      </c>
      <c r="C702" s="248" t="s">
        <v>190</v>
      </c>
      <c r="D702" s="248" t="s">
        <v>207</v>
      </c>
      <c r="E702" s="248" t="s">
        <v>178</v>
      </c>
      <c r="F702" s="248" t="s">
        <v>64</v>
      </c>
      <c r="G702" s="252"/>
      <c r="H702" s="252"/>
      <c r="I702" s="253"/>
      <c r="J702" s="253" t="e">
        <f>#REF!+I702</f>
        <v>#REF!</v>
      </c>
      <c r="K702" s="253"/>
      <c r="L702" s="253" t="e">
        <f>F702+J702</f>
        <v>#REF!</v>
      </c>
      <c r="M702" s="253">
        <f t="shared" ref="M702:N702" si="390">G702+K702</f>
        <v>0</v>
      </c>
      <c r="N702" s="253" t="e">
        <f t="shared" si="390"/>
        <v>#REF!</v>
      </c>
    </row>
    <row r="703" spans="1:14" ht="25.5" hidden="1" customHeight="1" x14ac:dyDescent="0.2">
      <c r="A703" s="255" t="s">
        <v>93</v>
      </c>
      <c r="B703" s="267">
        <v>801</v>
      </c>
      <c r="C703" s="248" t="s">
        <v>190</v>
      </c>
      <c r="D703" s="248" t="s">
        <v>207</v>
      </c>
      <c r="E703" s="248" t="s">
        <v>178</v>
      </c>
      <c r="F703" s="248"/>
      <c r="G703" s="252"/>
      <c r="H703" s="252"/>
      <c r="I703" s="253"/>
      <c r="J703" s="253" t="e">
        <f>J704</f>
        <v>#REF!</v>
      </c>
      <c r="K703" s="253"/>
      <c r="L703" s="253" t="e">
        <f>L704</f>
        <v>#REF!</v>
      </c>
      <c r="M703" s="253">
        <f t="shared" ref="M703:N703" si="391">M704</f>
        <v>0</v>
      </c>
      <c r="N703" s="253" t="e">
        <f t="shared" si="391"/>
        <v>#REF!</v>
      </c>
    </row>
    <row r="704" spans="1:14" ht="12.75" hidden="1" customHeight="1" x14ac:dyDescent="0.2">
      <c r="A704" s="255" t="s">
        <v>541</v>
      </c>
      <c r="B704" s="267">
        <v>801</v>
      </c>
      <c r="C704" s="248" t="s">
        <v>190</v>
      </c>
      <c r="D704" s="248" t="s">
        <v>207</v>
      </c>
      <c r="E704" s="248" t="s">
        <v>178</v>
      </c>
      <c r="F704" s="248" t="s">
        <v>64</v>
      </c>
      <c r="G704" s="252"/>
      <c r="H704" s="252"/>
      <c r="I704" s="253"/>
      <c r="J704" s="253" t="e">
        <f>#REF!+I704</f>
        <v>#REF!</v>
      </c>
      <c r="K704" s="253"/>
      <c r="L704" s="253" t="e">
        <f>F704+J704</f>
        <v>#REF!</v>
      </c>
      <c r="M704" s="253">
        <f t="shared" ref="M704:N704" si="392">G704+K704</f>
        <v>0</v>
      </c>
      <c r="N704" s="253" t="e">
        <f t="shared" si="392"/>
        <v>#REF!</v>
      </c>
    </row>
    <row r="705" spans="1:14" ht="12.75" hidden="1" customHeight="1" x14ac:dyDescent="0.2">
      <c r="A705" s="255" t="s">
        <v>93</v>
      </c>
      <c r="B705" s="267">
        <v>801</v>
      </c>
      <c r="C705" s="248" t="s">
        <v>190</v>
      </c>
      <c r="D705" s="248" t="s">
        <v>207</v>
      </c>
      <c r="E705" s="248" t="s">
        <v>178</v>
      </c>
      <c r="F705" s="246"/>
      <c r="G705" s="252"/>
      <c r="H705" s="252"/>
      <c r="I705" s="253"/>
      <c r="J705" s="253" t="e">
        <f>J706</f>
        <v>#REF!</v>
      </c>
      <c r="K705" s="253"/>
      <c r="L705" s="253" t="e">
        <f t="shared" ref="L705:N707" si="393">L706</f>
        <v>#REF!</v>
      </c>
      <c r="M705" s="253">
        <f t="shared" si="393"/>
        <v>0</v>
      </c>
      <c r="N705" s="253" t="e">
        <f t="shared" si="393"/>
        <v>#REF!</v>
      </c>
    </row>
    <row r="706" spans="1:14" ht="12.75" hidden="1" customHeight="1" x14ac:dyDescent="0.2">
      <c r="A706" s="255" t="s">
        <v>541</v>
      </c>
      <c r="B706" s="267">
        <v>801</v>
      </c>
      <c r="C706" s="248" t="s">
        <v>190</v>
      </c>
      <c r="D706" s="248" t="s">
        <v>207</v>
      </c>
      <c r="E706" s="248" t="s">
        <v>178</v>
      </c>
      <c r="F706" s="246"/>
      <c r="G706" s="252"/>
      <c r="H706" s="252"/>
      <c r="I706" s="253"/>
      <c r="J706" s="253" t="e">
        <f>J707</f>
        <v>#REF!</v>
      </c>
      <c r="K706" s="253"/>
      <c r="L706" s="253" t="e">
        <f t="shared" si="393"/>
        <v>#REF!</v>
      </c>
      <c r="M706" s="253">
        <f t="shared" si="393"/>
        <v>0</v>
      </c>
      <c r="N706" s="253" t="e">
        <f t="shared" si="393"/>
        <v>#REF!</v>
      </c>
    </row>
    <row r="707" spans="1:14" ht="25.5" hidden="1" customHeight="1" x14ac:dyDescent="0.2">
      <c r="A707" s="255" t="s">
        <v>93</v>
      </c>
      <c r="B707" s="267">
        <v>801</v>
      </c>
      <c r="C707" s="248" t="s">
        <v>190</v>
      </c>
      <c r="D707" s="248" t="s">
        <v>207</v>
      </c>
      <c r="E707" s="248" t="s">
        <v>178</v>
      </c>
      <c r="F707" s="248"/>
      <c r="G707" s="252"/>
      <c r="H707" s="252"/>
      <c r="I707" s="253"/>
      <c r="J707" s="253" t="e">
        <f>J708</f>
        <v>#REF!</v>
      </c>
      <c r="K707" s="253"/>
      <c r="L707" s="253" t="e">
        <f t="shared" si="393"/>
        <v>#REF!</v>
      </c>
      <c r="M707" s="253">
        <f t="shared" si="393"/>
        <v>0</v>
      </c>
      <c r="N707" s="253" t="e">
        <f t="shared" si="393"/>
        <v>#REF!</v>
      </c>
    </row>
    <row r="708" spans="1:14" ht="25.5" hidden="1" customHeight="1" x14ac:dyDescent="0.2">
      <c r="A708" s="255" t="s">
        <v>541</v>
      </c>
      <c r="B708" s="267">
        <v>801</v>
      </c>
      <c r="C708" s="248" t="s">
        <v>190</v>
      </c>
      <c r="D708" s="248" t="s">
        <v>207</v>
      </c>
      <c r="E708" s="248" t="s">
        <v>178</v>
      </c>
      <c r="F708" s="248"/>
      <c r="G708" s="252"/>
      <c r="H708" s="252"/>
      <c r="I708" s="253"/>
      <c r="J708" s="253" t="e">
        <f>J711</f>
        <v>#REF!</v>
      </c>
      <c r="K708" s="253"/>
      <c r="L708" s="253" t="e">
        <f>L711</f>
        <v>#REF!</v>
      </c>
      <c r="M708" s="253">
        <f t="shared" ref="M708:N708" si="394">M711</f>
        <v>0</v>
      </c>
      <c r="N708" s="253" t="e">
        <f t="shared" si="394"/>
        <v>#REF!</v>
      </c>
    </row>
    <row r="709" spans="1:14" ht="25.5" hidden="1" customHeight="1" x14ac:dyDescent="0.2">
      <c r="A709" s="255" t="s">
        <v>423</v>
      </c>
      <c r="B709" s="267">
        <v>801</v>
      </c>
      <c r="C709" s="248" t="s">
        <v>190</v>
      </c>
      <c r="D709" s="248" t="s">
        <v>207</v>
      </c>
      <c r="E709" s="248" t="s">
        <v>409</v>
      </c>
      <c r="F709" s="248"/>
      <c r="G709" s="252"/>
      <c r="H709" s="252"/>
      <c r="I709" s="253">
        <f>I710</f>
        <v>-50</v>
      </c>
      <c r="J709" s="253">
        <f>J710</f>
        <v>-50</v>
      </c>
      <c r="K709" s="253">
        <f>K710</f>
        <v>-50</v>
      </c>
      <c r="L709" s="253">
        <f>L710</f>
        <v>-50</v>
      </c>
      <c r="M709" s="253">
        <f t="shared" ref="M709:N709" si="395">M710</f>
        <v>-100</v>
      </c>
      <c r="N709" s="253">
        <f t="shared" si="395"/>
        <v>-100</v>
      </c>
    </row>
    <row r="710" spans="1:14" ht="19.5" hidden="1" customHeight="1" x14ac:dyDescent="0.2">
      <c r="A710" s="255" t="s">
        <v>93</v>
      </c>
      <c r="B710" s="267">
        <v>801</v>
      </c>
      <c r="C710" s="248" t="s">
        <v>190</v>
      </c>
      <c r="D710" s="248" t="s">
        <v>207</v>
      </c>
      <c r="E710" s="248" t="s">
        <v>409</v>
      </c>
      <c r="F710" s="248" t="s">
        <v>94</v>
      </c>
      <c r="G710" s="252"/>
      <c r="H710" s="252"/>
      <c r="I710" s="253">
        <v>-50</v>
      </c>
      <c r="J710" s="253">
        <f>G710+I710</f>
        <v>-50</v>
      </c>
      <c r="K710" s="253">
        <v>-50</v>
      </c>
      <c r="L710" s="253">
        <f>H710+J710</f>
        <v>-50</v>
      </c>
      <c r="M710" s="253">
        <f t="shared" ref="M710:N710" si="396">I710+K710</f>
        <v>-100</v>
      </c>
      <c r="N710" s="253">
        <f t="shared" si="396"/>
        <v>-100</v>
      </c>
    </row>
    <row r="711" spans="1:14" ht="12.75" hidden="1" customHeight="1" x14ac:dyDescent="0.2">
      <c r="A711" s="255" t="s">
        <v>93</v>
      </c>
      <c r="B711" s="267">
        <v>801</v>
      </c>
      <c r="C711" s="248" t="s">
        <v>190</v>
      </c>
      <c r="D711" s="248" t="s">
        <v>207</v>
      </c>
      <c r="E711" s="248" t="s">
        <v>178</v>
      </c>
      <c r="F711" s="248" t="s">
        <v>150</v>
      </c>
      <c r="G711" s="252"/>
      <c r="H711" s="252"/>
      <c r="I711" s="253"/>
      <c r="J711" s="253" t="e">
        <f>#REF!+I711</f>
        <v>#REF!</v>
      </c>
      <c r="K711" s="253"/>
      <c r="L711" s="253" t="e">
        <f>F711+J711</f>
        <v>#REF!</v>
      </c>
      <c r="M711" s="253">
        <f t="shared" ref="M711:N711" si="397">G711+K711</f>
        <v>0</v>
      </c>
      <c r="N711" s="253" t="e">
        <f t="shared" si="397"/>
        <v>#REF!</v>
      </c>
    </row>
    <row r="712" spans="1:14" ht="26.25" hidden="1" customHeight="1" x14ac:dyDescent="0.2">
      <c r="A712" s="255" t="s">
        <v>424</v>
      </c>
      <c r="B712" s="267">
        <v>801</v>
      </c>
      <c r="C712" s="248" t="s">
        <v>190</v>
      </c>
      <c r="D712" s="248" t="s">
        <v>207</v>
      </c>
      <c r="E712" s="248" t="s">
        <v>411</v>
      </c>
      <c r="F712" s="248"/>
      <c r="G712" s="252"/>
      <c r="H712" s="252"/>
      <c r="I712" s="253">
        <f>I713</f>
        <v>-50</v>
      </c>
      <c r="J712" s="253">
        <f>J713</f>
        <v>-50</v>
      </c>
      <c r="K712" s="253">
        <f>K713</f>
        <v>-50</v>
      </c>
      <c r="L712" s="253">
        <f>L713</f>
        <v>-50</v>
      </c>
      <c r="M712" s="253">
        <f t="shared" ref="M712:N712" si="398">M713</f>
        <v>-100</v>
      </c>
      <c r="N712" s="253">
        <f t="shared" si="398"/>
        <v>-100</v>
      </c>
    </row>
    <row r="713" spans="1:14" ht="18" hidden="1" customHeight="1" x14ac:dyDescent="0.2">
      <c r="A713" s="255" t="s">
        <v>93</v>
      </c>
      <c r="B713" s="267">
        <v>801</v>
      </c>
      <c r="C713" s="248" t="s">
        <v>190</v>
      </c>
      <c r="D713" s="248" t="s">
        <v>207</v>
      </c>
      <c r="E713" s="248" t="s">
        <v>411</v>
      </c>
      <c r="F713" s="248" t="s">
        <v>94</v>
      </c>
      <c r="G713" s="252"/>
      <c r="H713" s="252"/>
      <c r="I713" s="253">
        <v>-50</v>
      </c>
      <c r="J713" s="253">
        <f>G713+I713</f>
        <v>-50</v>
      </c>
      <c r="K713" s="253">
        <v>-50</v>
      </c>
      <c r="L713" s="253">
        <f>H713+J713</f>
        <v>-50</v>
      </c>
      <c r="M713" s="253">
        <f t="shared" ref="M713:N713" si="399">I713+K713</f>
        <v>-100</v>
      </c>
      <c r="N713" s="253">
        <f t="shared" si="399"/>
        <v>-100</v>
      </c>
    </row>
    <row r="714" spans="1:14" s="20" customFormat="1" ht="16.5" hidden="1" customHeight="1" x14ac:dyDescent="0.2">
      <c r="A714" s="255" t="s">
        <v>477</v>
      </c>
      <c r="B714" s="267">
        <v>801</v>
      </c>
      <c r="C714" s="248" t="s">
        <v>190</v>
      </c>
      <c r="D714" s="248" t="s">
        <v>207</v>
      </c>
      <c r="E714" s="248" t="s">
        <v>450</v>
      </c>
      <c r="F714" s="248"/>
      <c r="G714" s="252"/>
      <c r="H714" s="252"/>
      <c r="I714" s="253">
        <f>I715+I717+I719+I721</f>
        <v>-7909.7</v>
      </c>
      <c r="J714" s="253" t="e">
        <f>J715+J717+J719+J721</f>
        <v>#REF!</v>
      </c>
      <c r="K714" s="253">
        <f>K715+K717+K719+K721</f>
        <v>-7909.7</v>
      </c>
      <c r="L714" s="253" t="e">
        <f>L715+L717+L719+L721</f>
        <v>#REF!</v>
      </c>
      <c r="M714" s="253" t="e">
        <f t="shared" ref="M714:N714" si="400">M715+M717+M719+M721</f>
        <v>#REF!</v>
      </c>
      <c r="N714" s="253" t="e">
        <f t="shared" si="400"/>
        <v>#REF!</v>
      </c>
    </row>
    <row r="715" spans="1:14" ht="84.75" hidden="1" customHeight="1" x14ac:dyDescent="0.2">
      <c r="A715" s="266" t="s">
        <v>475</v>
      </c>
      <c r="B715" s="267">
        <v>801</v>
      </c>
      <c r="C715" s="248" t="s">
        <v>190</v>
      </c>
      <c r="D715" s="248" t="s">
        <v>207</v>
      </c>
      <c r="E715" s="248" t="s">
        <v>476</v>
      </c>
      <c r="F715" s="248"/>
      <c r="G715" s="252"/>
      <c r="H715" s="252"/>
      <c r="I715" s="253">
        <f>I716</f>
        <v>0</v>
      </c>
      <c r="J715" s="253">
        <f>J716</f>
        <v>0</v>
      </c>
      <c r="K715" s="253">
        <f>K716</f>
        <v>0</v>
      </c>
      <c r="L715" s="253">
        <f>L716</f>
        <v>0</v>
      </c>
      <c r="M715" s="253">
        <f t="shared" ref="M715:N715" si="401">M716</f>
        <v>0</v>
      </c>
      <c r="N715" s="253">
        <f t="shared" si="401"/>
        <v>0</v>
      </c>
    </row>
    <row r="716" spans="1:14" ht="30" hidden="1" customHeight="1" x14ac:dyDescent="0.2">
      <c r="A716" s="255" t="s">
        <v>93</v>
      </c>
      <c r="B716" s="267">
        <v>801</v>
      </c>
      <c r="C716" s="248" t="s">
        <v>190</v>
      </c>
      <c r="D716" s="248" t="s">
        <v>207</v>
      </c>
      <c r="E716" s="248" t="s">
        <v>476</v>
      </c>
      <c r="F716" s="248" t="s">
        <v>94</v>
      </c>
      <c r="G716" s="252"/>
      <c r="H716" s="252"/>
      <c r="I716" s="253">
        <v>0</v>
      </c>
      <c r="J716" s="253">
        <f>G716+I716</f>
        <v>0</v>
      </c>
      <c r="K716" s="253">
        <v>0</v>
      </c>
      <c r="L716" s="253">
        <f>H716+J716</f>
        <v>0</v>
      </c>
      <c r="M716" s="253">
        <f t="shared" ref="M716:N716" si="402">I716+K716</f>
        <v>0</v>
      </c>
      <c r="N716" s="253">
        <f t="shared" si="402"/>
        <v>0</v>
      </c>
    </row>
    <row r="717" spans="1:14" ht="84.75" hidden="1" customHeight="1" x14ac:dyDescent="0.2">
      <c r="A717" s="363" t="s">
        <v>473</v>
      </c>
      <c r="B717" s="267">
        <v>801</v>
      </c>
      <c r="C717" s="248" t="s">
        <v>190</v>
      </c>
      <c r="D717" s="248" t="s">
        <v>207</v>
      </c>
      <c r="E717" s="248" t="s">
        <v>474</v>
      </c>
      <c r="F717" s="248"/>
      <c r="G717" s="252"/>
      <c r="H717" s="252"/>
      <c r="I717" s="253">
        <f>I718</f>
        <v>0</v>
      </c>
      <c r="J717" s="253">
        <f>J718</f>
        <v>0</v>
      </c>
      <c r="K717" s="253">
        <f>K718</f>
        <v>0</v>
      </c>
      <c r="L717" s="253">
        <f>L718</f>
        <v>0</v>
      </c>
      <c r="M717" s="253">
        <f t="shared" ref="M717:N717" si="403">M718</f>
        <v>0</v>
      </c>
      <c r="N717" s="253">
        <f t="shared" si="403"/>
        <v>0</v>
      </c>
    </row>
    <row r="718" spans="1:14" ht="30" hidden="1" customHeight="1" x14ac:dyDescent="0.2">
      <c r="A718" s="255" t="s">
        <v>93</v>
      </c>
      <c r="B718" s="267">
        <v>801</v>
      </c>
      <c r="C718" s="248" t="s">
        <v>190</v>
      </c>
      <c r="D718" s="248" t="s">
        <v>207</v>
      </c>
      <c r="E718" s="248" t="s">
        <v>474</v>
      </c>
      <c r="F718" s="248" t="s">
        <v>94</v>
      </c>
      <c r="G718" s="252"/>
      <c r="H718" s="252"/>
      <c r="I718" s="253">
        <v>0</v>
      </c>
      <c r="J718" s="253">
        <f>G718+I718</f>
        <v>0</v>
      </c>
      <c r="K718" s="253">
        <v>0</v>
      </c>
      <c r="L718" s="253">
        <f>H718+J718</f>
        <v>0</v>
      </c>
      <c r="M718" s="253">
        <f t="shared" ref="M718:N718" si="404">I718+K718</f>
        <v>0</v>
      </c>
      <c r="N718" s="253">
        <f t="shared" si="404"/>
        <v>0</v>
      </c>
    </row>
    <row r="719" spans="1:14" ht="114" hidden="1" customHeight="1" x14ac:dyDescent="0.2">
      <c r="A719" s="363" t="s">
        <v>471</v>
      </c>
      <c r="B719" s="267">
        <v>801</v>
      </c>
      <c r="C719" s="248" t="s">
        <v>190</v>
      </c>
      <c r="D719" s="248" t="s">
        <v>207</v>
      </c>
      <c r="E719" s="248" t="s">
        <v>472</v>
      </c>
      <c r="F719" s="248"/>
      <c r="G719" s="252"/>
      <c r="H719" s="252"/>
      <c r="I719" s="253">
        <f>I720</f>
        <v>0</v>
      </c>
      <c r="J719" s="253">
        <f>J720</f>
        <v>0</v>
      </c>
      <c r="K719" s="253">
        <f>K720</f>
        <v>0</v>
      </c>
      <c r="L719" s="253">
        <f>L720</f>
        <v>0</v>
      </c>
      <c r="M719" s="253">
        <f t="shared" ref="M719:N719" si="405">M720</f>
        <v>0</v>
      </c>
      <c r="N719" s="253">
        <f t="shared" si="405"/>
        <v>0</v>
      </c>
    </row>
    <row r="720" spans="1:14" ht="30" hidden="1" customHeight="1" x14ac:dyDescent="0.2">
      <c r="A720" s="255" t="s">
        <v>93</v>
      </c>
      <c r="B720" s="267">
        <v>801</v>
      </c>
      <c r="C720" s="248" t="s">
        <v>190</v>
      </c>
      <c r="D720" s="248" t="s">
        <v>207</v>
      </c>
      <c r="E720" s="248" t="s">
        <v>472</v>
      </c>
      <c r="F720" s="248" t="s">
        <v>94</v>
      </c>
      <c r="G720" s="252"/>
      <c r="H720" s="252"/>
      <c r="I720" s="253">
        <v>0</v>
      </c>
      <c r="J720" s="253">
        <f>G720+I720</f>
        <v>0</v>
      </c>
      <c r="K720" s="253">
        <v>0</v>
      </c>
      <c r="L720" s="253">
        <f>H720+J720</f>
        <v>0</v>
      </c>
      <c r="M720" s="253">
        <f t="shared" ref="M720:N720" si="406">I720+K720</f>
        <v>0</v>
      </c>
      <c r="N720" s="253">
        <f t="shared" si="406"/>
        <v>0</v>
      </c>
    </row>
    <row r="721" spans="1:14" ht="18.75" hidden="1" customHeight="1" x14ac:dyDescent="0.2">
      <c r="A721" s="255" t="s">
        <v>511</v>
      </c>
      <c r="B721" s="267">
        <v>801</v>
      </c>
      <c r="C721" s="248" t="s">
        <v>190</v>
      </c>
      <c r="D721" s="248" t="s">
        <v>207</v>
      </c>
      <c r="E721" s="248" t="s">
        <v>512</v>
      </c>
      <c r="F721" s="248"/>
      <c r="G721" s="252"/>
      <c r="H721" s="252"/>
      <c r="I721" s="253">
        <f>I722</f>
        <v>-7909.7</v>
      </c>
      <c r="J721" s="253" t="e">
        <f>J722</f>
        <v>#REF!</v>
      </c>
      <c r="K721" s="253">
        <f>K722</f>
        <v>-7909.7</v>
      </c>
      <c r="L721" s="253" t="e">
        <f>L722</f>
        <v>#REF!</v>
      </c>
      <c r="M721" s="253" t="e">
        <f t="shared" ref="M721:N721" si="407">M722</f>
        <v>#REF!</v>
      </c>
      <c r="N721" s="253" t="e">
        <f t="shared" si="407"/>
        <v>#REF!</v>
      </c>
    </row>
    <row r="722" spans="1:14" ht="15.75" hidden="1" customHeight="1" x14ac:dyDescent="0.2">
      <c r="A722" s="255" t="s">
        <v>95</v>
      </c>
      <c r="B722" s="267">
        <v>801</v>
      </c>
      <c r="C722" s="248" t="s">
        <v>190</v>
      </c>
      <c r="D722" s="248" t="s">
        <v>207</v>
      </c>
      <c r="E722" s="248" t="s">
        <v>512</v>
      </c>
      <c r="F722" s="248" t="s">
        <v>96</v>
      </c>
      <c r="G722" s="252"/>
      <c r="H722" s="252"/>
      <c r="I722" s="253">
        <v>-7909.7</v>
      </c>
      <c r="J722" s="253" t="e">
        <f>#REF!+I722</f>
        <v>#REF!</v>
      </c>
      <c r="K722" s="253">
        <v>-7909.7</v>
      </c>
      <c r="L722" s="253" t="e">
        <f>#REF!+J722</f>
        <v>#REF!</v>
      </c>
      <c r="M722" s="253" t="e">
        <f>#REF!+K722</f>
        <v>#REF!</v>
      </c>
      <c r="N722" s="253" t="e">
        <f>#REF!+L722</f>
        <v>#REF!</v>
      </c>
    </row>
    <row r="723" spans="1:14" ht="15.75" hidden="1" customHeight="1" x14ac:dyDescent="0.2">
      <c r="A723" s="255" t="s">
        <v>834</v>
      </c>
      <c r="B723" s="267">
        <v>801</v>
      </c>
      <c r="C723" s="248" t="s">
        <v>190</v>
      </c>
      <c r="D723" s="248" t="s">
        <v>207</v>
      </c>
      <c r="E723" s="248" t="s">
        <v>867</v>
      </c>
      <c r="F723" s="248"/>
      <c r="G723" s="252"/>
      <c r="H723" s="253">
        <f>H725</f>
        <v>448</v>
      </c>
      <c r="I723" s="253">
        <f>I725</f>
        <v>0</v>
      </c>
      <c r="J723" s="253">
        <f t="shared" ref="J723:J734" si="408">H723+I723</f>
        <v>448</v>
      </c>
      <c r="K723" s="253">
        <f>K724+K725</f>
        <v>0</v>
      </c>
      <c r="L723" s="253">
        <f>L724+L725</f>
        <v>0</v>
      </c>
      <c r="M723" s="253">
        <f t="shared" ref="M723:N723" si="409">M724+M725</f>
        <v>0</v>
      </c>
      <c r="N723" s="253">
        <f t="shared" si="409"/>
        <v>0</v>
      </c>
    </row>
    <row r="724" spans="1:14" ht="15.75" hidden="1" customHeight="1" x14ac:dyDescent="0.2">
      <c r="A724" s="255" t="s">
        <v>99</v>
      </c>
      <c r="B724" s="267">
        <v>801</v>
      </c>
      <c r="C724" s="248" t="s">
        <v>190</v>
      </c>
      <c r="D724" s="248" t="s">
        <v>207</v>
      </c>
      <c r="E724" s="248" t="s">
        <v>867</v>
      </c>
      <c r="F724" s="248" t="s">
        <v>100</v>
      </c>
      <c r="G724" s="252"/>
      <c r="H724" s="253"/>
      <c r="I724" s="253"/>
      <c r="J724" s="253"/>
      <c r="K724" s="253">
        <v>5.19</v>
      </c>
      <c r="L724" s="253">
        <v>0</v>
      </c>
      <c r="M724" s="253">
        <v>0</v>
      </c>
      <c r="N724" s="253">
        <v>0</v>
      </c>
    </row>
    <row r="725" spans="1:14" ht="18.75" hidden="1" customHeight="1" x14ac:dyDescent="0.2">
      <c r="A725" s="255" t="s">
        <v>93</v>
      </c>
      <c r="B725" s="267">
        <v>801</v>
      </c>
      <c r="C725" s="248" t="s">
        <v>190</v>
      </c>
      <c r="D725" s="248" t="s">
        <v>207</v>
      </c>
      <c r="E725" s="248" t="s">
        <v>867</v>
      </c>
      <c r="F725" s="248" t="s">
        <v>94</v>
      </c>
      <c r="G725" s="252"/>
      <c r="H725" s="253">
        <v>448</v>
      </c>
      <c r="I725" s="253">
        <v>0</v>
      </c>
      <c r="J725" s="253">
        <f t="shared" si="408"/>
        <v>448</v>
      </c>
      <c r="K725" s="253">
        <v>-5.19</v>
      </c>
      <c r="L725" s="253">
        <v>0</v>
      </c>
      <c r="M725" s="253">
        <v>0</v>
      </c>
      <c r="N725" s="253">
        <v>0</v>
      </c>
    </row>
    <row r="726" spans="1:14" ht="28.5" customHeight="1" x14ac:dyDescent="0.2">
      <c r="A726" s="255" t="s">
        <v>833</v>
      </c>
      <c r="B726" s="267">
        <v>801</v>
      </c>
      <c r="C726" s="248" t="s">
        <v>190</v>
      </c>
      <c r="D726" s="248" t="s">
        <v>207</v>
      </c>
      <c r="E726" s="248" t="s">
        <v>832</v>
      </c>
      <c r="F726" s="248"/>
      <c r="G726" s="252"/>
      <c r="H726" s="253">
        <f>H727</f>
        <v>0.1</v>
      </c>
      <c r="I726" s="253">
        <f>I727</f>
        <v>0</v>
      </c>
      <c r="J726" s="253">
        <f t="shared" si="408"/>
        <v>0.1</v>
      </c>
      <c r="K726" s="253">
        <f>K727</f>
        <v>0</v>
      </c>
      <c r="L726" s="253">
        <f>L727</f>
        <v>0.1</v>
      </c>
      <c r="M726" s="253">
        <f t="shared" ref="M726:N726" si="410">M727</f>
        <v>0</v>
      </c>
      <c r="N726" s="253">
        <f t="shared" si="410"/>
        <v>0.1</v>
      </c>
    </row>
    <row r="727" spans="1:14" ht="19.5" customHeight="1" x14ac:dyDescent="0.2">
      <c r="A727" s="255" t="s">
        <v>93</v>
      </c>
      <c r="B727" s="267">
        <v>801</v>
      </c>
      <c r="C727" s="248" t="s">
        <v>190</v>
      </c>
      <c r="D727" s="248" t="s">
        <v>207</v>
      </c>
      <c r="E727" s="248" t="s">
        <v>832</v>
      </c>
      <c r="F727" s="248" t="s">
        <v>94</v>
      </c>
      <c r="G727" s="252"/>
      <c r="H727" s="253">
        <v>0.1</v>
      </c>
      <c r="I727" s="253">
        <v>0</v>
      </c>
      <c r="J727" s="253">
        <f t="shared" si="408"/>
        <v>0.1</v>
      </c>
      <c r="K727" s="253">
        <v>0</v>
      </c>
      <c r="L727" s="253">
        <v>0.1</v>
      </c>
      <c r="M727" s="253">
        <v>0</v>
      </c>
      <c r="N727" s="253">
        <f>L727+M727</f>
        <v>0.1</v>
      </c>
    </row>
    <row r="728" spans="1:14" ht="30.75" customHeight="1" x14ac:dyDescent="0.2">
      <c r="A728" s="255" t="s">
        <v>509</v>
      </c>
      <c r="B728" s="267">
        <v>801</v>
      </c>
      <c r="C728" s="248" t="s">
        <v>190</v>
      </c>
      <c r="D728" s="248" t="s">
        <v>207</v>
      </c>
      <c r="E728" s="248" t="s">
        <v>816</v>
      </c>
      <c r="F728" s="248"/>
      <c r="G728" s="252"/>
      <c r="H728" s="253">
        <f>H729</f>
        <v>50</v>
      </c>
      <c r="I728" s="253">
        <f>I729</f>
        <v>0</v>
      </c>
      <c r="J728" s="253">
        <f t="shared" si="408"/>
        <v>50</v>
      </c>
      <c r="K728" s="253">
        <f>K729</f>
        <v>-26.4</v>
      </c>
      <c r="L728" s="253">
        <f>L729</f>
        <v>50</v>
      </c>
      <c r="M728" s="253">
        <f t="shared" ref="M728:N728" si="411">M729</f>
        <v>-40</v>
      </c>
      <c r="N728" s="253">
        <f t="shared" si="411"/>
        <v>10</v>
      </c>
    </row>
    <row r="729" spans="1:14" ht="19.5" customHeight="1" x14ac:dyDescent="0.2">
      <c r="A729" s="255" t="s">
        <v>93</v>
      </c>
      <c r="B729" s="267">
        <v>801</v>
      </c>
      <c r="C729" s="248" t="s">
        <v>190</v>
      </c>
      <c r="D729" s="248" t="s">
        <v>207</v>
      </c>
      <c r="E729" s="248" t="s">
        <v>816</v>
      </c>
      <c r="F729" s="248" t="s">
        <v>94</v>
      </c>
      <c r="G729" s="252"/>
      <c r="H729" s="253">
        <v>50</v>
      </c>
      <c r="I729" s="253">
        <v>0</v>
      </c>
      <c r="J729" s="253">
        <f t="shared" si="408"/>
        <v>50</v>
      </c>
      <c r="K729" s="253">
        <v>-26.4</v>
      </c>
      <c r="L729" s="253">
        <v>50</v>
      </c>
      <c r="M729" s="253">
        <v>-40</v>
      </c>
      <c r="N729" s="253">
        <f>L729+M729</f>
        <v>10</v>
      </c>
    </row>
    <row r="730" spans="1:14" ht="19.5" customHeight="1" x14ac:dyDescent="0.2">
      <c r="A730" s="255" t="s">
        <v>499</v>
      </c>
      <c r="B730" s="267">
        <v>801</v>
      </c>
      <c r="C730" s="248" t="s">
        <v>190</v>
      </c>
      <c r="D730" s="248" t="s">
        <v>207</v>
      </c>
      <c r="E730" s="248" t="s">
        <v>749</v>
      </c>
      <c r="F730" s="248"/>
      <c r="G730" s="252"/>
      <c r="H730" s="253">
        <f>H731</f>
        <v>10</v>
      </c>
      <c r="I730" s="253">
        <f>I731</f>
        <v>0</v>
      </c>
      <c r="J730" s="253">
        <f t="shared" si="408"/>
        <v>10</v>
      </c>
      <c r="K730" s="253">
        <f>K731</f>
        <v>0</v>
      </c>
      <c r="L730" s="253">
        <f>L731</f>
        <v>10</v>
      </c>
      <c r="M730" s="253">
        <f t="shared" ref="M730:N730" si="412">M731</f>
        <v>-10</v>
      </c>
      <c r="N730" s="253">
        <f t="shared" si="412"/>
        <v>0</v>
      </c>
    </row>
    <row r="731" spans="1:14" ht="19.5" customHeight="1" x14ac:dyDescent="0.2">
      <c r="A731" s="255" t="s">
        <v>121</v>
      </c>
      <c r="B731" s="267">
        <v>801</v>
      </c>
      <c r="C731" s="248" t="s">
        <v>190</v>
      </c>
      <c r="D731" s="248" t="s">
        <v>207</v>
      </c>
      <c r="E731" s="248" t="s">
        <v>749</v>
      </c>
      <c r="F731" s="248" t="s">
        <v>94</v>
      </c>
      <c r="G731" s="252"/>
      <c r="H731" s="253">
        <v>10</v>
      </c>
      <c r="I731" s="253">
        <v>0</v>
      </c>
      <c r="J731" s="253">
        <f t="shared" si="408"/>
        <v>10</v>
      </c>
      <c r="K731" s="253">
        <v>0</v>
      </c>
      <c r="L731" s="253">
        <v>10</v>
      </c>
      <c r="M731" s="253">
        <v>-10</v>
      </c>
      <c r="N731" s="253">
        <f>L731+M731</f>
        <v>0</v>
      </c>
    </row>
    <row r="732" spans="1:14" ht="29.25" customHeight="1" x14ac:dyDescent="0.2">
      <c r="A732" s="255" t="s">
        <v>510</v>
      </c>
      <c r="B732" s="267">
        <v>801</v>
      </c>
      <c r="C732" s="248" t="s">
        <v>190</v>
      </c>
      <c r="D732" s="248" t="s">
        <v>207</v>
      </c>
      <c r="E732" s="248" t="s">
        <v>815</v>
      </c>
      <c r="F732" s="248"/>
      <c r="G732" s="252"/>
      <c r="H732" s="253">
        <f>H734</f>
        <v>50</v>
      </c>
      <c r="I732" s="253">
        <f>I734</f>
        <v>0</v>
      </c>
      <c r="J732" s="253">
        <f t="shared" si="408"/>
        <v>50</v>
      </c>
      <c r="K732" s="253">
        <f>K734+K733</f>
        <v>0</v>
      </c>
      <c r="L732" s="253">
        <f>L734+L733</f>
        <v>50</v>
      </c>
      <c r="M732" s="253">
        <f t="shared" ref="M732:N732" si="413">M734+M733</f>
        <v>-40</v>
      </c>
      <c r="N732" s="253">
        <f t="shared" si="413"/>
        <v>10</v>
      </c>
    </row>
    <row r="733" spans="1:14" ht="19.5" hidden="1" customHeight="1" x14ac:dyDescent="0.2">
      <c r="A733" s="255" t="s">
        <v>97</v>
      </c>
      <c r="B733" s="267">
        <v>801</v>
      </c>
      <c r="C733" s="248" t="s">
        <v>190</v>
      </c>
      <c r="D733" s="248" t="s">
        <v>207</v>
      </c>
      <c r="E733" s="248" t="s">
        <v>815</v>
      </c>
      <c r="F733" s="248" t="s">
        <v>98</v>
      </c>
      <c r="G733" s="252"/>
      <c r="H733" s="253"/>
      <c r="I733" s="253"/>
      <c r="J733" s="253"/>
      <c r="K733" s="253">
        <v>7.5</v>
      </c>
      <c r="L733" s="253">
        <v>0</v>
      </c>
      <c r="M733" s="253"/>
      <c r="N733" s="253">
        <v>0</v>
      </c>
    </row>
    <row r="734" spans="1:14" ht="19.5" customHeight="1" x14ac:dyDescent="0.2">
      <c r="A734" s="255" t="s">
        <v>93</v>
      </c>
      <c r="B734" s="267">
        <v>801</v>
      </c>
      <c r="C734" s="248" t="s">
        <v>190</v>
      </c>
      <c r="D734" s="248" t="s">
        <v>207</v>
      </c>
      <c r="E734" s="248" t="s">
        <v>815</v>
      </c>
      <c r="F734" s="248" t="s">
        <v>94</v>
      </c>
      <c r="G734" s="252"/>
      <c r="H734" s="253">
        <v>50</v>
      </c>
      <c r="I734" s="253">
        <v>0</v>
      </c>
      <c r="J734" s="253">
        <f t="shared" si="408"/>
        <v>50</v>
      </c>
      <c r="K734" s="253">
        <v>-7.5</v>
      </c>
      <c r="L734" s="253">
        <v>50</v>
      </c>
      <c r="M734" s="253">
        <v>-40</v>
      </c>
      <c r="N734" s="253">
        <f>L734+M734</f>
        <v>10</v>
      </c>
    </row>
    <row r="735" spans="1:14" ht="19.5" customHeight="1" x14ac:dyDescent="0.2">
      <c r="A735" s="255" t="s">
        <v>506</v>
      </c>
      <c r="B735" s="267">
        <v>801</v>
      </c>
      <c r="C735" s="248" t="s">
        <v>190</v>
      </c>
      <c r="D735" s="248" t="s">
        <v>207</v>
      </c>
      <c r="E735" s="248" t="s">
        <v>866</v>
      </c>
      <c r="F735" s="248"/>
      <c r="G735" s="370">
        <f>G738+G740+G741</f>
        <v>0</v>
      </c>
      <c r="H735" s="271">
        <f>H736+H737+H738+H740+H741+H739</f>
        <v>7192</v>
      </c>
      <c r="I735" s="271">
        <f>I736+I737+I738+I740+I741+I739</f>
        <v>1484.8999999999996</v>
      </c>
      <c r="J735" s="271">
        <f>J736+J737+J738+J740+J741+J739</f>
        <v>8676.9</v>
      </c>
      <c r="K735" s="271">
        <f>K736+K737+K738+K740+K741+K739+K742</f>
        <v>9.9999999999909051E-3</v>
      </c>
      <c r="L735" s="271">
        <f>L736+L737+L739+L740+L741</f>
        <v>8814</v>
      </c>
      <c r="M735" s="271">
        <f t="shared" ref="M735:N735" si="414">M736+M737+M739+M740+M741</f>
        <v>381</v>
      </c>
      <c r="N735" s="271">
        <f t="shared" si="414"/>
        <v>9195</v>
      </c>
    </row>
    <row r="736" spans="1:14" ht="30.75" customHeight="1" x14ac:dyDescent="0.2">
      <c r="A736" s="357" t="s">
        <v>895</v>
      </c>
      <c r="B736" s="267">
        <v>801</v>
      </c>
      <c r="C736" s="248" t="s">
        <v>190</v>
      </c>
      <c r="D736" s="248" t="s">
        <v>207</v>
      </c>
      <c r="E736" s="248" t="s">
        <v>866</v>
      </c>
      <c r="F736" s="248" t="s">
        <v>830</v>
      </c>
      <c r="G736" s="355"/>
      <c r="H736" s="253">
        <v>0</v>
      </c>
      <c r="I736" s="253">
        <v>6334.5</v>
      </c>
      <c r="J736" s="253">
        <f t="shared" ref="J736:J741" si="415">H736+I736</f>
        <v>6334.5</v>
      </c>
      <c r="K736" s="253">
        <v>0.05</v>
      </c>
      <c r="L736" s="253">
        <v>6144</v>
      </c>
      <c r="M736" s="253">
        <v>666</v>
      </c>
      <c r="N736" s="253">
        <f>L736+M736</f>
        <v>6810</v>
      </c>
    </row>
    <row r="737" spans="1:14" ht="32.25" customHeight="1" x14ac:dyDescent="0.2">
      <c r="A737" s="357" t="s">
        <v>898</v>
      </c>
      <c r="B737" s="267">
        <v>801</v>
      </c>
      <c r="C737" s="248" t="s">
        <v>190</v>
      </c>
      <c r="D737" s="248" t="s">
        <v>207</v>
      </c>
      <c r="E737" s="248" t="s">
        <v>866</v>
      </c>
      <c r="F737" s="248" t="s">
        <v>897</v>
      </c>
      <c r="G737" s="355"/>
      <c r="H737" s="253">
        <v>0</v>
      </c>
      <c r="I737" s="253">
        <v>1782.4</v>
      </c>
      <c r="J737" s="253">
        <f t="shared" si="415"/>
        <v>1782.4</v>
      </c>
      <c r="K737" s="253">
        <v>-0.04</v>
      </c>
      <c r="L737" s="253">
        <v>1856</v>
      </c>
      <c r="M737" s="253">
        <v>201</v>
      </c>
      <c r="N737" s="253">
        <f t="shared" ref="N737:N741" si="416">L737+M737</f>
        <v>2057</v>
      </c>
    </row>
    <row r="738" spans="1:14" ht="18.75" hidden="1" customHeight="1" x14ac:dyDescent="0.2">
      <c r="A738" s="377" t="s">
        <v>905</v>
      </c>
      <c r="B738" s="267">
        <v>801</v>
      </c>
      <c r="C738" s="248" t="s">
        <v>190</v>
      </c>
      <c r="D738" s="248" t="s">
        <v>207</v>
      </c>
      <c r="E738" s="248" t="s">
        <v>866</v>
      </c>
      <c r="F738" s="248" t="s">
        <v>96</v>
      </c>
      <c r="G738" s="252"/>
      <c r="H738" s="253">
        <v>6632</v>
      </c>
      <c r="I738" s="253">
        <v>-6632</v>
      </c>
      <c r="J738" s="253">
        <f t="shared" si="415"/>
        <v>0</v>
      </c>
      <c r="K738" s="253">
        <v>0</v>
      </c>
      <c r="L738" s="253">
        <f>I738+J738</f>
        <v>-6632</v>
      </c>
      <c r="M738" s="253">
        <v>0</v>
      </c>
      <c r="N738" s="253">
        <f t="shared" si="416"/>
        <v>-6632</v>
      </c>
    </row>
    <row r="739" spans="1:14" ht="18.75" customHeight="1" x14ac:dyDescent="0.2">
      <c r="A739" s="255" t="s">
        <v>93</v>
      </c>
      <c r="B739" s="267">
        <v>801</v>
      </c>
      <c r="C739" s="248" t="s">
        <v>190</v>
      </c>
      <c r="D739" s="248" t="s">
        <v>207</v>
      </c>
      <c r="E739" s="248" t="s">
        <v>866</v>
      </c>
      <c r="F739" s="248" t="s">
        <v>94</v>
      </c>
      <c r="G739" s="252"/>
      <c r="H739" s="253">
        <v>0</v>
      </c>
      <c r="I739" s="253">
        <v>200</v>
      </c>
      <c r="J739" s="253">
        <f t="shared" si="415"/>
        <v>200</v>
      </c>
      <c r="K739" s="253">
        <v>0</v>
      </c>
      <c r="L739" s="253">
        <v>328</v>
      </c>
      <c r="M739" s="253">
        <v>0</v>
      </c>
      <c r="N739" s="253">
        <f t="shared" si="416"/>
        <v>328</v>
      </c>
    </row>
    <row r="740" spans="1:14" ht="18.75" customHeight="1" x14ac:dyDescent="0.2">
      <c r="A740" s="255" t="s">
        <v>103</v>
      </c>
      <c r="B740" s="267">
        <v>801</v>
      </c>
      <c r="C740" s="248" t="s">
        <v>190</v>
      </c>
      <c r="D740" s="248" t="s">
        <v>207</v>
      </c>
      <c r="E740" s="248" t="s">
        <v>866</v>
      </c>
      <c r="F740" s="248" t="s">
        <v>104</v>
      </c>
      <c r="G740" s="252"/>
      <c r="H740" s="253">
        <v>336</v>
      </c>
      <c r="I740" s="253">
        <v>0</v>
      </c>
      <c r="J740" s="253">
        <f t="shared" si="415"/>
        <v>336</v>
      </c>
      <c r="K740" s="253">
        <v>-150</v>
      </c>
      <c r="L740" s="253">
        <v>336</v>
      </c>
      <c r="M740" s="253">
        <v>-336</v>
      </c>
      <c r="N740" s="253">
        <f t="shared" si="416"/>
        <v>0</v>
      </c>
    </row>
    <row r="741" spans="1:14" ht="18.75" customHeight="1" x14ac:dyDescent="0.2">
      <c r="A741" s="255" t="s">
        <v>105</v>
      </c>
      <c r="B741" s="267">
        <v>801</v>
      </c>
      <c r="C741" s="248" t="s">
        <v>190</v>
      </c>
      <c r="D741" s="248" t="s">
        <v>207</v>
      </c>
      <c r="E741" s="248" t="s">
        <v>866</v>
      </c>
      <c r="F741" s="248" t="s">
        <v>106</v>
      </c>
      <c r="G741" s="252"/>
      <c r="H741" s="253">
        <v>224</v>
      </c>
      <c r="I741" s="253">
        <v>-200</v>
      </c>
      <c r="J741" s="253">
        <f t="shared" si="415"/>
        <v>24</v>
      </c>
      <c r="K741" s="253">
        <v>0</v>
      </c>
      <c r="L741" s="253">
        <v>150</v>
      </c>
      <c r="M741" s="253">
        <v>-150</v>
      </c>
      <c r="N741" s="253">
        <f t="shared" si="416"/>
        <v>0</v>
      </c>
    </row>
    <row r="742" spans="1:14" ht="18.75" hidden="1" customHeight="1" x14ac:dyDescent="0.2">
      <c r="A742" s="255" t="s">
        <v>918</v>
      </c>
      <c r="B742" s="267">
        <v>801</v>
      </c>
      <c r="C742" s="248" t="s">
        <v>190</v>
      </c>
      <c r="D742" s="248" t="s">
        <v>207</v>
      </c>
      <c r="E742" s="248" t="s">
        <v>866</v>
      </c>
      <c r="F742" s="248" t="s">
        <v>903</v>
      </c>
      <c r="G742" s="252"/>
      <c r="H742" s="253">
        <v>224</v>
      </c>
      <c r="I742" s="253">
        <v>-200</v>
      </c>
      <c r="J742" s="253">
        <v>0</v>
      </c>
      <c r="K742" s="253">
        <v>150</v>
      </c>
      <c r="L742" s="253">
        <v>0</v>
      </c>
      <c r="M742" s="253"/>
      <c r="N742" s="253">
        <v>0</v>
      </c>
    </row>
    <row r="743" spans="1:14" ht="18.75" customHeight="1" x14ac:dyDescent="0.2">
      <c r="A743" s="255" t="s">
        <v>891</v>
      </c>
      <c r="B743" s="267">
        <v>801</v>
      </c>
      <c r="C743" s="248" t="s">
        <v>190</v>
      </c>
      <c r="D743" s="248" t="s">
        <v>207</v>
      </c>
      <c r="E743" s="248" t="s">
        <v>890</v>
      </c>
      <c r="F743" s="248"/>
      <c r="G743" s="252"/>
      <c r="H743" s="271">
        <f>H744+H745+H746+H747+H749</f>
        <v>2447</v>
      </c>
      <c r="I743" s="271">
        <f>I744+I745+I746+I747+I749</f>
        <v>-1.1368683772161603E-13</v>
      </c>
      <c r="J743" s="271">
        <f>H743+I743</f>
        <v>2447</v>
      </c>
      <c r="K743" s="271">
        <f>K744+K745+K746+K747+K749+K748+K750</f>
        <v>500</v>
      </c>
      <c r="L743" s="271">
        <f>L744+L746+L747+L749+L750</f>
        <v>2410</v>
      </c>
      <c r="M743" s="271">
        <f t="shared" ref="M743:N743" si="417">M744+M746+M747+M749+M750</f>
        <v>-695</v>
      </c>
      <c r="N743" s="271">
        <f t="shared" si="417"/>
        <v>1715</v>
      </c>
    </row>
    <row r="744" spans="1:14" ht="18.75" customHeight="1" x14ac:dyDescent="0.2">
      <c r="A744" s="357" t="s">
        <v>895</v>
      </c>
      <c r="B744" s="267">
        <v>801</v>
      </c>
      <c r="C744" s="248" t="s">
        <v>190</v>
      </c>
      <c r="D744" s="248" t="s">
        <v>207</v>
      </c>
      <c r="E744" s="248" t="s">
        <v>890</v>
      </c>
      <c r="F744" s="248" t="s">
        <v>830</v>
      </c>
      <c r="G744" s="252"/>
      <c r="H744" s="253">
        <v>0</v>
      </c>
      <c r="I744" s="253">
        <v>1034.5999999999999</v>
      </c>
      <c r="J744" s="253">
        <f>H744+I744</f>
        <v>1034.5999999999999</v>
      </c>
      <c r="K744" s="253">
        <v>-0.04</v>
      </c>
      <c r="L744" s="253">
        <v>875</v>
      </c>
      <c r="M744" s="253">
        <v>28</v>
      </c>
      <c r="N744" s="253">
        <f>L744+M744</f>
        <v>903</v>
      </c>
    </row>
    <row r="745" spans="1:14" ht="18.75" hidden="1" customHeight="1" x14ac:dyDescent="0.2">
      <c r="A745" s="377" t="s">
        <v>905</v>
      </c>
      <c r="B745" s="267">
        <v>801</v>
      </c>
      <c r="C745" s="248" t="s">
        <v>190</v>
      </c>
      <c r="D745" s="248" t="s">
        <v>207</v>
      </c>
      <c r="E745" s="248" t="s">
        <v>890</v>
      </c>
      <c r="F745" s="248" t="s">
        <v>96</v>
      </c>
      <c r="G745" s="252"/>
      <c r="H745" s="253">
        <v>1347</v>
      </c>
      <c r="I745" s="253">
        <v>-1347</v>
      </c>
      <c r="J745" s="253">
        <f>H745+I745</f>
        <v>0</v>
      </c>
      <c r="K745" s="253">
        <v>0</v>
      </c>
      <c r="L745" s="253">
        <f>I745+J745</f>
        <v>-1347</v>
      </c>
      <c r="M745" s="253">
        <v>0</v>
      </c>
      <c r="N745" s="253">
        <f t="shared" ref="N745:N750" si="418">L745+M745</f>
        <v>-1347</v>
      </c>
    </row>
    <row r="746" spans="1:14" ht="32.25" customHeight="1" x14ac:dyDescent="0.2">
      <c r="A746" s="357" t="s">
        <v>898</v>
      </c>
      <c r="B746" s="267">
        <v>801</v>
      </c>
      <c r="C746" s="248" t="s">
        <v>190</v>
      </c>
      <c r="D746" s="248" t="s">
        <v>207</v>
      </c>
      <c r="E746" s="248" t="s">
        <v>890</v>
      </c>
      <c r="F746" s="358" t="s">
        <v>897</v>
      </c>
      <c r="G746" s="252"/>
      <c r="H746" s="253">
        <v>0</v>
      </c>
      <c r="I746" s="253">
        <v>312.39999999999998</v>
      </c>
      <c r="J746" s="253">
        <f>H746+I746</f>
        <v>312.39999999999998</v>
      </c>
      <c r="K746" s="253">
        <v>0.04</v>
      </c>
      <c r="L746" s="253">
        <v>265</v>
      </c>
      <c r="M746" s="253">
        <v>8</v>
      </c>
      <c r="N746" s="253">
        <f t="shared" si="418"/>
        <v>273</v>
      </c>
    </row>
    <row r="747" spans="1:14" ht="16.5" customHeight="1" x14ac:dyDescent="0.2">
      <c r="A747" s="255" t="s">
        <v>99</v>
      </c>
      <c r="B747" s="267">
        <v>801</v>
      </c>
      <c r="C747" s="248" t="s">
        <v>190</v>
      </c>
      <c r="D747" s="248" t="s">
        <v>207</v>
      </c>
      <c r="E747" s="248" t="s">
        <v>890</v>
      </c>
      <c r="F747" s="248" t="s">
        <v>100</v>
      </c>
      <c r="G747" s="252"/>
      <c r="H747" s="253">
        <v>196</v>
      </c>
      <c r="I747" s="253">
        <v>0</v>
      </c>
      <c r="J747" s="253">
        <f>H747+I747</f>
        <v>196</v>
      </c>
      <c r="K747" s="253">
        <v>0</v>
      </c>
      <c r="L747" s="253">
        <v>190</v>
      </c>
      <c r="M747" s="253">
        <v>-140</v>
      </c>
      <c r="N747" s="253">
        <f t="shared" si="418"/>
        <v>50</v>
      </c>
    </row>
    <row r="748" spans="1:14" ht="16.5" hidden="1" customHeight="1" x14ac:dyDescent="0.2">
      <c r="A748" s="255" t="s">
        <v>919</v>
      </c>
      <c r="B748" s="267">
        <v>801</v>
      </c>
      <c r="C748" s="248" t="s">
        <v>190</v>
      </c>
      <c r="D748" s="248" t="s">
        <v>207</v>
      </c>
      <c r="E748" s="248" t="s">
        <v>890</v>
      </c>
      <c r="F748" s="248" t="s">
        <v>102</v>
      </c>
      <c r="G748" s="252"/>
      <c r="H748" s="253"/>
      <c r="I748" s="253"/>
      <c r="J748" s="253"/>
      <c r="K748" s="253">
        <v>21.1</v>
      </c>
      <c r="L748" s="253">
        <v>0</v>
      </c>
      <c r="M748" s="253">
        <v>0</v>
      </c>
      <c r="N748" s="253">
        <f t="shared" si="418"/>
        <v>0</v>
      </c>
    </row>
    <row r="749" spans="1:14" ht="16.5" customHeight="1" x14ac:dyDescent="0.2">
      <c r="A749" s="255" t="s">
        <v>93</v>
      </c>
      <c r="B749" s="267">
        <v>801</v>
      </c>
      <c r="C749" s="248" t="s">
        <v>190</v>
      </c>
      <c r="D749" s="248" t="s">
        <v>207</v>
      </c>
      <c r="E749" s="248" t="s">
        <v>890</v>
      </c>
      <c r="F749" s="248" t="s">
        <v>94</v>
      </c>
      <c r="G749" s="252"/>
      <c r="H749" s="253">
        <v>904</v>
      </c>
      <c r="I749" s="253">
        <v>0</v>
      </c>
      <c r="J749" s="253">
        <f>H749+I749</f>
        <v>904</v>
      </c>
      <c r="K749" s="253">
        <v>298.89999999999998</v>
      </c>
      <c r="L749" s="253">
        <v>900</v>
      </c>
      <c r="M749" s="253">
        <v>-411</v>
      </c>
      <c r="N749" s="253">
        <f t="shared" si="418"/>
        <v>489</v>
      </c>
    </row>
    <row r="750" spans="1:14" ht="16.5" customHeight="1" x14ac:dyDescent="0.2">
      <c r="A750" s="255" t="s">
        <v>103</v>
      </c>
      <c r="B750" s="267">
        <v>801</v>
      </c>
      <c r="C750" s="248" t="s">
        <v>190</v>
      </c>
      <c r="D750" s="248" t="s">
        <v>207</v>
      </c>
      <c r="E750" s="248" t="s">
        <v>890</v>
      </c>
      <c r="F750" s="248" t="s">
        <v>104</v>
      </c>
      <c r="G750" s="252"/>
      <c r="H750" s="253">
        <v>904</v>
      </c>
      <c r="I750" s="253">
        <v>0</v>
      </c>
      <c r="J750" s="253">
        <v>0</v>
      </c>
      <c r="K750" s="253">
        <v>180</v>
      </c>
      <c r="L750" s="253">
        <v>180</v>
      </c>
      <c r="M750" s="253">
        <v>-180</v>
      </c>
      <c r="N750" s="253">
        <f t="shared" si="418"/>
        <v>0</v>
      </c>
    </row>
    <row r="751" spans="1:14" ht="28.5" customHeight="1" x14ac:dyDescent="0.2">
      <c r="A751" s="255" t="s">
        <v>998</v>
      </c>
      <c r="B751" s="267">
        <v>801</v>
      </c>
      <c r="C751" s="248" t="s">
        <v>190</v>
      </c>
      <c r="D751" s="248" t="s">
        <v>207</v>
      </c>
      <c r="E751" s="248" t="s">
        <v>744</v>
      </c>
      <c r="F751" s="248"/>
      <c r="G751" s="370">
        <f>G752+G756</f>
        <v>0</v>
      </c>
      <c r="H751" s="253">
        <f t="shared" ref="H751:N751" si="419">H752+H755</f>
        <v>658.5</v>
      </c>
      <c r="I751" s="253">
        <f t="shared" si="419"/>
        <v>0</v>
      </c>
      <c r="J751" s="253">
        <f t="shared" si="419"/>
        <v>658.5</v>
      </c>
      <c r="K751" s="253">
        <f t="shared" si="419"/>
        <v>0</v>
      </c>
      <c r="L751" s="253">
        <f t="shared" si="419"/>
        <v>654.5</v>
      </c>
      <c r="M751" s="253">
        <f t="shared" si="419"/>
        <v>115.9</v>
      </c>
      <c r="N751" s="253">
        <f t="shared" si="419"/>
        <v>770.4</v>
      </c>
    </row>
    <row r="752" spans="1:14" ht="18" customHeight="1" x14ac:dyDescent="0.2">
      <c r="A752" s="255" t="s">
        <v>807</v>
      </c>
      <c r="B752" s="267">
        <v>801</v>
      </c>
      <c r="C752" s="248" t="s">
        <v>190</v>
      </c>
      <c r="D752" s="248" t="s">
        <v>207</v>
      </c>
      <c r="E752" s="248" t="s">
        <v>868</v>
      </c>
      <c r="F752" s="248"/>
      <c r="G752" s="252"/>
      <c r="H752" s="253">
        <f>H753+H754</f>
        <v>535.6</v>
      </c>
      <c r="I752" s="253">
        <f>I753+I754</f>
        <v>0</v>
      </c>
      <c r="J752" s="253">
        <f>H752+I752</f>
        <v>535.6</v>
      </c>
      <c r="K752" s="253">
        <f>K753+K754</f>
        <v>0</v>
      </c>
      <c r="L752" s="253">
        <f>L753+L754</f>
        <v>436.6</v>
      </c>
      <c r="M752" s="253">
        <f t="shared" ref="M752:N752" si="420">M753+M754</f>
        <v>168.8</v>
      </c>
      <c r="N752" s="253">
        <f t="shared" si="420"/>
        <v>605.4</v>
      </c>
    </row>
    <row r="753" spans="1:14" ht="18" customHeight="1" x14ac:dyDescent="0.2">
      <c r="A753" s="377" t="s">
        <v>905</v>
      </c>
      <c r="B753" s="267">
        <v>801</v>
      </c>
      <c r="C753" s="248" t="s">
        <v>190</v>
      </c>
      <c r="D753" s="248" t="s">
        <v>207</v>
      </c>
      <c r="E753" s="248" t="s">
        <v>868</v>
      </c>
      <c r="F753" s="378" t="s">
        <v>96</v>
      </c>
      <c r="G753" s="252"/>
      <c r="H753" s="253">
        <v>535.6</v>
      </c>
      <c r="I753" s="253">
        <v>-34.1</v>
      </c>
      <c r="J753" s="253">
        <f>H753+I753</f>
        <v>501.5</v>
      </c>
      <c r="K753" s="253">
        <v>0.09</v>
      </c>
      <c r="L753" s="253">
        <v>436.6</v>
      </c>
      <c r="M753" s="253">
        <v>65.400000000000006</v>
      </c>
      <c r="N753" s="253">
        <f>L753+M753</f>
        <v>502</v>
      </c>
    </row>
    <row r="754" spans="1:14" ht="29.25" customHeight="1" x14ac:dyDescent="0.2">
      <c r="A754" s="357" t="s">
        <v>896</v>
      </c>
      <c r="B754" s="267">
        <v>801</v>
      </c>
      <c r="C754" s="248" t="s">
        <v>190</v>
      </c>
      <c r="D754" s="248" t="s">
        <v>207</v>
      </c>
      <c r="E754" s="248" t="s">
        <v>868</v>
      </c>
      <c r="F754" s="248" t="s">
        <v>894</v>
      </c>
      <c r="G754" s="252"/>
      <c r="H754" s="253">
        <v>0</v>
      </c>
      <c r="I754" s="253">
        <v>34.1</v>
      </c>
      <c r="J754" s="253">
        <f>H754+I754</f>
        <v>34.1</v>
      </c>
      <c r="K754" s="253">
        <v>-0.09</v>
      </c>
      <c r="L754" s="253">
        <v>0</v>
      </c>
      <c r="M754" s="253">
        <v>103.4</v>
      </c>
      <c r="N754" s="253">
        <f>L754+M754</f>
        <v>103.4</v>
      </c>
    </row>
    <row r="755" spans="1:14" ht="19.5" customHeight="1" x14ac:dyDescent="0.2">
      <c r="A755" s="386" t="s">
        <v>807</v>
      </c>
      <c r="B755" s="267">
        <v>801</v>
      </c>
      <c r="C755" s="248" t="s">
        <v>190</v>
      </c>
      <c r="D755" s="248" t="s">
        <v>207</v>
      </c>
      <c r="E755" s="248" t="s">
        <v>870</v>
      </c>
      <c r="F755" s="248"/>
      <c r="G755" s="252"/>
      <c r="H755" s="253">
        <f>H756+H758</f>
        <v>122.9</v>
      </c>
      <c r="I755" s="253">
        <f>I756+I758</f>
        <v>0</v>
      </c>
      <c r="J755" s="253">
        <f>J756+J758</f>
        <v>122.9</v>
      </c>
      <c r="K755" s="253">
        <f>K756+K758</f>
        <v>0</v>
      </c>
      <c r="L755" s="253">
        <f>L756+L758+L757+L759</f>
        <v>217.9</v>
      </c>
      <c r="M755" s="253">
        <f>M756+M758+M757+M759</f>
        <v>-52.900000000000006</v>
      </c>
      <c r="N755" s="253">
        <f t="shared" ref="N755" si="421">N756+N758+N757+N759</f>
        <v>165</v>
      </c>
    </row>
    <row r="756" spans="1:14" ht="20.25" customHeight="1" x14ac:dyDescent="0.2">
      <c r="A756" s="377" t="s">
        <v>905</v>
      </c>
      <c r="B756" s="267">
        <v>801</v>
      </c>
      <c r="C756" s="248" t="s">
        <v>190</v>
      </c>
      <c r="D756" s="248" t="s">
        <v>207</v>
      </c>
      <c r="E756" s="248" t="s">
        <v>870</v>
      </c>
      <c r="F756" s="248" t="s">
        <v>96</v>
      </c>
      <c r="G756" s="252"/>
      <c r="H756" s="253">
        <v>122.9</v>
      </c>
      <c r="I756" s="253">
        <v>-122.9</v>
      </c>
      <c r="J756" s="253">
        <f t="shared" ref="J756:J766" si="422">H756+I756</f>
        <v>0</v>
      </c>
      <c r="K756" s="253">
        <v>0</v>
      </c>
      <c r="L756" s="253">
        <v>0</v>
      </c>
      <c r="M756" s="253">
        <f>49.8+56.6</f>
        <v>106.4</v>
      </c>
      <c r="N756" s="253">
        <f>L756+M756</f>
        <v>106.4</v>
      </c>
    </row>
    <row r="757" spans="1:14" ht="20.25" customHeight="1" x14ac:dyDescent="0.2">
      <c r="A757" s="255" t="s">
        <v>97</v>
      </c>
      <c r="B757" s="267">
        <v>801</v>
      </c>
      <c r="C757" s="248" t="s">
        <v>190</v>
      </c>
      <c r="D757" s="248" t="s">
        <v>207</v>
      </c>
      <c r="E757" s="248" t="s">
        <v>870</v>
      </c>
      <c r="F757" s="248" t="s">
        <v>98</v>
      </c>
      <c r="G757" s="252"/>
      <c r="H757" s="253"/>
      <c r="I757" s="253"/>
      <c r="J757" s="253"/>
      <c r="K757" s="253"/>
      <c r="L757" s="253">
        <v>0</v>
      </c>
      <c r="M757" s="253"/>
      <c r="N757" s="253">
        <f t="shared" ref="N757:N759" si="423">L757+M757</f>
        <v>0</v>
      </c>
    </row>
    <row r="758" spans="1:14" ht="35.25" customHeight="1" x14ac:dyDescent="0.2">
      <c r="A758" s="357" t="s">
        <v>896</v>
      </c>
      <c r="B758" s="267">
        <v>801</v>
      </c>
      <c r="C758" s="248" t="s">
        <v>190</v>
      </c>
      <c r="D758" s="248" t="s">
        <v>207</v>
      </c>
      <c r="E758" s="248" t="s">
        <v>870</v>
      </c>
      <c r="F758" s="248" t="s">
        <v>894</v>
      </c>
      <c r="G758" s="252"/>
      <c r="H758" s="253">
        <v>0</v>
      </c>
      <c r="I758" s="253">
        <v>122.9</v>
      </c>
      <c r="J758" s="253">
        <f t="shared" si="422"/>
        <v>122.9</v>
      </c>
      <c r="K758" s="253">
        <v>0</v>
      </c>
      <c r="L758" s="253">
        <v>217.9</v>
      </c>
      <c r="M758" s="253">
        <v>-169.3</v>
      </c>
      <c r="N758" s="253">
        <f t="shared" si="423"/>
        <v>48.599999999999994</v>
      </c>
    </row>
    <row r="759" spans="1:14" ht="28.5" customHeight="1" x14ac:dyDescent="0.2">
      <c r="A759" s="255" t="s">
        <v>93</v>
      </c>
      <c r="B759" s="267">
        <v>801</v>
      </c>
      <c r="C759" s="248" t="s">
        <v>190</v>
      </c>
      <c r="D759" s="248" t="s">
        <v>207</v>
      </c>
      <c r="E759" s="248" t="s">
        <v>870</v>
      </c>
      <c r="F759" s="248" t="s">
        <v>94</v>
      </c>
      <c r="G759" s="252"/>
      <c r="H759" s="253"/>
      <c r="I759" s="253"/>
      <c r="J759" s="253"/>
      <c r="K759" s="253"/>
      <c r="L759" s="253">
        <v>0</v>
      </c>
      <c r="M759" s="253">
        <v>10</v>
      </c>
      <c r="N759" s="253">
        <f t="shared" si="423"/>
        <v>10</v>
      </c>
    </row>
    <row r="760" spans="1:14" ht="31.5" customHeight="1" x14ac:dyDescent="0.2">
      <c r="A760" s="255" t="s">
        <v>806</v>
      </c>
      <c r="B760" s="267">
        <v>801</v>
      </c>
      <c r="C760" s="248" t="s">
        <v>190</v>
      </c>
      <c r="D760" s="248" t="s">
        <v>207</v>
      </c>
      <c r="E760" s="248" t="s">
        <v>805</v>
      </c>
      <c r="F760" s="248"/>
      <c r="G760" s="252"/>
      <c r="H760" s="253">
        <f>H761</f>
        <v>41.2</v>
      </c>
      <c r="I760" s="253">
        <f>I761</f>
        <v>0</v>
      </c>
      <c r="J760" s="253">
        <f t="shared" si="422"/>
        <v>41.2</v>
      </c>
      <c r="K760" s="253">
        <f>K761</f>
        <v>0</v>
      </c>
      <c r="L760" s="253">
        <f>L761</f>
        <v>41</v>
      </c>
      <c r="M760" s="253">
        <f t="shared" ref="M760:N760" si="424">M761</f>
        <v>0.3</v>
      </c>
      <c r="N760" s="253">
        <f t="shared" si="424"/>
        <v>41.3</v>
      </c>
    </row>
    <row r="761" spans="1:14" ht="31.5" customHeight="1" x14ac:dyDescent="0.2">
      <c r="A761" s="255" t="s">
        <v>513</v>
      </c>
      <c r="B761" s="267">
        <v>801</v>
      </c>
      <c r="C761" s="248" t="s">
        <v>190</v>
      </c>
      <c r="D761" s="248" t="s">
        <v>207</v>
      </c>
      <c r="E761" s="248" t="s">
        <v>805</v>
      </c>
      <c r="F761" s="248" t="s">
        <v>94</v>
      </c>
      <c r="G761" s="252"/>
      <c r="H761" s="253">
        <v>41.2</v>
      </c>
      <c r="I761" s="253">
        <v>0</v>
      </c>
      <c r="J761" s="253">
        <f t="shared" si="422"/>
        <v>41.2</v>
      </c>
      <c r="K761" s="253">
        <v>0</v>
      </c>
      <c r="L761" s="253">
        <v>41</v>
      </c>
      <c r="M761" s="253">
        <v>0.3</v>
      </c>
      <c r="N761" s="253">
        <f>L761+M761</f>
        <v>41.3</v>
      </c>
    </row>
    <row r="762" spans="1:14" ht="45" customHeight="1" x14ac:dyDescent="0.2">
      <c r="A762" s="255" t="s">
        <v>804</v>
      </c>
      <c r="B762" s="267">
        <v>801</v>
      </c>
      <c r="C762" s="248" t="s">
        <v>190</v>
      </c>
      <c r="D762" s="248" t="s">
        <v>207</v>
      </c>
      <c r="E762" s="248" t="s">
        <v>803</v>
      </c>
      <c r="F762" s="248"/>
      <c r="G762" s="252"/>
      <c r="H762" s="253">
        <f t="shared" ref="H762:N762" si="425">H763</f>
        <v>182.7</v>
      </c>
      <c r="I762" s="253">
        <f t="shared" si="425"/>
        <v>0</v>
      </c>
      <c r="J762" s="253">
        <f t="shared" si="425"/>
        <v>182.7</v>
      </c>
      <c r="K762" s="253">
        <f t="shared" si="425"/>
        <v>0</v>
      </c>
      <c r="L762" s="253">
        <f t="shared" si="425"/>
        <v>182.6</v>
      </c>
      <c r="M762" s="253">
        <f t="shared" si="425"/>
        <v>0</v>
      </c>
      <c r="N762" s="253">
        <f t="shared" si="425"/>
        <v>182.6</v>
      </c>
    </row>
    <row r="763" spans="1:14" ht="18.75" customHeight="1" x14ac:dyDescent="0.2">
      <c r="A763" s="255" t="s">
        <v>906</v>
      </c>
      <c r="B763" s="267">
        <v>801</v>
      </c>
      <c r="C763" s="248" t="s">
        <v>190</v>
      </c>
      <c r="D763" s="248" t="s">
        <v>207</v>
      </c>
      <c r="E763" s="248" t="s">
        <v>803</v>
      </c>
      <c r="F763" s="248"/>
      <c r="G763" s="252"/>
      <c r="H763" s="253">
        <f>H764+H765+H766</f>
        <v>182.7</v>
      </c>
      <c r="I763" s="253">
        <f>I764+I765+I766</f>
        <v>0</v>
      </c>
      <c r="J763" s="253">
        <f t="shared" si="422"/>
        <v>182.7</v>
      </c>
      <c r="K763" s="253">
        <f>K764+K765+K766</f>
        <v>0</v>
      </c>
      <c r="L763" s="253">
        <f>L764+L765</f>
        <v>182.6</v>
      </c>
      <c r="M763" s="253">
        <f t="shared" ref="M763:N763" si="426">M764+M765</f>
        <v>0</v>
      </c>
      <c r="N763" s="253">
        <f t="shared" si="426"/>
        <v>182.6</v>
      </c>
    </row>
    <row r="764" spans="1:14" ht="18.75" customHeight="1" x14ac:dyDescent="0.2">
      <c r="A764" s="377" t="s">
        <v>905</v>
      </c>
      <c r="B764" s="267">
        <v>801</v>
      </c>
      <c r="C764" s="248" t="s">
        <v>190</v>
      </c>
      <c r="D764" s="248" t="s">
        <v>207</v>
      </c>
      <c r="E764" s="248" t="s">
        <v>803</v>
      </c>
      <c r="F764" s="248" t="s">
        <v>96</v>
      </c>
      <c r="G764" s="252"/>
      <c r="H764" s="253">
        <v>0</v>
      </c>
      <c r="I764" s="253">
        <v>172.2</v>
      </c>
      <c r="J764" s="253">
        <f t="shared" si="422"/>
        <v>172.2</v>
      </c>
      <c r="K764" s="253">
        <v>0</v>
      </c>
      <c r="L764" s="253">
        <v>172.2</v>
      </c>
      <c r="M764" s="253">
        <v>0</v>
      </c>
      <c r="N764" s="253">
        <f>L764+M764</f>
        <v>172.2</v>
      </c>
    </row>
    <row r="765" spans="1:14" ht="32.25" customHeight="1" x14ac:dyDescent="0.2">
      <c r="A765" s="357" t="s">
        <v>896</v>
      </c>
      <c r="B765" s="267">
        <v>801</v>
      </c>
      <c r="C765" s="248" t="s">
        <v>190</v>
      </c>
      <c r="D765" s="248" t="s">
        <v>207</v>
      </c>
      <c r="E765" s="248" t="s">
        <v>803</v>
      </c>
      <c r="F765" s="248" t="s">
        <v>894</v>
      </c>
      <c r="G765" s="252"/>
      <c r="H765" s="253">
        <v>0</v>
      </c>
      <c r="I765" s="253">
        <v>10.5</v>
      </c>
      <c r="J765" s="253">
        <f t="shared" si="422"/>
        <v>10.5</v>
      </c>
      <c r="K765" s="253">
        <v>0</v>
      </c>
      <c r="L765" s="253">
        <v>10.4</v>
      </c>
      <c r="M765" s="253">
        <v>0</v>
      </c>
      <c r="N765" s="253">
        <f>L765+M765</f>
        <v>10.4</v>
      </c>
    </row>
    <row r="766" spans="1:14" ht="28.5" hidden="1" customHeight="1" x14ac:dyDescent="0.2">
      <c r="A766" s="255" t="s">
        <v>93</v>
      </c>
      <c r="B766" s="267">
        <v>801</v>
      </c>
      <c r="C766" s="248" t="s">
        <v>190</v>
      </c>
      <c r="D766" s="248" t="s">
        <v>207</v>
      </c>
      <c r="E766" s="248" t="s">
        <v>803</v>
      </c>
      <c r="F766" s="248" t="s">
        <v>94</v>
      </c>
      <c r="G766" s="252"/>
      <c r="H766" s="253">
        <v>182.7</v>
      </c>
      <c r="I766" s="253">
        <v>-182.7</v>
      </c>
      <c r="J766" s="253">
        <f t="shared" si="422"/>
        <v>0</v>
      </c>
      <c r="K766" s="253">
        <v>0</v>
      </c>
      <c r="L766" s="253">
        <f>I766+J766</f>
        <v>-182.7</v>
      </c>
      <c r="M766" s="253"/>
      <c r="N766" s="253">
        <f>J766+K766</f>
        <v>0</v>
      </c>
    </row>
    <row r="767" spans="1:14" s="19" customFormat="1" ht="18.75" customHeight="1" x14ac:dyDescent="0.2">
      <c r="A767" s="394" t="s">
        <v>236</v>
      </c>
      <c r="B767" s="245">
        <v>801</v>
      </c>
      <c r="C767" s="246" t="s">
        <v>194</v>
      </c>
      <c r="D767" s="246"/>
      <c r="E767" s="246"/>
      <c r="F767" s="246"/>
      <c r="G767" s="271">
        <f t="shared" ref="G767:K767" si="427">G774+G810</f>
        <v>0</v>
      </c>
      <c r="H767" s="271">
        <f t="shared" si="427"/>
        <v>3144</v>
      </c>
      <c r="I767" s="271">
        <f t="shared" si="427"/>
        <v>-22</v>
      </c>
      <c r="J767" s="271">
        <f t="shared" si="427"/>
        <v>3122</v>
      </c>
      <c r="K767" s="271">
        <f t="shared" si="427"/>
        <v>-103</v>
      </c>
      <c r="L767" s="271">
        <f>L774+L810</f>
        <v>3413.22</v>
      </c>
      <c r="M767" s="271">
        <f t="shared" ref="M767:N767" si="428">M774+M810</f>
        <v>207.78</v>
      </c>
      <c r="N767" s="271">
        <f t="shared" si="428"/>
        <v>3621</v>
      </c>
    </row>
    <row r="768" spans="1:14" ht="12.75" hidden="1" customHeight="1" x14ac:dyDescent="0.2">
      <c r="A768" s="394" t="s">
        <v>211</v>
      </c>
      <c r="B768" s="245">
        <v>801</v>
      </c>
      <c r="C768" s="246" t="s">
        <v>194</v>
      </c>
      <c r="D768" s="246" t="s">
        <v>192</v>
      </c>
      <c r="E768" s="246"/>
      <c r="F768" s="246"/>
      <c r="G768" s="252"/>
      <c r="H768" s="252"/>
      <c r="I768" s="253" t="e">
        <f t="shared" ref="I768:N770" si="429">I769</f>
        <v>#REF!</v>
      </c>
      <c r="J768" s="253" t="e">
        <f t="shared" si="429"/>
        <v>#REF!</v>
      </c>
      <c r="K768" s="253" t="e">
        <f t="shared" si="429"/>
        <v>#REF!</v>
      </c>
      <c r="L768" s="253" t="e">
        <f t="shared" si="429"/>
        <v>#REF!</v>
      </c>
      <c r="M768" s="253" t="e">
        <f t="shared" si="429"/>
        <v>#REF!</v>
      </c>
      <c r="N768" s="253" t="e">
        <f t="shared" si="429"/>
        <v>#REF!</v>
      </c>
    </row>
    <row r="769" spans="1:14" ht="12.75" hidden="1" customHeight="1" x14ac:dyDescent="0.2">
      <c r="A769" s="255" t="s">
        <v>61</v>
      </c>
      <c r="B769" s="267">
        <v>801</v>
      </c>
      <c r="C769" s="248" t="s">
        <v>194</v>
      </c>
      <c r="D769" s="248" t="s">
        <v>192</v>
      </c>
      <c r="E769" s="248" t="s">
        <v>62</v>
      </c>
      <c r="F769" s="248"/>
      <c r="G769" s="252"/>
      <c r="H769" s="252"/>
      <c r="I769" s="253" t="e">
        <f>I770+I772</f>
        <v>#REF!</v>
      </c>
      <c r="J769" s="253" t="e">
        <f>J770+J772</f>
        <v>#REF!</v>
      </c>
      <c r="K769" s="253" t="e">
        <f>K770+K772</f>
        <v>#REF!</v>
      </c>
      <c r="L769" s="253" t="e">
        <f>L770+L772</f>
        <v>#REF!</v>
      </c>
      <c r="M769" s="253" t="e">
        <f t="shared" ref="M769:N769" si="430">M770+M772</f>
        <v>#REF!</v>
      </c>
      <c r="N769" s="253" t="e">
        <f t="shared" si="430"/>
        <v>#REF!</v>
      </c>
    </row>
    <row r="770" spans="1:14" ht="25.5" hidden="1" customHeight="1" x14ac:dyDescent="0.2">
      <c r="A770" s="255" t="s">
        <v>183</v>
      </c>
      <c r="B770" s="267">
        <v>801</v>
      </c>
      <c r="C770" s="248" t="s">
        <v>194</v>
      </c>
      <c r="D770" s="248" t="s">
        <v>192</v>
      </c>
      <c r="E770" s="248" t="s">
        <v>182</v>
      </c>
      <c r="F770" s="248"/>
      <c r="G770" s="252"/>
      <c r="H770" s="252"/>
      <c r="I770" s="253" t="e">
        <f t="shared" si="429"/>
        <v>#REF!</v>
      </c>
      <c r="J770" s="253" t="e">
        <f t="shared" si="429"/>
        <v>#REF!</v>
      </c>
      <c r="K770" s="253" t="e">
        <f t="shared" si="429"/>
        <v>#REF!</v>
      </c>
      <c r="L770" s="253" t="e">
        <f t="shared" si="429"/>
        <v>#REF!</v>
      </c>
      <c r="M770" s="253" t="e">
        <f t="shared" si="429"/>
        <v>#REF!</v>
      </c>
      <c r="N770" s="253" t="e">
        <f t="shared" si="429"/>
        <v>#REF!</v>
      </c>
    </row>
    <row r="771" spans="1:14" ht="12.75" hidden="1" customHeight="1" x14ac:dyDescent="0.2">
      <c r="A771" s="255" t="s">
        <v>63</v>
      </c>
      <c r="B771" s="267">
        <v>801</v>
      </c>
      <c r="C771" s="248" t="s">
        <v>194</v>
      </c>
      <c r="D771" s="248" t="s">
        <v>192</v>
      </c>
      <c r="E771" s="248" t="s">
        <v>182</v>
      </c>
      <c r="F771" s="248" t="s">
        <v>64</v>
      </c>
      <c r="G771" s="252"/>
      <c r="H771" s="252"/>
      <c r="I771" s="253" t="e">
        <f>#REF!+G771</f>
        <v>#REF!</v>
      </c>
      <c r="J771" s="253" t="e">
        <f>G771+I771</f>
        <v>#REF!</v>
      </c>
      <c r="K771" s="253" t="e">
        <f>H771+I771</f>
        <v>#REF!</v>
      </c>
      <c r="L771" s="253" t="e">
        <f>H771+J771</f>
        <v>#REF!</v>
      </c>
      <c r="M771" s="253" t="e">
        <f t="shared" ref="M771:N771" si="431">I771+K771</f>
        <v>#REF!</v>
      </c>
      <c r="N771" s="253" t="e">
        <f t="shared" si="431"/>
        <v>#REF!</v>
      </c>
    </row>
    <row r="772" spans="1:14" ht="25.5" hidden="1" customHeight="1" x14ac:dyDescent="0.2">
      <c r="A772" s="255" t="s">
        <v>185</v>
      </c>
      <c r="B772" s="267">
        <v>801</v>
      </c>
      <c r="C772" s="248" t="s">
        <v>194</v>
      </c>
      <c r="D772" s="248" t="s">
        <v>192</v>
      </c>
      <c r="E772" s="248" t="s">
        <v>184</v>
      </c>
      <c r="F772" s="248"/>
      <c r="G772" s="252"/>
      <c r="H772" s="252"/>
      <c r="I772" s="253" t="e">
        <f>I773</f>
        <v>#REF!</v>
      </c>
      <c r="J772" s="253" t="e">
        <f>J773</f>
        <v>#REF!</v>
      </c>
      <c r="K772" s="253" t="e">
        <f>K773</f>
        <v>#REF!</v>
      </c>
      <c r="L772" s="253" t="e">
        <f>L773</f>
        <v>#REF!</v>
      </c>
      <c r="M772" s="253" t="e">
        <f t="shared" ref="M772:N772" si="432">M773</f>
        <v>#REF!</v>
      </c>
      <c r="N772" s="253" t="e">
        <f t="shared" si="432"/>
        <v>#REF!</v>
      </c>
    </row>
    <row r="773" spans="1:14" ht="12.75" hidden="1" customHeight="1" x14ac:dyDescent="0.2">
      <c r="A773" s="255" t="s">
        <v>63</v>
      </c>
      <c r="B773" s="267">
        <v>801</v>
      </c>
      <c r="C773" s="248" t="s">
        <v>194</v>
      </c>
      <c r="D773" s="248" t="s">
        <v>192</v>
      </c>
      <c r="E773" s="248" t="s">
        <v>184</v>
      </c>
      <c r="F773" s="248" t="s">
        <v>64</v>
      </c>
      <c r="G773" s="252"/>
      <c r="H773" s="252"/>
      <c r="I773" s="253" t="e">
        <f>#REF!+G773</f>
        <v>#REF!</v>
      </c>
      <c r="J773" s="253" t="e">
        <f>G773+I773</f>
        <v>#REF!</v>
      </c>
      <c r="K773" s="253" t="e">
        <f>H773+I773</f>
        <v>#REF!</v>
      </c>
      <c r="L773" s="253" t="e">
        <f>H773+J773</f>
        <v>#REF!</v>
      </c>
      <c r="M773" s="253" t="e">
        <f t="shared" ref="M773:N773" si="433">I773+K773</f>
        <v>#REF!</v>
      </c>
      <c r="N773" s="253" t="e">
        <f t="shared" si="433"/>
        <v>#REF!</v>
      </c>
    </row>
    <row r="774" spans="1:14" s="19" customFormat="1" ht="30" customHeight="1" x14ac:dyDescent="0.2">
      <c r="A774" s="394" t="s">
        <v>255</v>
      </c>
      <c r="B774" s="245">
        <v>801</v>
      </c>
      <c r="C774" s="246" t="s">
        <v>194</v>
      </c>
      <c r="D774" s="246" t="s">
        <v>212</v>
      </c>
      <c r="E774" s="246"/>
      <c r="F774" s="246"/>
      <c r="G774" s="271">
        <f>G775+G791+G793+G798+G803</f>
        <v>0</v>
      </c>
      <c r="H774" s="271">
        <f>H793+H798+H803+H797</f>
        <v>3126</v>
      </c>
      <c r="I774" s="271">
        <f>I793+I798+I803+I797</f>
        <v>-22</v>
      </c>
      <c r="J774" s="271">
        <f>J793+J798+J803+J797</f>
        <v>3104</v>
      </c>
      <c r="K774" s="271">
        <f>K793+K798+K803+K797+K800</f>
        <v>-103</v>
      </c>
      <c r="L774" s="271">
        <f>L793+L798+L803+L797+L800</f>
        <v>3391</v>
      </c>
      <c r="M774" s="271">
        <f t="shared" ref="M774" si="434">M793+M798+M803+M797+M800</f>
        <v>230</v>
      </c>
      <c r="N774" s="271">
        <f>N793+N798+N803+N797+N800</f>
        <v>3621</v>
      </c>
    </row>
    <row r="775" spans="1:14" ht="36.75" hidden="1" customHeight="1" x14ac:dyDescent="0.2">
      <c r="A775" s="255" t="s">
        <v>981</v>
      </c>
      <c r="B775" s="267">
        <v>801</v>
      </c>
      <c r="C775" s="248" t="s">
        <v>194</v>
      </c>
      <c r="D775" s="248" t="s">
        <v>212</v>
      </c>
      <c r="E775" s="248" t="s">
        <v>488</v>
      </c>
      <c r="F775" s="248"/>
      <c r="G775" s="252"/>
      <c r="H775" s="252"/>
      <c r="I775" s="253">
        <f>I776+I777+I778</f>
        <v>-120</v>
      </c>
      <c r="J775" s="253" t="e">
        <f>J776+J777+J778</f>
        <v>#REF!</v>
      </c>
      <c r="K775" s="253">
        <f>K776+K777+K778</f>
        <v>-120</v>
      </c>
      <c r="L775" s="253" t="e">
        <f>L776+L777+L778</f>
        <v>#REF!</v>
      </c>
      <c r="M775" s="253" t="e">
        <f t="shared" ref="M775:N775" si="435">M776+M777+M778</f>
        <v>#REF!</v>
      </c>
      <c r="N775" s="253" t="e">
        <f t="shared" si="435"/>
        <v>#REF!</v>
      </c>
    </row>
    <row r="776" spans="1:14" ht="27" hidden="1" customHeight="1" x14ac:dyDescent="0.2">
      <c r="A776" s="255" t="s">
        <v>513</v>
      </c>
      <c r="B776" s="267">
        <v>801</v>
      </c>
      <c r="C776" s="248" t="s">
        <v>194</v>
      </c>
      <c r="D776" s="248" t="s">
        <v>212</v>
      </c>
      <c r="E776" s="248" t="s">
        <v>524</v>
      </c>
      <c r="F776" s="248" t="s">
        <v>94</v>
      </c>
      <c r="G776" s="252"/>
      <c r="H776" s="252"/>
      <c r="I776" s="253">
        <v>-10</v>
      </c>
      <c r="J776" s="253" t="e">
        <f>#REF!+I776</f>
        <v>#REF!</v>
      </c>
      <c r="K776" s="253">
        <v>-10</v>
      </c>
      <c r="L776" s="253" t="e">
        <f>#REF!+J776</f>
        <v>#REF!</v>
      </c>
      <c r="M776" s="253" t="e">
        <f>#REF!+K776</f>
        <v>#REF!</v>
      </c>
      <c r="N776" s="253" t="e">
        <f>#REF!+L776</f>
        <v>#REF!</v>
      </c>
    </row>
    <row r="777" spans="1:14" ht="27.75" hidden="1" customHeight="1" x14ac:dyDescent="0.2">
      <c r="A777" s="255" t="s">
        <v>735</v>
      </c>
      <c r="B777" s="267">
        <v>801</v>
      </c>
      <c r="C777" s="248" t="s">
        <v>194</v>
      </c>
      <c r="D777" s="248" t="s">
        <v>212</v>
      </c>
      <c r="E777" s="248" t="s">
        <v>525</v>
      </c>
      <c r="F777" s="248" t="s">
        <v>94</v>
      </c>
      <c r="G777" s="252"/>
      <c r="H777" s="252"/>
      <c r="I777" s="253">
        <v>-10</v>
      </c>
      <c r="J777" s="253" t="e">
        <f>#REF!+I777</f>
        <v>#REF!</v>
      </c>
      <c r="K777" s="253">
        <v>-10</v>
      </c>
      <c r="L777" s="253" t="e">
        <f>#REF!+J777</f>
        <v>#REF!</v>
      </c>
      <c r="M777" s="253" t="e">
        <f>#REF!+K777</f>
        <v>#REF!</v>
      </c>
      <c r="N777" s="253" t="e">
        <f>#REF!+L777</f>
        <v>#REF!</v>
      </c>
    </row>
    <row r="778" spans="1:14" ht="15" hidden="1" x14ac:dyDescent="0.2">
      <c r="A778" s="255" t="s">
        <v>514</v>
      </c>
      <c r="B778" s="267">
        <v>801</v>
      </c>
      <c r="C778" s="248" t="s">
        <v>194</v>
      </c>
      <c r="D778" s="248" t="s">
        <v>212</v>
      </c>
      <c r="E778" s="248" t="s">
        <v>528</v>
      </c>
      <c r="F778" s="248" t="s">
        <v>94</v>
      </c>
      <c r="G778" s="252"/>
      <c r="H778" s="252"/>
      <c r="I778" s="253">
        <v>-100</v>
      </c>
      <c r="J778" s="253" t="e">
        <f>#REF!+I778</f>
        <v>#REF!</v>
      </c>
      <c r="K778" s="253">
        <v>-100</v>
      </c>
      <c r="L778" s="253" t="e">
        <f>#REF!+J778</f>
        <v>#REF!</v>
      </c>
      <c r="M778" s="253" t="e">
        <f>#REF!+K778</f>
        <v>#REF!</v>
      </c>
      <c r="N778" s="253" t="e">
        <f>#REF!+L778</f>
        <v>#REF!</v>
      </c>
    </row>
    <row r="779" spans="1:14" ht="15" hidden="1" x14ac:dyDescent="0.2">
      <c r="A779" s="255" t="s">
        <v>404</v>
      </c>
      <c r="B779" s="267">
        <v>801</v>
      </c>
      <c r="C779" s="248" t="s">
        <v>194</v>
      </c>
      <c r="D779" s="248" t="s">
        <v>212</v>
      </c>
      <c r="E779" s="248" t="s">
        <v>62</v>
      </c>
      <c r="F779" s="248"/>
      <c r="G779" s="252"/>
      <c r="H779" s="252"/>
      <c r="I779" s="253">
        <f>I780+I783+I787+I789+I785</f>
        <v>-120</v>
      </c>
      <c r="J779" s="253">
        <f>J780+J783+J787+J789+J785</f>
        <v>-120</v>
      </c>
      <c r="K779" s="253">
        <f>K780+K783+K787+K789+K785</f>
        <v>-120</v>
      </c>
      <c r="L779" s="253">
        <f>L780+L783+L787+L789+L785</f>
        <v>-120</v>
      </c>
      <c r="M779" s="253">
        <f t="shared" ref="M779:N779" si="436">M780+M783+M787+M789+M785</f>
        <v>-240</v>
      </c>
      <c r="N779" s="253">
        <f t="shared" si="436"/>
        <v>-240</v>
      </c>
    </row>
    <row r="780" spans="1:14" ht="45" hidden="1" x14ac:dyDescent="0.2">
      <c r="A780" s="255" t="s">
        <v>376</v>
      </c>
      <c r="B780" s="245">
        <v>801</v>
      </c>
      <c r="C780" s="248" t="s">
        <v>194</v>
      </c>
      <c r="D780" s="248" t="s">
        <v>212</v>
      </c>
      <c r="E780" s="248" t="s">
        <v>177</v>
      </c>
      <c r="F780" s="248"/>
      <c r="G780" s="252"/>
      <c r="H780" s="252"/>
      <c r="I780" s="253"/>
      <c r="J780" s="253">
        <f>J782+J781</f>
        <v>0</v>
      </c>
      <c r="K780" s="253"/>
      <c r="L780" s="253">
        <f>L782+L781</f>
        <v>0</v>
      </c>
      <c r="M780" s="253">
        <f t="shared" ref="M780:N780" si="437">M782+M781</f>
        <v>0</v>
      </c>
      <c r="N780" s="253">
        <f t="shared" si="437"/>
        <v>0</v>
      </c>
    </row>
    <row r="781" spans="1:14" ht="15" hidden="1" x14ac:dyDescent="0.2">
      <c r="A781" s="255" t="s">
        <v>93</v>
      </c>
      <c r="B781" s="267">
        <v>801</v>
      </c>
      <c r="C781" s="248" t="s">
        <v>194</v>
      </c>
      <c r="D781" s="248" t="s">
        <v>212</v>
      </c>
      <c r="E781" s="248" t="s">
        <v>177</v>
      </c>
      <c r="F781" s="248" t="s">
        <v>94</v>
      </c>
      <c r="G781" s="252"/>
      <c r="H781" s="252"/>
      <c r="I781" s="253"/>
      <c r="J781" s="253">
        <f>G781+I781</f>
        <v>0</v>
      </c>
      <c r="K781" s="253"/>
      <c r="L781" s="253">
        <f>H781+J781</f>
        <v>0</v>
      </c>
      <c r="M781" s="253">
        <f t="shared" ref="M781:N782" si="438">I781+K781</f>
        <v>0</v>
      </c>
      <c r="N781" s="253">
        <f t="shared" si="438"/>
        <v>0</v>
      </c>
    </row>
    <row r="782" spans="1:14" ht="12.75" hidden="1" customHeight="1" x14ac:dyDescent="0.2">
      <c r="A782" s="255" t="s">
        <v>93</v>
      </c>
      <c r="B782" s="267">
        <v>801</v>
      </c>
      <c r="C782" s="248" t="s">
        <v>194</v>
      </c>
      <c r="D782" s="248" t="s">
        <v>212</v>
      </c>
      <c r="E782" s="248" t="s">
        <v>177</v>
      </c>
      <c r="F782" s="248" t="s">
        <v>64</v>
      </c>
      <c r="G782" s="252"/>
      <c r="H782" s="252"/>
      <c r="I782" s="253"/>
      <c r="J782" s="253">
        <f>G782+I782</f>
        <v>0</v>
      </c>
      <c r="K782" s="253"/>
      <c r="L782" s="253">
        <f>H782+J782</f>
        <v>0</v>
      </c>
      <c r="M782" s="253">
        <f t="shared" si="438"/>
        <v>0</v>
      </c>
      <c r="N782" s="253">
        <f t="shared" si="438"/>
        <v>0</v>
      </c>
    </row>
    <row r="783" spans="1:14" ht="38.25" hidden="1" customHeight="1" x14ac:dyDescent="0.2">
      <c r="A783" s="255" t="s">
        <v>377</v>
      </c>
      <c r="B783" s="267">
        <v>801</v>
      </c>
      <c r="C783" s="248" t="s">
        <v>194</v>
      </c>
      <c r="D783" s="248" t="s">
        <v>212</v>
      </c>
      <c r="E783" s="248" t="s">
        <v>133</v>
      </c>
      <c r="F783" s="248"/>
      <c r="G783" s="252"/>
      <c r="H783" s="252"/>
      <c r="I783" s="253"/>
      <c r="J783" s="253">
        <f>J784</f>
        <v>0</v>
      </c>
      <c r="K783" s="253"/>
      <c r="L783" s="253">
        <f>L784</f>
        <v>0</v>
      </c>
      <c r="M783" s="253">
        <f t="shared" ref="M783:N783" si="439">M784</f>
        <v>0</v>
      </c>
      <c r="N783" s="253">
        <f t="shared" si="439"/>
        <v>0</v>
      </c>
    </row>
    <row r="784" spans="1:14" ht="24.75" hidden="1" customHeight="1" x14ac:dyDescent="0.2">
      <c r="A784" s="255" t="s">
        <v>93</v>
      </c>
      <c r="B784" s="267">
        <v>801</v>
      </c>
      <c r="C784" s="248" t="s">
        <v>194</v>
      </c>
      <c r="D784" s="248" t="s">
        <v>212</v>
      </c>
      <c r="E784" s="248" t="s">
        <v>133</v>
      </c>
      <c r="F784" s="248" t="s">
        <v>94</v>
      </c>
      <c r="G784" s="252"/>
      <c r="H784" s="252"/>
      <c r="I784" s="253"/>
      <c r="J784" s="253">
        <f>G784+I784</f>
        <v>0</v>
      </c>
      <c r="K784" s="253"/>
      <c r="L784" s="253">
        <f>H784+J784</f>
        <v>0</v>
      </c>
      <c r="M784" s="253">
        <f t="shared" ref="M784:N784" si="440">I784+K784</f>
        <v>0</v>
      </c>
      <c r="N784" s="253">
        <f t="shared" si="440"/>
        <v>0</v>
      </c>
    </row>
    <row r="785" spans="1:14" ht="16.5" hidden="1" customHeight="1" x14ac:dyDescent="0.2">
      <c r="A785" s="255" t="s">
        <v>1002</v>
      </c>
      <c r="B785" s="267">
        <v>801</v>
      </c>
      <c r="C785" s="248" t="s">
        <v>194</v>
      </c>
      <c r="D785" s="248" t="s">
        <v>212</v>
      </c>
      <c r="E785" s="248" t="s">
        <v>548</v>
      </c>
      <c r="F785" s="248"/>
      <c r="G785" s="252"/>
      <c r="H785" s="252"/>
      <c r="I785" s="253">
        <f>I786</f>
        <v>-100</v>
      </c>
      <c r="J785" s="253">
        <f>J786</f>
        <v>-100</v>
      </c>
      <c r="K785" s="253">
        <f>K786</f>
        <v>-100</v>
      </c>
      <c r="L785" s="253">
        <f>L786</f>
        <v>-100</v>
      </c>
      <c r="M785" s="253">
        <f t="shared" ref="M785:N785" si="441">M786</f>
        <v>-200</v>
      </c>
      <c r="N785" s="253">
        <f t="shared" si="441"/>
        <v>-200</v>
      </c>
    </row>
    <row r="786" spans="1:14" ht="17.25" hidden="1" customHeight="1" x14ac:dyDescent="0.2">
      <c r="A786" s="255" t="s">
        <v>93</v>
      </c>
      <c r="B786" s="267">
        <v>801</v>
      </c>
      <c r="C786" s="248" t="s">
        <v>194</v>
      </c>
      <c r="D786" s="248" t="s">
        <v>212</v>
      </c>
      <c r="E786" s="248" t="s">
        <v>548</v>
      </c>
      <c r="F786" s="248" t="s">
        <v>94</v>
      </c>
      <c r="G786" s="252"/>
      <c r="H786" s="252"/>
      <c r="I786" s="253">
        <v>-100</v>
      </c>
      <c r="J786" s="253">
        <f>G786+I786</f>
        <v>-100</v>
      </c>
      <c r="K786" s="253">
        <v>-100</v>
      </c>
      <c r="L786" s="253">
        <f>H786+J786</f>
        <v>-100</v>
      </c>
      <c r="M786" s="253">
        <f t="shared" ref="M786:N786" si="442">I786+K786</f>
        <v>-200</v>
      </c>
      <c r="N786" s="253">
        <f t="shared" si="442"/>
        <v>-200</v>
      </c>
    </row>
    <row r="787" spans="1:14" ht="31.5" hidden="1" customHeight="1" x14ac:dyDescent="0.2">
      <c r="A787" s="255" t="s">
        <v>425</v>
      </c>
      <c r="B787" s="267">
        <v>801</v>
      </c>
      <c r="C787" s="248" t="s">
        <v>194</v>
      </c>
      <c r="D787" s="248" t="s">
        <v>212</v>
      </c>
      <c r="E787" s="248" t="s">
        <v>548</v>
      </c>
      <c r="F787" s="248"/>
      <c r="G787" s="252"/>
      <c r="H787" s="252"/>
      <c r="I787" s="253">
        <f>I788</f>
        <v>-10</v>
      </c>
      <c r="J787" s="253">
        <f>J789</f>
        <v>-10</v>
      </c>
      <c r="K787" s="253">
        <f>K788</f>
        <v>-10</v>
      </c>
      <c r="L787" s="253">
        <f>L789</f>
        <v>-10</v>
      </c>
      <c r="M787" s="253">
        <f t="shared" ref="M787:N787" si="443">M789</f>
        <v>-20</v>
      </c>
      <c r="N787" s="253">
        <f t="shared" si="443"/>
        <v>-20</v>
      </c>
    </row>
    <row r="788" spans="1:14" ht="18" hidden="1" customHeight="1" x14ac:dyDescent="0.2">
      <c r="A788" s="255" t="s">
        <v>93</v>
      </c>
      <c r="B788" s="267">
        <v>801</v>
      </c>
      <c r="C788" s="248" t="s">
        <v>194</v>
      </c>
      <c r="D788" s="248" t="s">
        <v>212</v>
      </c>
      <c r="E788" s="248" t="s">
        <v>548</v>
      </c>
      <c r="F788" s="248" t="s">
        <v>94</v>
      </c>
      <c r="G788" s="252"/>
      <c r="H788" s="252"/>
      <c r="I788" s="253">
        <v>-10</v>
      </c>
      <c r="J788" s="253">
        <f>G788+I788</f>
        <v>-10</v>
      </c>
      <c r="K788" s="253">
        <v>-10</v>
      </c>
      <c r="L788" s="253">
        <f>H788+J788</f>
        <v>-10</v>
      </c>
      <c r="M788" s="253">
        <f t="shared" ref="M788:N788" si="444">I788+K788</f>
        <v>-20</v>
      </c>
      <c r="N788" s="253">
        <f t="shared" si="444"/>
        <v>-20</v>
      </c>
    </row>
    <row r="789" spans="1:14" ht="27.75" hidden="1" customHeight="1" x14ac:dyDescent="0.2">
      <c r="A789" s="255" t="s">
        <v>737</v>
      </c>
      <c r="B789" s="267">
        <v>801</v>
      </c>
      <c r="C789" s="248" t="s">
        <v>194</v>
      </c>
      <c r="D789" s="248" t="s">
        <v>212</v>
      </c>
      <c r="E789" s="248" t="s">
        <v>433</v>
      </c>
      <c r="F789" s="248"/>
      <c r="G789" s="252"/>
      <c r="H789" s="252"/>
      <c r="I789" s="253">
        <f>I790</f>
        <v>-10</v>
      </c>
      <c r="J789" s="253">
        <f>J790</f>
        <v>-10</v>
      </c>
      <c r="K789" s="253">
        <f>K790</f>
        <v>-10</v>
      </c>
      <c r="L789" s="253">
        <f>L790</f>
        <v>-10</v>
      </c>
      <c r="M789" s="253">
        <f t="shared" ref="M789:N789" si="445">M790</f>
        <v>-20</v>
      </c>
      <c r="N789" s="253">
        <f t="shared" si="445"/>
        <v>-20</v>
      </c>
    </row>
    <row r="790" spans="1:14" ht="18.75" hidden="1" customHeight="1" x14ac:dyDescent="0.2">
      <c r="A790" s="255" t="s">
        <v>93</v>
      </c>
      <c r="B790" s="267">
        <v>801</v>
      </c>
      <c r="C790" s="248" t="s">
        <v>194</v>
      </c>
      <c r="D790" s="248" t="s">
        <v>212</v>
      </c>
      <c r="E790" s="248" t="s">
        <v>433</v>
      </c>
      <c r="F790" s="248" t="s">
        <v>94</v>
      </c>
      <c r="G790" s="252"/>
      <c r="H790" s="252"/>
      <c r="I790" s="253">
        <v>-10</v>
      </c>
      <c r="J790" s="253">
        <f>G790+I790</f>
        <v>-10</v>
      </c>
      <c r="K790" s="253">
        <v>-10</v>
      </c>
      <c r="L790" s="253">
        <f>H790+J790</f>
        <v>-10</v>
      </c>
      <c r="M790" s="253">
        <f t="shared" ref="M790:N790" si="446">I790+K790</f>
        <v>-20</v>
      </c>
      <c r="N790" s="253">
        <f t="shared" si="446"/>
        <v>-20</v>
      </c>
    </row>
    <row r="791" spans="1:14" ht="18.75" hidden="1" customHeight="1" x14ac:dyDescent="0.2">
      <c r="A791" s="255" t="s">
        <v>466</v>
      </c>
      <c r="B791" s="267">
        <v>801</v>
      </c>
      <c r="C791" s="248" t="s">
        <v>194</v>
      </c>
      <c r="D791" s="248" t="s">
        <v>212</v>
      </c>
      <c r="E791" s="248" t="s">
        <v>802</v>
      </c>
      <c r="F791" s="248"/>
      <c r="G791" s="252"/>
      <c r="H791" s="252"/>
      <c r="I791" s="253">
        <f>I792</f>
        <v>0</v>
      </c>
      <c r="J791" s="253" t="e">
        <f>J792</f>
        <v>#REF!</v>
      </c>
      <c r="K791" s="253">
        <f>K792</f>
        <v>0</v>
      </c>
      <c r="L791" s="253" t="e">
        <f>L792</f>
        <v>#REF!</v>
      </c>
      <c r="M791" s="253" t="e">
        <f t="shared" ref="M791:N791" si="447">M792</f>
        <v>#REF!</v>
      </c>
      <c r="N791" s="253" t="e">
        <f t="shared" si="447"/>
        <v>#REF!</v>
      </c>
    </row>
    <row r="792" spans="1:14" ht="18.75" hidden="1" customHeight="1" x14ac:dyDescent="0.2">
      <c r="A792" s="255" t="s">
        <v>318</v>
      </c>
      <c r="B792" s="267" t="s">
        <v>146</v>
      </c>
      <c r="C792" s="248" t="s">
        <v>194</v>
      </c>
      <c r="D792" s="248" t="s">
        <v>212</v>
      </c>
      <c r="E792" s="248" t="s">
        <v>802</v>
      </c>
      <c r="F792" s="248" t="s">
        <v>319</v>
      </c>
      <c r="G792" s="252"/>
      <c r="H792" s="252"/>
      <c r="I792" s="253">
        <v>0</v>
      </c>
      <c r="J792" s="253" t="e">
        <f>#REF!+I792</f>
        <v>#REF!</v>
      </c>
      <c r="K792" s="253">
        <v>0</v>
      </c>
      <c r="L792" s="253" t="e">
        <f>#REF!+J792</f>
        <v>#REF!</v>
      </c>
      <c r="M792" s="253" t="e">
        <f>#REF!+K792</f>
        <v>#REF!</v>
      </c>
      <c r="N792" s="253" t="e">
        <f>#REF!+L792</f>
        <v>#REF!</v>
      </c>
    </row>
    <row r="793" spans="1:14" ht="43.5" customHeight="1" x14ac:dyDescent="0.2">
      <c r="A793" s="255" t="s">
        <v>981</v>
      </c>
      <c r="B793" s="267">
        <v>801</v>
      </c>
      <c r="C793" s="248" t="s">
        <v>194</v>
      </c>
      <c r="D793" s="248" t="s">
        <v>212</v>
      </c>
      <c r="E793" s="248" t="s">
        <v>801</v>
      </c>
      <c r="F793" s="248"/>
      <c r="G793" s="253">
        <f>G794+G795+G796</f>
        <v>0</v>
      </c>
      <c r="H793" s="253">
        <f>H794+H795+H796</f>
        <v>120</v>
      </c>
      <c r="I793" s="253">
        <f>I794+I795+I796</f>
        <v>0</v>
      </c>
      <c r="J793" s="253">
        <f t="shared" ref="J793:J799" si="448">H793+I793</f>
        <v>120</v>
      </c>
      <c r="K793" s="253">
        <f>K794+K795+K796</f>
        <v>0</v>
      </c>
      <c r="L793" s="253">
        <f>L794+L795+L796</f>
        <v>70</v>
      </c>
      <c r="M793" s="253">
        <f t="shared" ref="M793:N793" si="449">M794+M795+M796</f>
        <v>-56</v>
      </c>
      <c r="N793" s="253">
        <f t="shared" si="449"/>
        <v>14</v>
      </c>
    </row>
    <row r="794" spans="1:14" ht="39.75" customHeight="1" x14ac:dyDescent="0.2">
      <c r="A794" s="255" t="s">
        <v>513</v>
      </c>
      <c r="B794" s="267">
        <v>801</v>
      </c>
      <c r="C794" s="248" t="s">
        <v>194</v>
      </c>
      <c r="D794" s="248" t="s">
        <v>212</v>
      </c>
      <c r="E794" s="248" t="s">
        <v>800</v>
      </c>
      <c r="F794" s="248" t="s">
        <v>94</v>
      </c>
      <c r="G794" s="252"/>
      <c r="H794" s="253">
        <v>10</v>
      </c>
      <c r="I794" s="253">
        <v>0</v>
      </c>
      <c r="J794" s="253">
        <f t="shared" si="448"/>
        <v>10</v>
      </c>
      <c r="K794" s="253">
        <v>0</v>
      </c>
      <c r="L794" s="253">
        <v>10</v>
      </c>
      <c r="M794" s="253">
        <v>-8</v>
      </c>
      <c r="N794" s="253">
        <f>L794+M794</f>
        <v>2</v>
      </c>
    </row>
    <row r="795" spans="1:14" ht="32.25" customHeight="1" x14ac:dyDescent="0.2">
      <c r="A795" s="255" t="s">
        <v>735</v>
      </c>
      <c r="B795" s="267">
        <v>801</v>
      </c>
      <c r="C795" s="248" t="s">
        <v>194</v>
      </c>
      <c r="D795" s="248" t="s">
        <v>212</v>
      </c>
      <c r="E795" s="248" t="s">
        <v>799</v>
      </c>
      <c r="F795" s="248" t="s">
        <v>94</v>
      </c>
      <c r="G795" s="252"/>
      <c r="H795" s="253">
        <v>10</v>
      </c>
      <c r="I795" s="253">
        <v>0</v>
      </c>
      <c r="J795" s="253">
        <f t="shared" si="448"/>
        <v>10</v>
      </c>
      <c r="K795" s="253">
        <v>0</v>
      </c>
      <c r="L795" s="253">
        <v>10</v>
      </c>
      <c r="M795" s="253">
        <v>-8</v>
      </c>
      <c r="N795" s="253">
        <f t="shared" ref="N795:N796" si="450">L795+M795</f>
        <v>2</v>
      </c>
    </row>
    <row r="796" spans="1:14" ht="18.75" customHeight="1" x14ac:dyDescent="0.2">
      <c r="A796" s="255" t="s">
        <v>514</v>
      </c>
      <c r="B796" s="267">
        <v>801</v>
      </c>
      <c r="C796" s="248" t="s">
        <v>194</v>
      </c>
      <c r="D796" s="248" t="s">
        <v>212</v>
      </c>
      <c r="E796" s="248" t="s">
        <v>798</v>
      </c>
      <c r="F796" s="248" t="s">
        <v>94</v>
      </c>
      <c r="G796" s="252"/>
      <c r="H796" s="253">
        <v>100</v>
      </c>
      <c r="I796" s="253">
        <v>0</v>
      </c>
      <c r="J796" s="253">
        <f t="shared" si="448"/>
        <v>100</v>
      </c>
      <c r="K796" s="253">
        <v>0</v>
      </c>
      <c r="L796" s="253">
        <v>50</v>
      </c>
      <c r="M796" s="253">
        <v>-40</v>
      </c>
      <c r="N796" s="253">
        <f t="shared" si="450"/>
        <v>10</v>
      </c>
    </row>
    <row r="797" spans="1:14" ht="27" hidden="1" customHeight="1" x14ac:dyDescent="0.2">
      <c r="A797" s="255" t="s">
        <v>466</v>
      </c>
      <c r="B797" s="267">
        <v>801</v>
      </c>
      <c r="C797" s="248" t="s">
        <v>194</v>
      </c>
      <c r="D797" s="248" t="s">
        <v>212</v>
      </c>
      <c r="E797" s="248" t="s">
        <v>872</v>
      </c>
      <c r="F797" s="248" t="s">
        <v>94</v>
      </c>
      <c r="G797" s="252"/>
      <c r="H797" s="253">
        <v>0</v>
      </c>
      <c r="I797" s="253">
        <v>9</v>
      </c>
      <c r="J797" s="253">
        <f t="shared" si="448"/>
        <v>9</v>
      </c>
      <c r="K797" s="253">
        <v>10</v>
      </c>
      <c r="L797" s="253">
        <v>0</v>
      </c>
      <c r="M797" s="253">
        <v>0</v>
      </c>
      <c r="N797" s="253">
        <v>0</v>
      </c>
    </row>
    <row r="798" spans="1:14" ht="30" customHeight="1" x14ac:dyDescent="0.2">
      <c r="A798" s="255" t="s">
        <v>466</v>
      </c>
      <c r="B798" s="267">
        <v>801</v>
      </c>
      <c r="C798" s="248" t="s">
        <v>194</v>
      </c>
      <c r="D798" s="248" t="s">
        <v>212</v>
      </c>
      <c r="E798" s="248" t="s">
        <v>872</v>
      </c>
      <c r="F798" s="248"/>
      <c r="G798" s="252"/>
      <c r="H798" s="253">
        <f>H799</f>
        <v>800</v>
      </c>
      <c r="I798" s="253">
        <f>I799</f>
        <v>-184</v>
      </c>
      <c r="J798" s="253">
        <f t="shared" si="448"/>
        <v>616</v>
      </c>
      <c r="K798" s="253">
        <f>K799</f>
        <v>-216</v>
      </c>
      <c r="L798" s="253">
        <f>L799</f>
        <v>650</v>
      </c>
      <c r="M798" s="253">
        <f t="shared" ref="M798:N798" si="451">M799</f>
        <v>-650</v>
      </c>
      <c r="N798" s="253">
        <f t="shared" si="451"/>
        <v>0</v>
      </c>
    </row>
    <row r="799" spans="1:14" ht="18.75" customHeight="1" x14ac:dyDescent="0.2">
      <c r="A799" s="255" t="s">
        <v>318</v>
      </c>
      <c r="B799" s="267" t="s">
        <v>146</v>
      </c>
      <c r="C799" s="248" t="s">
        <v>194</v>
      </c>
      <c r="D799" s="248" t="s">
        <v>212</v>
      </c>
      <c r="E799" s="248" t="s">
        <v>872</v>
      </c>
      <c r="F799" s="248" t="s">
        <v>319</v>
      </c>
      <c r="G799" s="252"/>
      <c r="H799" s="253">
        <v>800</v>
      </c>
      <c r="I799" s="253">
        <f>-175-9</f>
        <v>-184</v>
      </c>
      <c r="J799" s="253">
        <f t="shared" si="448"/>
        <v>616</v>
      </c>
      <c r="K799" s="253">
        <v>-216</v>
      </c>
      <c r="L799" s="253">
        <v>650</v>
      </c>
      <c r="M799" s="253">
        <v>-650</v>
      </c>
      <c r="N799" s="253">
        <f>L799+M799</f>
        <v>0</v>
      </c>
    </row>
    <row r="800" spans="1:14" ht="18.75" hidden="1" customHeight="1" x14ac:dyDescent="0.2">
      <c r="A800" s="255" t="s">
        <v>352</v>
      </c>
      <c r="B800" s="267">
        <v>801</v>
      </c>
      <c r="C800" s="248" t="s">
        <v>194</v>
      </c>
      <c r="D800" s="248" t="s">
        <v>212</v>
      </c>
      <c r="E800" s="248" t="s">
        <v>873</v>
      </c>
      <c r="F800" s="248"/>
      <c r="G800" s="252"/>
      <c r="H800" s="253"/>
      <c r="I800" s="253"/>
      <c r="J800" s="253"/>
      <c r="K800" s="253">
        <f>K801+K802</f>
        <v>206</v>
      </c>
      <c r="L800" s="253">
        <f>L801+L802</f>
        <v>0</v>
      </c>
      <c r="M800" s="253"/>
      <c r="N800" s="253">
        <f>N801+N802</f>
        <v>0</v>
      </c>
    </row>
    <row r="801" spans="1:14" ht="18.75" hidden="1" customHeight="1" x14ac:dyDescent="0.2">
      <c r="A801" s="255" t="s">
        <v>919</v>
      </c>
      <c r="B801" s="267">
        <v>801</v>
      </c>
      <c r="C801" s="248" t="s">
        <v>194</v>
      </c>
      <c r="D801" s="248" t="s">
        <v>212</v>
      </c>
      <c r="E801" s="248" t="s">
        <v>873</v>
      </c>
      <c r="F801" s="248" t="s">
        <v>102</v>
      </c>
      <c r="G801" s="252"/>
      <c r="H801" s="253"/>
      <c r="I801" s="253"/>
      <c r="J801" s="253"/>
      <c r="K801" s="253">
        <v>106</v>
      </c>
      <c r="L801" s="253">
        <v>0</v>
      </c>
      <c r="M801" s="253"/>
      <c r="N801" s="253">
        <v>0</v>
      </c>
    </row>
    <row r="802" spans="1:14" ht="18.75" hidden="1" customHeight="1" x14ac:dyDescent="0.2">
      <c r="A802" s="255" t="s">
        <v>93</v>
      </c>
      <c r="B802" s="267" t="s">
        <v>146</v>
      </c>
      <c r="C802" s="248" t="s">
        <v>194</v>
      </c>
      <c r="D802" s="248" t="s">
        <v>212</v>
      </c>
      <c r="E802" s="248" t="s">
        <v>873</v>
      </c>
      <c r="F802" s="248" t="s">
        <v>94</v>
      </c>
      <c r="G802" s="252"/>
      <c r="H802" s="253"/>
      <c r="I802" s="253"/>
      <c r="J802" s="253"/>
      <c r="K802" s="253">
        <v>100</v>
      </c>
      <c r="L802" s="253">
        <v>0</v>
      </c>
      <c r="M802" s="253"/>
      <c r="N802" s="253">
        <v>0</v>
      </c>
    </row>
    <row r="803" spans="1:14" ht="25.5" customHeight="1" x14ac:dyDescent="0.2">
      <c r="A803" s="255" t="s">
        <v>892</v>
      </c>
      <c r="B803" s="267" t="s">
        <v>146</v>
      </c>
      <c r="C803" s="248" t="s">
        <v>194</v>
      </c>
      <c r="D803" s="248" t="s">
        <v>212</v>
      </c>
      <c r="E803" s="248" t="s">
        <v>831</v>
      </c>
      <c r="F803" s="248"/>
      <c r="G803" s="370">
        <f>G804+G807+G808+G806</f>
        <v>0</v>
      </c>
      <c r="H803" s="253">
        <f t="shared" ref="H803:K803" si="452">H804+H806+H807+H808+H805</f>
        <v>2206</v>
      </c>
      <c r="I803" s="253">
        <f t="shared" si="452"/>
        <v>153</v>
      </c>
      <c r="J803" s="253">
        <f t="shared" si="452"/>
        <v>2359</v>
      </c>
      <c r="K803" s="253">
        <f t="shared" si="452"/>
        <v>-103</v>
      </c>
      <c r="L803" s="253">
        <f>L804+L806+L807+L808+L805+L809</f>
        <v>2671</v>
      </c>
      <c r="M803" s="253">
        <f t="shared" ref="M803:N803" si="453">M804+M806+M807+M808+M805+M809</f>
        <v>936</v>
      </c>
      <c r="N803" s="253">
        <f t="shared" si="453"/>
        <v>3607</v>
      </c>
    </row>
    <row r="804" spans="1:14" ht="24.75" customHeight="1" x14ac:dyDescent="0.2">
      <c r="A804" s="255" t="s">
        <v>829</v>
      </c>
      <c r="B804" s="267" t="s">
        <v>146</v>
      </c>
      <c r="C804" s="248" t="s">
        <v>194</v>
      </c>
      <c r="D804" s="248" t="s">
        <v>212</v>
      </c>
      <c r="E804" s="248" t="s">
        <v>831</v>
      </c>
      <c r="F804" s="248" t="s">
        <v>830</v>
      </c>
      <c r="G804" s="252"/>
      <c r="H804" s="253">
        <v>2123</v>
      </c>
      <c r="I804" s="253">
        <f>-373+118</f>
        <v>-255</v>
      </c>
      <c r="J804" s="253">
        <f>H804+I804</f>
        <v>1868</v>
      </c>
      <c r="K804" s="253">
        <v>-118</v>
      </c>
      <c r="L804" s="253">
        <v>1960</v>
      </c>
      <c r="M804" s="253">
        <v>745</v>
      </c>
      <c r="N804" s="253">
        <f>L804+M804</f>
        <v>2705</v>
      </c>
    </row>
    <row r="805" spans="1:14" ht="27.75" customHeight="1" x14ac:dyDescent="0.2">
      <c r="A805" s="357" t="s">
        <v>898</v>
      </c>
      <c r="B805" s="267" t="s">
        <v>146</v>
      </c>
      <c r="C805" s="248" t="s">
        <v>194</v>
      </c>
      <c r="D805" s="248" t="s">
        <v>212</v>
      </c>
      <c r="E805" s="248" t="s">
        <v>831</v>
      </c>
      <c r="F805" s="248" t="s">
        <v>897</v>
      </c>
      <c r="G805" s="252"/>
      <c r="H805" s="253">
        <v>0</v>
      </c>
      <c r="I805" s="253">
        <f>373+35</f>
        <v>408</v>
      </c>
      <c r="J805" s="253">
        <f>H805+I805</f>
        <v>408</v>
      </c>
      <c r="K805" s="253">
        <v>15</v>
      </c>
      <c r="L805" s="253">
        <v>590</v>
      </c>
      <c r="M805" s="253">
        <v>227</v>
      </c>
      <c r="N805" s="253">
        <f t="shared" ref="N805:N809" si="454">L805+M805</f>
        <v>817</v>
      </c>
    </row>
    <row r="806" spans="1:14" ht="18.75" customHeight="1" x14ac:dyDescent="0.2">
      <c r="A806" s="255" t="s">
        <v>950</v>
      </c>
      <c r="B806" s="267" t="s">
        <v>146</v>
      </c>
      <c r="C806" s="248" t="s">
        <v>194</v>
      </c>
      <c r="D806" s="248" t="s">
        <v>212</v>
      </c>
      <c r="E806" s="248" t="s">
        <v>831</v>
      </c>
      <c r="F806" s="248" t="s">
        <v>917</v>
      </c>
      <c r="G806" s="252"/>
      <c r="H806" s="253">
        <v>28</v>
      </c>
      <c r="I806" s="253">
        <v>0</v>
      </c>
      <c r="J806" s="253">
        <f>H806+I806</f>
        <v>28</v>
      </c>
      <c r="K806" s="253">
        <v>0</v>
      </c>
      <c r="L806" s="253">
        <v>53</v>
      </c>
      <c r="M806" s="253">
        <v>-53</v>
      </c>
      <c r="N806" s="253">
        <f t="shared" si="454"/>
        <v>0</v>
      </c>
    </row>
    <row r="807" spans="1:14" ht="18.75" customHeight="1" x14ac:dyDescent="0.2">
      <c r="A807" s="255" t="s">
        <v>99</v>
      </c>
      <c r="B807" s="267" t="s">
        <v>146</v>
      </c>
      <c r="C807" s="248" t="s">
        <v>194</v>
      </c>
      <c r="D807" s="248" t="s">
        <v>212</v>
      </c>
      <c r="E807" s="248" t="s">
        <v>831</v>
      </c>
      <c r="F807" s="248" t="s">
        <v>100</v>
      </c>
      <c r="G807" s="252"/>
      <c r="H807" s="253">
        <v>50</v>
      </c>
      <c r="I807" s="253">
        <v>0</v>
      </c>
      <c r="J807" s="253">
        <f>H807+I807</f>
        <v>50</v>
      </c>
      <c r="K807" s="253">
        <v>0</v>
      </c>
      <c r="L807" s="253">
        <v>0</v>
      </c>
      <c r="M807" s="253">
        <v>85</v>
      </c>
      <c r="N807" s="253">
        <f t="shared" si="454"/>
        <v>85</v>
      </c>
    </row>
    <row r="808" spans="1:14" ht="18.75" customHeight="1" x14ac:dyDescent="0.2">
      <c r="A808" s="255" t="s">
        <v>93</v>
      </c>
      <c r="B808" s="267" t="s">
        <v>146</v>
      </c>
      <c r="C808" s="248" t="s">
        <v>194</v>
      </c>
      <c r="D808" s="248" t="s">
        <v>212</v>
      </c>
      <c r="E808" s="248" t="s">
        <v>831</v>
      </c>
      <c r="F808" s="248" t="s">
        <v>94</v>
      </c>
      <c r="G808" s="252"/>
      <c r="H808" s="253">
        <v>5</v>
      </c>
      <c r="I808" s="253">
        <v>0</v>
      </c>
      <c r="J808" s="253">
        <f>H808+I808</f>
        <v>5</v>
      </c>
      <c r="K808" s="253">
        <v>0</v>
      </c>
      <c r="L808" s="253">
        <v>68</v>
      </c>
      <c r="M808" s="253">
        <v>-68</v>
      </c>
      <c r="N808" s="253">
        <f t="shared" si="454"/>
        <v>0</v>
      </c>
    </row>
    <row r="809" spans="1:14" ht="18.75" customHeight="1" x14ac:dyDescent="0.2">
      <c r="A809" s="255" t="s">
        <v>103</v>
      </c>
      <c r="B809" s="267" t="s">
        <v>146</v>
      </c>
      <c r="C809" s="248" t="s">
        <v>194</v>
      </c>
      <c r="D809" s="248" t="s">
        <v>212</v>
      </c>
      <c r="E809" s="248" t="s">
        <v>831</v>
      </c>
      <c r="F809" s="248" t="s">
        <v>104</v>
      </c>
      <c r="G809" s="252"/>
      <c r="H809" s="253"/>
      <c r="I809" s="253"/>
      <c r="J809" s="253"/>
      <c r="K809" s="253"/>
      <c r="L809" s="253">
        <v>0</v>
      </c>
      <c r="M809" s="253">
        <v>0</v>
      </c>
      <c r="N809" s="253">
        <f t="shared" si="454"/>
        <v>0</v>
      </c>
    </row>
    <row r="810" spans="1:14" ht="32.25" customHeight="1" x14ac:dyDescent="0.2">
      <c r="A810" s="394" t="s">
        <v>48</v>
      </c>
      <c r="B810" s="245">
        <v>801</v>
      </c>
      <c r="C810" s="246" t="s">
        <v>194</v>
      </c>
      <c r="D810" s="246" t="s">
        <v>208</v>
      </c>
      <c r="E810" s="246"/>
      <c r="F810" s="246"/>
      <c r="G810" s="260"/>
      <c r="H810" s="271">
        <f t="shared" ref="H810:K810" si="455">H811</f>
        <v>18</v>
      </c>
      <c r="I810" s="271">
        <f t="shared" si="455"/>
        <v>0</v>
      </c>
      <c r="J810" s="271">
        <f t="shared" si="455"/>
        <v>18</v>
      </c>
      <c r="K810" s="271">
        <f t="shared" si="455"/>
        <v>0</v>
      </c>
      <c r="L810" s="271">
        <f>L811+L814+L815</f>
        <v>22.22</v>
      </c>
      <c r="M810" s="271">
        <f t="shared" ref="M810" si="456">M811+M814+M815</f>
        <v>-22.22</v>
      </c>
      <c r="N810" s="271">
        <f>N811+N814+N815</f>
        <v>0</v>
      </c>
    </row>
    <row r="811" spans="1:14" ht="29.25" customHeight="1" x14ac:dyDescent="0.2">
      <c r="A811" s="255" t="s">
        <v>837</v>
      </c>
      <c r="B811" s="267">
        <v>801</v>
      </c>
      <c r="C811" s="248" t="s">
        <v>194</v>
      </c>
      <c r="D811" s="248" t="s">
        <v>208</v>
      </c>
      <c r="E811" s="248" t="s">
        <v>840</v>
      </c>
      <c r="F811" s="248"/>
      <c r="G811" s="253">
        <f>G812+G813</f>
        <v>0</v>
      </c>
      <c r="H811" s="253">
        <f>H812+H813</f>
        <v>18</v>
      </c>
      <c r="I811" s="253">
        <f>I812+I813</f>
        <v>0</v>
      </c>
      <c r="J811" s="253">
        <f>H811+I811</f>
        <v>18</v>
      </c>
      <c r="K811" s="253">
        <f>K812+K813</f>
        <v>0</v>
      </c>
      <c r="L811" s="253">
        <f>L812+L813</f>
        <v>22.22</v>
      </c>
      <c r="M811" s="253">
        <f t="shared" ref="M811:N811" si="457">M812+M813</f>
        <v>-22.22</v>
      </c>
      <c r="N811" s="253">
        <f t="shared" si="457"/>
        <v>0</v>
      </c>
    </row>
    <row r="812" spans="1:14" ht="18.75" customHeight="1" x14ac:dyDescent="0.2">
      <c r="A812" s="255" t="s">
        <v>93</v>
      </c>
      <c r="B812" s="267">
        <v>801</v>
      </c>
      <c r="C812" s="248" t="s">
        <v>194</v>
      </c>
      <c r="D812" s="248" t="s">
        <v>208</v>
      </c>
      <c r="E812" s="248" t="s">
        <v>840</v>
      </c>
      <c r="F812" s="248" t="s">
        <v>94</v>
      </c>
      <c r="G812" s="252"/>
      <c r="H812" s="253">
        <v>16.2</v>
      </c>
      <c r="I812" s="253">
        <v>0</v>
      </c>
      <c r="J812" s="253">
        <f>H812+I812</f>
        <v>16.2</v>
      </c>
      <c r="K812" s="253">
        <v>0</v>
      </c>
      <c r="L812" s="253">
        <v>20</v>
      </c>
      <c r="M812" s="253">
        <v>-20</v>
      </c>
      <c r="N812" s="253">
        <f>L812+M812</f>
        <v>0</v>
      </c>
    </row>
    <row r="813" spans="1:14" ht="29.25" customHeight="1" x14ac:dyDescent="0.2">
      <c r="A813" s="255" t="s">
        <v>838</v>
      </c>
      <c r="B813" s="267">
        <v>801</v>
      </c>
      <c r="C813" s="248" t="s">
        <v>194</v>
      </c>
      <c r="D813" s="248" t="s">
        <v>208</v>
      </c>
      <c r="E813" s="248" t="s">
        <v>839</v>
      </c>
      <c r="F813" s="248" t="s">
        <v>94</v>
      </c>
      <c r="G813" s="252"/>
      <c r="H813" s="253">
        <v>1.8</v>
      </c>
      <c r="I813" s="253">
        <v>0</v>
      </c>
      <c r="J813" s="253">
        <f>H813+I813</f>
        <v>1.8</v>
      </c>
      <c r="K813" s="253">
        <v>0</v>
      </c>
      <c r="L813" s="253">
        <v>2.2200000000000002</v>
      </c>
      <c r="M813" s="253">
        <v>-2.2200000000000002</v>
      </c>
      <c r="N813" s="253">
        <f>L813+M813</f>
        <v>0</v>
      </c>
    </row>
    <row r="814" spans="1:14" ht="29.25" hidden="1" customHeight="1" x14ac:dyDescent="0.2">
      <c r="A814" s="255" t="s">
        <v>514</v>
      </c>
      <c r="B814" s="267">
        <v>801</v>
      </c>
      <c r="C814" s="248" t="s">
        <v>194</v>
      </c>
      <c r="D814" s="248" t="s">
        <v>208</v>
      </c>
      <c r="E814" s="248" t="s">
        <v>798</v>
      </c>
      <c r="F814" s="248" t="s">
        <v>94</v>
      </c>
      <c r="G814" s="252"/>
      <c r="H814" s="253"/>
      <c r="I814" s="253"/>
      <c r="J814" s="253"/>
      <c r="K814" s="253"/>
      <c r="L814" s="253">
        <v>0</v>
      </c>
      <c r="M814" s="253">
        <v>0</v>
      </c>
      <c r="N814" s="253">
        <f t="shared" ref="N814:N815" si="458">L814+M814</f>
        <v>0</v>
      </c>
    </row>
    <row r="815" spans="1:14" ht="27" hidden="1" customHeight="1" x14ac:dyDescent="0.2">
      <c r="A815" s="255" t="s">
        <v>1024</v>
      </c>
      <c r="B815" s="267">
        <v>801</v>
      </c>
      <c r="C815" s="248" t="s">
        <v>194</v>
      </c>
      <c r="D815" s="248" t="s">
        <v>208</v>
      </c>
      <c r="E815" s="248" t="s">
        <v>1025</v>
      </c>
      <c r="F815" s="248" t="s">
        <v>94</v>
      </c>
      <c r="G815" s="252"/>
      <c r="H815" s="253"/>
      <c r="I815" s="253"/>
      <c r="J815" s="253"/>
      <c r="K815" s="253"/>
      <c r="L815" s="253">
        <v>0</v>
      </c>
      <c r="M815" s="253">
        <v>0</v>
      </c>
      <c r="N815" s="253">
        <f t="shared" si="458"/>
        <v>0</v>
      </c>
    </row>
    <row r="816" spans="1:14" s="19" customFormat="1" ht="14.25" x14ac:dyDescent="0.2">
      <c r="A816" s="394" t="s">
        <v>306</v>
      </c>
      <c r="B816" s="245">
        <v>801</v>
      </c>
      <c r="C816" s="246" t="s">
        <v>196</v>
      </c>
      <c r="D816" s="246"/>
      <c r="E816" s="246"/>
      <c r="F816" s="246"/>
      <c r="G816" s="271" t="e">
        <f>G817+G827+G836+G840</f>
        <v>#REF!</v>
      </c>
      <c r="H816" s="271">
        <f>H817+H827+H836+H840</f>
        <v>18217.97</v>
      </c>
      <c r="I816" s="271">
        <f>I817+I827+I836+I840</f>
        <v>-3146.1800000000003</v>
      </c>
      <c r="J816" s="271">
        <f>J817+J827+J836+J840</f>
        <v>15071.789999999999</v>
      </c>
      <c r="K816" s="271">
        <f>K817+K827+K836+K840</f>
        <v>3765.9959999999996</v>
      </c>
      <c r="L816" s="271">
        <f>L817+L836+L840</f>
        <v>14950.08</v>
      </c>
      <c r="M816" s="271">
        <f>M817+M836+M840</f>
        <v>-3706.38</v>
      </c>
      <c r="N816" s="271">
        <f>N817+N836+N840</f>
        <v>11243.7</v>
      </c>
    </row>
    <row r="817" spans="1:14" ht="15" x14ac:dyDescent="0.2">
      <c r="A817" s="394" t="s">
        <v>217</v>
      </c>
      <c r="B817" s="245">
        <v>801</v>
      </c>
      <c r="C817" s="246" t="s">
        <v>196</v>
      </c>
      <c r="D817" s="246" t="s">
        <v>198</v>
      </c>
      <c r="E817" s="246"/>
      <c r="F817" s="246"/>
      <c r="G817" s="253" t="e">
        <f>#REF!+#REF!+G818+G821+G823+G825</f>
        <v>#REF!</v>
      </c>
      <c r="H817" s="271">
        <f>H818+H821+H823+H825</f>
        <v>2737.8</v>
      </c>
      <c r="I817" s="271">
        <f>I818+I821+I823+I825</f>
        <v>0</v>
      </c>
      <c r="J817" s="271">
        <f>J818+J821+J823+J825</f>
        <v>2737.8</v>
      </c>
      <c r="K817" s="271">
        <f>K818+K821+K823+K825</f>
        <v>-563.1</v>
      </c>
      <c r="L817" s="271">
        <f>L818+L821+L823+L825</f>
        <v>2511.4</v>
      </c>
      <c r="M817" s="271">
        <f t="shared" ref="M817:N817" si="459">M818+M821+M823+M825</f>
        <v>-347.9</v>
      </c>
      <c r="N817" s="271">
        <f t="shared" si="459"/>
        <v>2163.5</v>
      </c>
    </row>
    <row r="818" spans="1:14" ht="43.5" customHeight="1" x14ac:dyDescent="0.2">
      <c r="A818" s="255" t="s">
        <v>982</v>
      </c>
      <c r="B818" s="267">
        <v>801</v>
      </c>
      <c r="C818" s="248" t="s">
        <v>196</v>
      </c>
      <c r="D818" s="248" t="s">
        <v>198</v>
      </c>
      <c r="E818" s="248" t="s">
        <v>871</v>
      </c>
      <c r="F818" s="248"/>
      <c r="G818" s="252"/>
      <c r="H818" s="253">
        <f>H819+H820</f>
        <v>1395</v>
      </c>
      <c r="I818" s="253">
        <f>I819+I820</f>
        <v>0</v>
      </c>
      <c r="J818" s="253">
        <f t="shared" ref="J818:J826" si="460">H818+I818</f>
        <v>1395</v>
      </c>
      <c r="K818" s="253">
        <f>K819+K820</f>
        <v>0</v>
      </c>
      <c r="L818" s="253">
        <f>L819+L820</f>
        <v>1705</v>
      </c>
      <c r="M818" s="253">
        <f t="shared" ref="M818" si="461">M819+M820</f>
        <v>26</v>
      </c>
      <c r="N818" s="253">
        <f>N819+N820</f>
        <v>1731</v>
      </c>
    </row>
    <row r="819" spans="1:14" ht="20.25" customHeight="1" x14ac:dyDescent="0.2">
      <c r="A819" s="255" t="s">
        <v>95</v>
      </c>
      <c r="B819" s="267">
        <v>801</v>
      </c>
      <c r="C819" s="248" t="s">
        <v>196</v>
      </c>
      <c r="D819" s="248" t="s">
        <v>198</v>
      </c>
      <c r="E819" s="248" t="s">
        <v>871</v>
      </c>
      <c r="F819" s="248" t="s">
        <v>96</v>
      </c>
      <c r="G819" s="252"/>
      <c r="H819" s="253">
        <v>1395</v>
      </c>
      <c r="I819" s="253">
        <v>-122.1</v>
      </c>
      <c r="J819" s="253">
        <f t="shared" si="460"/>
        <v>1272.9000000000001</v>
      </c>
      <c r="K819" s="253">
        <v>0</v>
      </c>
      <c r="L819" s="253">
        <v>1309</v>
      </c>
      <c r="M819" s="253">
        <v>20</v>
      </c>
      <c r="N819" s="253">
        <f>L819+M819</f>
        <v>1329</v>
      </c>
    </row>
    <row r="820" spans="1:14" ht="35.25" customHeight="1" x14ac:dyDescent="0.2">
      <c r="A820" s="357" t="s">
        <v>896</v>
      </c>
      <c r="B820" s="267">
        <v>801</v>
      </c>
      <c r="C820" s="248" t="s">
        <v>196</v>
      </c>
      <c r="D820" s="248" t="s">
        <v>198</v>
      </c>
      <c r="E820" s="248" t="s">
        <v>871</v>
      </c>
      <c r="F820" s="248" t="s">
        <v>894</v>
      </c>
      <c r="G820" s="252"/>
      <c r="H820" s="253">
        <v>0</v>
      </c>
      <c r="I820" s="253">
        <v>122.1</v>
      </c>
      <c r="J820" s="253">
        <f t="shared" si="460"/>
        <v>122.1</v>
      </c>
      <c r="K820" s="253">
        <v>0</v>
      </c>
      <c r="L820" s="253">
        <v>396</v>
      </c>
      <c r="M820" s="253">
        <v>6</v>
      </c>
      <c r="N820" s="253">
        <f>L820+M820</f>
        <v>402</v>
      </c>
    </row>
    <row r="821" spans="1:14" ht="32.25" customHeight="1" x14ac:dyDescent="0.2">
      <c r="A821" s="255" t="s">
        <v>983</v>
      </c>
      <c r="B821" s="267">
        <v>801</v>
      </c>
      <c r="C821" s="248" t="s">
        <v>196</v>
      </c>
      <c r="D821" s="248" t="s">
        <v>198</v>
      </c>
      <c r="E821" s="248" t="s">
        <v>797</v>
      </c>
      <c r="F821" s="248"/>
      <c r="G821" s="252"/>
      <c r="H821" s="253">
        <f>H822</f>
        <v>300</v>
      </c>
      <c r="I821" s="253">
        <f>I822</f>
        <v>0</v>
      </c>
      <c r="J821" s="253">
        <f t="shared" si="460"/>
        <v>300</v>
      </c>
      <c r="K821" s="253">
        <f>K822</f>
        <v>0</v>
      </c>
      <c r="L821" s="253">
        <f>L822</f>
        <v>240</v>
      </c>
      <c r="M821" s="253">
        <f t="shared" ref="M821:N821" si="462">M822</f>
        <v>-230</v>
      </c>
      <c r="N821" s="253">
        <f t="shared" si="462"/>
        <v>10</v>
      </c>
    </row>
    <row r="822" spans="1:14" ht="20.25" customHeight="1" x14ac:dyDescent="0.2">
      <c r="A822" s="255" t="s">
        <v>719</v>
      </c>
      <c r="B822" s="267">
        <v>801</v>
      </c>
      <c r="C822" s="248" t="s">
        <v>196</v>
      </c>
      <c r="D822" s="248" t="s">
        <v>198</v>
      </c>
      <c r="E822" s="248" t="s">
        <v>797</v>
      </c>
      <c r="F822" s="248" t="s">
        <v>94</v>
      </c>
      <c r="G822" s="252"/>
      <c r="H822" s="253">
        <v>300</v>
      </c>
      <c r="I822" s="253">
        <v>0</v>
      </c>
      <c r="J822" s="253">
        <f t="shared" si="460"/>
        <v>300</v>
      </c>
      <c r="K822" s="253">
        <v>0</v>
      </c>
      <c r="L822" s="253">
        <v>240</v>
      </c>
      <c r="M822" s="253">
        <v>-230</v>
      </c>
      <c r="N822" s="253">
        <f>L822+M822</f>
        <v>10</v>
      </c>
    </row>
    <row r="823" spans="1:14" ht="58.5" customHeight="1" x14ac:dyDescent="0.2">
      <c r="A823" s="255" t="s">
        <v>793</v>
      </c>
      <c r="B823" s="267">
        <v>801</v>
      </c>
      <c r="C823" s="248" t="s">
        <v>196</v>
      </c>
      <c r="D823" s="248" t="s">
        <v>198</v>
      </c>
      <c r="E823" s="248" t="s">
        <v>796</v>
      </c>
      <c r="F823" s="248"/>
      <c r="G823" s="252"/>
      <c r="H823" s="253">
        <f>H824</f>
        <v>909</v>
      </c>
      <c r="I823" s="253">
        <f>I824</f>
        <v>0</v>
      </c>
      <c r="J823" s="253">
        <f t="shared" si="460"/>
        <v>909</v>
      </c>
      <c r="K823" s="253">
        <f>K824</f>
        <v>-563.1</v>
      </c>
      <c r="L823" s="253">
        <f>L824</f>
        <v>363.5</v>
      </c>
      <c r="M823" s="253">
        <f t="shared" ref="M823:N823" si="463">M824</f>
        <v>-133.4</v>
      </c>
      <c r="N823" s="253">
        <f t="shared" si="463"/>
        <v>230.1</v>
      </c>
    </row>
    <row r="824" spans="1:14" ht="20.25" customHeight="1" x14ac:dyDescent="0.2">
      <c r="A824" s="255" t="s">
        <v>1026</v>
      </c>
      <c r="B824" s="267">
        <v>801</v>
      </c>
      <c r="C824" s="248" t="s">
        <v>196</v>
      </c>
      <c r="D824" s="248" t="s">
        <v>198</v>
      </c>
      <c r="E824" s="248" t="s">
        <v>796</v>
      </c>
      <c r="F824" s="248" t="s">
        <v>57</v>
      </c>
      <c r="G824" s="252"/>
      <c r="H824" s="253">
        <v>909</v>
      </c>
      <c r="I824" s="253">
        <v>0</v>
      </c>
      <c r="J824" s="253">
        <f t="shared" si="460"/>
        <v>909</v>
      </c>
      <c r="K824" s="253">
        <v>-563.1</v>
      </c>
      <c r="L824" s="253">
        <v>363.5</v>
      </c>
      <c r="M824" s="253">
        <v>-133.4</v>
      </c>
      <c r="N824" s="253">
        <f>L824+M824</f>
        <v>230.1</v>
      </c>
    </row>
    <row r="825" spans="1:14" ht="27.75" customHeight="1" x14ac:dyDescent="0.2">
      <c r="A825" s="255" t="s">
        <v>794</v>
      </c>
      <c r="B825" s="267">
        <v>801</v>
      </c>
      <c r="C825" s="248" t="s">
        <v>196</v>
      </c>
      <c r="D825" s="248" t="s">
        <v>198</v>
      </c>
      <c r="E825" s="248" t="s">
        <v>795</v>
      </c>
      <c r="F825" s="248"/>
      <c r="G825" s="252"/>
      <c r="H825" s="253">
        <f>H826</f>
        <v>133.80000000000001</v>
      </c>
      <c r="I825" s="253">
        <f>I826</f>
        <v>0</v>
      </c>
      <c r="J825" s="253">
        <f t="shared" si="460"/>
        <v>133.80000000000001</v>
      </c>
      <c r="K825" s="253">
        <f>K826</f>
        <v>0</v>
      </c>
      <c r="L825" s="253">
        <f>L826</f>
        <v>202.9</v>
      </c>
      <c r="M825" s="253">
        <f t="shared" ref="M825:N825" si="464">M826</f>
        <v>-10.5</v>
      </c>
      <c r="N825" s="253">
        <f t="shared" si="464"/>
        <v>192.4</v>
      </c>
    </row>
    <row r="826" spans="1:14" ht="20.25" customHeight="1" x14ac:dyDescent="0.2">
      <c r="A826" s="373" t="s">
        <v>1026</v>
      </c>
      <c r="B826" s="267">
        <v>801</v>
      </c>
      <c r="C826" s="248" t="s">
        <v>196</v>
      </c>
      <c r="D826" s="248" t="s">
        <v>198</v>
      </c>
      <c r="E826" s="248" t="s">
        <v>795</v>
      </c>
      <c r="F826" s="248" t="s">
        <v>57</v>
      </c>
      <c r="G826" s="252"/>
      <c r="H826" s="253">
        <v>133.80000000000001</v>
      </c>
      <c r="I826" s="253">
        <v>0</v>
      </c>
      <c r="J826" s="253">
        <f t="shared" si="460"/>
        <v>133.80000000000001</v>
      </c>
      <c r="K826" s="253">
        <v>0</v>
      </c>
      <c r="L826" s="253">
        <v>202.9</v>
      </c>
      <c r="M826" s="253">
        <v>-10.5</v>
      </c>
      <c r="N826" s="253">
        <f>L826+M826</f>
        <v>192.4</v>
      </c>
    </row>
    <row r="827" spans="1:14" ht="15.75" hidden="1" customHeight="1" x14ac:dyDescent="0.2">
      <c r="A827" s="374" t="s">
        <v>218</v>
      </c>
      <c r="B827" s="245">
        <v>801</v>
      </c>
      <c r="C827" s="246" t="s">
        <v>196</v>
      </c>
      <c r="D827" s="246" t="s">
        <v>200</v>
      </c>
      <c r="E827" s="246"/>
      <c r="F827" s="246"/>
      <c r="G827" s="271">
        <f>G831+G833+G834</f>
        <v>0</v>
      </c>
      <c r="H827" s="271">
        <f>H831+H833+H834+H828</f>
        <v>2750.5699999999997</v>
      </c>
      <c r="I827" s="271">
        <f>I831+I833+I834+I828</f>
        <v>-1901.66</v>
      </c>
      <c r="J827" s="271">
        <f>H827+I827</f>
        <v>848.90999999999963</v>
      </c>
      <c r="K827" s="271">
        <f>K831+K833+K834+K828+K829</f>
        <v>8779.4</v>
      </c>
      <c r="L827" s="271">
        <f>L831+L833+L834+L828+L829</f>
        <v>-2044.5</v>
      </c>
      <c r="M827" s="271"/>
      <c r="N827" s="271">
        <f>N831+N833+N834+N828+N829</f>
        <v>0</v>
      </c>
    </row>
    <row r="828" spans="1:14" ht="19.5" hidden="1" customHeight="1" x14ac:dyDescent="0.2">
      <c r="A828" s="255" t="s">
        <v>521</v>
      </c>
      <c r="B828" s="267">
        <v>801</v>
      </c>
      <c r="C828" s="248" t="s">
        <v>196</v>
      </c>
      <c r="D828" s="248" t="s">
        <v>200</v>
      </c>
      <c r="E828" s="248" t="s">
        <v>819</v>
      </c>
      <c r="F828" s="248" t="s">
        <v>79</v>
      </c>
      <c r="G828" s="362"/>
      <c r="H828" s="271"/>
      <c r="I828" s="253">
        <v>142.84</v>
      </c>
      <c r="J828" s="253">
        <f>H828+I828</f>
        <v>142.84</v>
      </c>
      <c r="K828" s="253">
        <v>0</v>
      </c>
      <c r="L828" s="253">
        <v>0</v>
      </c>
      <c r="M828" s="253"/>
      <c r="N828" s="253">
        <v>0</v>
      </c>
    </row>
    <row r="829" spans="1:14" ht="19.5" hidden="1" customHeight="1" x14ac:dyDescent="0.2">
      <c r="A829" s="255" t="s">
        <v>921</v>
      </c>
      <c r="B829" s="267">
        <v>801</v>
      </c>
      <c r="C829" s="248" t="s">
        <v>196</v>
      </c>
      <c r="D829" s="248" t="s">
        <v>200</v>
      </c>
      <c r="E829" s="248" t="s">
        <v>920</v>
      </c>
      <c r="F829" s="248"/>
      <c r="G829" s="362"/>
      <c r="H829" s="271"/>
      <c r="I829" s="253"/>
      <c r="J829" s="253"/>
      <c r="K829" s="253">
        <f>K830</f>
        <v>9011.1</v>
      </c>
      <c r="L829" s="253">
        <f>L830</f>
        <v>0</v>
      </c>
      <c r="M829" s="253"/>
      <c r="N829" s="253">
        <f>N830</f>
        <v>0</v>
      </c>
    </row>
    <row r="830" spans="1:14" ht="19.5" hidden="1" customHeight="1" x14ac:dyDescent="0.2">
      <c r="A830" s="255" t="s">
        <v>919</v>
      </c>
      <c r="B830" s="267">
        <v>801</v>
      </c>
      <c r="C830" s="248" t="s">
        <v>196</v>
      </c>
      <c r="D830" s="248" t="s">
        <v>200</v>
      </c>
      <c r="E830" s="248" t="s">
        <v>920</v>
      </c>
      <c r="F830" s="248" t="s">
        <v>102</v>
      </c>
      <c r="G830" s="362"/>
      <c r="H830" s="271"/>
      <c r="I830" s="253"/>
      <c r="J830" s="253"/>
      <c r="K830" s="253">
        <v>9011.1</v>
      </c>
      <c r="L830" s="253">
        <v>0</v>
      </c>
      <c r="M830" s="253"/>
      <c r="N830" s="253">
        <v>0</v>
      </c>
    </row>
    <row r="831" spans="1:14" ht="63.75" hidden="1" customHeight="1" x14ac:dyDescent="0.2">
      <c r="A831" s="255" t="s">
        <v>835</v>
      </c>
      <c r="B831" s="267">
        <v>801</v>
      </c>
      <c r="C831" s="248" t="s">
        <v>196</v>
      </c>
      <c r="D831" s="248" t="s">
        <v>200</v>
      </c>
      <c r="E831" s="248" t="s">
        <v>836</v>
      </c>
      <c r="F831" s="248"/>
      <c r="G831" s="252"/>
      <c r="H831" s="253">
        <f>H832</f>
        <v>671.8</v>
      </c>
      <c r="I831" s="253">
        <f>I832</f>
        <v>0</v>
      </c>
      <c r="J831" s="253">
        <f>H831+I831</f>
        <v>671.8</v>
      </c>
      <c r="K831" s="253">
        <f>K832</f>
        <v>-231.7</v>
      </c>
      <c r="L831" s="253">
        <f>L832</f>
        <v>0</v>
      </c>
      <c r="M831" s="253"/>
      <c r="N831" s="253">
        <f>N832</f>
        <v>0</v>
      </c>
    </row>
    <row r="832" spans="1:14" ht="20.25" hidden="1" customHeight="1" x14ac:dyDescent="0.2">
      <c r="A832" s="255" t="s">
        <v>919</v>
      </c>
      <c r="B832" s="267">
        <v>801</v>
      </c>
      <c r="C832" s="248" t="s">
        <v>196</v>
      </c>
      <c r="D832" s="248" t="s">
        <v>200</v>
      </c>
      <c r="E832" s="248" t="s">
        <v>836</v>
      </c>
      <c r="F832" s="248" t="s">
        <v>102</v>
      </c>
      <c r="G832" s="252"/>
      <c r="H832" s="253">
        <v>671.8</v>
      </c>
      <c r="I832" s="253">
        <v>0</v>
      </c>
      <c r="J832" s="253">
        <f>H832+I832</f>
        <v>671.8</v>
      </c>
      <c r="K832" s="253">
        <v>-231.7</v>
      </c>
      <c r="L832" s="253">
        <v>0</v>
      </c>
      <c r="M832" s="253"/>
      <c r="N832" s="253">
        <v>0</v>
      </c>
    </row>
    <row r="833" spans="1:14" ht="26.25" hidden="1" customHeight="1" x14ac:dyDescent="0.2">
      <c r="A833" s="255" t="s">
        <v>919</v>
      </c>
      <c r="B833" s="267">
        <v>801</v>
      </c>
      <c r="C833" s="248" t="s">
        <v>196</v>
      </c>
      <c r="D833" s="248" t="s">
        <v>200</v>
      </c>
      <c r="E833" s="248" t="s">
        <v>859</v>
      </c>
      <c r="F833" s="248" t="s">
        <v>79</v>
      </c>
      <c r="G833" s="252"/>
      <c r="H833" s="253">
        <v>34.270000000000003</v>
      </c>
      <c r="I833" s="253">
        <v>0</v>
      </c>
      <c r="J833" s="253">
        <f>H833+I833</f>
        <v>34.270000000000003</v>
      </c>
      <c r="K833" s="253">
        <v>0</v>
      </c>
      <c r="L833" s="253">
        <v>0</v>
      </c>
      <c r="M833" s="253"/>
      <c r="N833" s="253">
        <v>0</v>
      </c>
    </row>
    <row r="834" spans="1:14" ht="56.25" hidden="1" customHeight="1" x14ac:dyDescent="0.2">
      <c r="A834" s="255" t="s">
        <v>919</v>
      </c>
      <c r="B834" s="267">
        <v>801</v>
      </c>
      <c r="C834" s="248" t="s">
        <v>196</v>
      </c>
      <c r="D834" s="248" t="s">
        <v>200</v>
      </c>
      <c r="E834" s="248" t="s">
        <v>880</v>
      </c>
      <c r="F834" s="248" t="s">
        <v>79</v>
      </c>
      <c r="G834" s="252"/>
      <c r="H834" s="253">
        <v>2044.5</v>
      </c>
      <c r="I834" s="253">
        <v>-2044.5</v>
      </c>
      <c r="J834" s="271">
        <f>H834+I834</f>
        <v>0</v>
      </c>
      <c r="K834" s="253">
        <v>0</v>
      </c>
      <c r="L834" s="271">
        <f>I834+J834</f>
        <v>-2044.5</v>
      </c>
      <c r="M834" s="271"/>
      <c r="N834" s="271">
        <f>J834+K834</f>
        <v>0</v>
      </c>
    </row>
    <row r="835" spans="1:14" ht="56.25" hidden="1" customHeight="1" x14ac:dyDescent="0.2">
      <c r="A835" s="255" t="s">
        <v>919</v>
      </c>
      <c r="B835" s="267">
        <v>801</v>
      </c>
      <c r="C835" s="248" t="s">
        <v>196</v>
      </c>
      <c r="D835" s="248" t="s">
        <v>200</v>
      </c>
      <c r="E835" s="248" t="s">
        <v>836</v>
      </c>
      <c r="F835" s="248" t="s">
        <v>102</v>
      </c>
      <c r="G835" s="252"/>
      <c r="H835" s="253">
        <v>671.8</v>
      </c>
      <c r="I835" s="253">
        <v>0</v>
      </c>
      <c r="J835" s="271">
        <v>0</v>
      </c>
      <c r="K835" s="253">
        <v>0</v>
      </c>
      <c r="L835" s="271">
        <f>I835+J835</f>
        <v>0</v>
      </c>
      <c r="M835" s="271"/>
      <c r="N835" s="271">
        <f>J835+K835</f>
        <v>0</v>
      </c>
    </row>
    <row r="836" spans="1:14" ht="17.25" customHeight="1" x14ac:dyDescent="0.2">
      <c r="A836" s="394" t="s">
        <v>374</v>
      </c>
      <c r="B836" s="246" t="s">
        <v>146</v>
      </c>
      <c r="C836" s="246" t="s">
        <v>196</v>
      </c>
      <c r="D836" s="246" t="s">
        <v>212</v>
      </c>
      <c r="E836" s="246"/>
      <c r="F836" s="246"/>
      <c r="G836" s="253" t="e">
        <f>#REF!+G837</f>
        <v>#REF!</v>
      </c>
      <c r="H836" s="253">
        <f t="shared" ref="H836:N836" si="465">H837</f>
        <v>3319.6</v>
      </c>
      <c r="I836" s="253">
        <f t="shared" si="465"/>
        <v>-495.14</v>
      </c>
      <c r="J836" s="253">
        <f t="shared" si="465"/>
        <v>2824.46</v>
      </c>
      <c r="K836" s="253">
        <f t="shared" si="465"/>
        <v>-955.1640000000001</v>
      </c>
      <c r="L836" s="271">
        <f t="shared" si="465"/>
        <v>5024.79</v>
      </c>
      <c r="M836" s="271">
        <f t="shared" si="465"/>
        <v>-974.59</v>
      </c>
      <c r="N836" s="271">
        <f t="shared" si="465"/>
        <v>4050.2</v>
      </c>
    </row>
    <row r="837" spans="1:14" ht="24" customHeight="1" x14ac:dyDescent="0.2">
      <c r="A837" s="255" t="s">
        <v>720</v>
      </c>
      <c r="B837" s="267">
        <v>801</v>
      </c>
      <c r="C837" s="248" t="s">
        <v>196</v>
      </c>
      <c r="D837" s="248" t="s">
        <v>212</v>
      </c>
      <c r="E837" s="248" t="s">
        <v>847</v>
      </c>
      <c r="F837" s="248"/>
      <c r="G837" s="252"/>
      <c r="H837" s="253">
        <f>H839</f>
        <v>3319.6</v>
      </c>
      <c r="I837" s="253">
        <f>I839</f>
        <v>-495.14</v>
      </c>
      <c r="J837" s="253">
        <f>H837+I837</f>
        <v>2824.46</v>
      </c>
      <c r="K837" s="253">
        <f>K839+K838</f>
        <v>-955.1640000000001</v>
      </c>
      <c r="L837" s="253">
        <f>L839+L838</f>
        <v>5024.79</v>
      </c>
      <c r="M837" s="253">
        <f t="shared" ref="M837:N837" si="466">M839+M838</f>
        <v>-974.59</v>
      </c>
      <c r="N837" s="253">
        <f t="shared" si="466"/>
        <v>4050.2</v>
      </c>
    </row>
    <row r="838" spans="1:14" ht="24" customHeight="1" x14ac:dyDescent="0.2">
      <c r="A838" s="255" t="s">
        <v>93</v>
      </c>
      <c r="B838" s="267">
        <v>801</v>
      </c>
      <c r="C838" s="248" t="s">
        <v>196</v>
      </c>
      <c r="D838" s="248" t="s">
        <v>212</v>
      </c>
      <c r="E838" s="248" t="s">
        <v>847</v>
      </c>
      <c r="F838" s="248" t="s">
        <v>94</v>
      </c>
      <c r="G838" s="252"/>
      <c r="H838" s="253"/>
      <c r="I838" s="253"/>
      <c r="J838" s="253"/>
      <c r="K838" s="253">
        <v>328.71600000000001</v>
      </c>
      <c r="L838" s="253">
        <v>5024.79</v>
      </c>
      <c r="M838" s="253">
        <v>-974.59</v>
      </c>
      <c r="N838" s="253">
        <f>L838+M838</f>
        <v>4050.2</v>
      </c>
    </row>
    <row r="839" spans="1:14" ht="17.25" hidden="1" customHeight="1" x14ac:dyDescent="0.2">
      <c r="A839" s="255" t="s">
        <v>78</v>
      </c>
      <c r="B839" s="267">
        <v>801</v>
      </c>
      <c r="C839" s="248" t="s">
        <v>196</v>
      </c>
      <c r="D839" s="248" t="s">
        <v>212</v>
      </c>
      <c r="E839" s="248" t="s">
        <v>847</v>
      </c>
      <c r="F839" s="248" t="s">
        <v>79</v>
      </c>
      <c r="G839" s="252"/>
      <c r="H839" s="253">
        <v>3319.6</v>
      </c>
      <c r="I839" s="253">
        <v>-495.14</v>
      </c>
      <c r="J839" s="253">
        <f>H839+I839</f>
        <v>2824.46</v>
      </c>
      <c r="K839" s="253">
        <v>-1283.8800000000001</v>
      </c>
      <c r="L839" s="253">
        <v>0</v>
      </c>
      <c r="M839" s="253"/>
      <c r="N839" s="253">
        <v>0</v>
      </c>
    </row>
    <row r="840" spans="1:14" ht="18.75" customHeight="1" x14ac:dyDescent="0.2">
      <c r="A840" s="394" t="s">
        <v>220</v>
      </c>
      <c r="B840" s="246" t="s">
        <v>146</v>
      </c>
      <c r="C840" s="246" t="s">
        <v>196</v>
      </c>
      <c r="D840" s="246">
        <v>12</v>
      </c>
      <c r="E840" s="246"/>
      <c r="F840" s="246"/>
      <c r="G840" s="253" t="e">
        <f>#REF!+#REF!+#REF!+#REF!+#REF!+G841+G845+G848</f>
        <v>#REF!</v>
      </c>
      <c r="H840" s="253">
        <f>H841+H845+H848</f>
        <v>9410</v>
      </c>
      <c r="I840" s="253">
        <f>I841+I845+I848</f>
        <v>-749.37999999999988</v>
      </c>
      <c r="J840" s="253">
        <f>J841+J845+J848</f>
        <v>8660.619999999999</v>
      </c>
      <c r="K840" s="253">
        <f>K841+K845+K848</f>
        <v>-3495.14</v>
      </c>
      <c r="L840" s="271">
        <f>L841+L845+L848+L847</f>
        <v>7413.8899999999994</v>
      </c>
      <c r="M840" s="271">
        <f t="shared" ref="M840:N840" si="467">M841+M845+M848+M847</f>
        <v>-2383.8900000000003</v>
      </c>
      <c r="N840" s="271">
        <f t="shared" si="467"/>
        <v>5030</v>
      </c>
    </row>
    <row r="841" spans="1:14" s="20" customFormat="1" ht="43.5" customHeight="1" x14ac:dyDescent="0.2">
      <c r="A841" s="255" t="s">
        <v>1006</v>
      </c>
      <c r="B841" s="248" t="s">
        <v>146</v>
      </c>
      <c r="C841" s="248" t="s">
        <v>196</v>
      </c>
      <c r="D841" s="248" t="s">
        <v>205</v>
      </c>
      <c r="E841" s="248" t="s">
        <v>822</v>
      </c>
      <c r="F841" s="248"/>
      <c r="G841" s="252"/>
      <c r="H841" s="253">
        <f>H842+H843+H844</f>
        <v>6550</v>
      </c>
      <c r="I841" s="253">
        <f>I842+I843+I844</f>
        <v>-1212.8399999999999</v>
      </c>
      <c r="J841" s="253">
        <f>H841+I841</f>
        <v>5337.16</v>
      </c>
      <c r="K841" s="253">
        <f>K842+K843+K844</f>
        <v>-3495.14</v>
      </c>
      <c r="L841" s="253">
        <f>L842+L843+L844</f>
        <v>3381.89</v>
      </c>
      <c r="M841" s="253">
        <f t="shared" ref="M841:N841" si="468">M842+M843+M844</f>
        <v>-2361.8900000000003</v>
      </c>
      <c r="N841" s="253">
        <f t="shared" si="468"/>
        <v>1019.9999999999998</v>
      </c>
    </row>
    <row r="842" spans="1:14" s="20" customFormat="1" ht="20.25" customHeight="1" x14ac:dyDescent="0.2">
      <c r="A842" s="255" t="s">
        <v>519</v>
      </c>
      <c r="B842" s="248" t="s">
        <v>146</v>
      </c>
      <c r="C842" s="248" t="s">
        <v>196</v>
      </c>
      <c r="D842" s="248" t="s">
        <v>205</v>
      </c>
      <c r="E842" s="248" t="s">
        <v>821</v>
      </c>
      <c r="F842" s="248" t="s">
        <v>94</v>
      </c>
      <c r="G842" s="252"/>
      <c r="H842" s="253">
        <v>250</v>
      </c>
      <c r="I842" s="253">
        <v>0</v>
      </c>
      <c r="J842" s="253">
        <f t="shared" ref="J842:J849" si="469">H842+I842</f>
        <v>250</v>
      </c>
      <c r="K842" s="253">
        <v>0</v>
      </c>
      <c r="L842" s="253">
        <v>200</v>
      </c>
      <c r="M842" s="253">
        <v>-190</v>
      </c>
      <c r="N842" s="253">
        <f>L842+M842</f>
        <v>10</v>
      </c>
    </row>
    <row r="843" spans="1:14" s="20" customFormat="1" ht="18.75" customHeight="1" x14ac:dyDescent="0.2">
      <c r="A843" s="255" t="s">
        <v>520</v>
      </c>
      <c r="B843" s="248" t="s">
        <v>146</v>
      </c>
      <c r="C843" s="248" t="s">
        <v>196</v>
      </c>
      <c r="D843" s="248" t="s">
        <v>205</v>
      </c>
      <c r="E843" s="248" t="s">
        <v>820</v>
      </c>
      <c r="F843" s="248" t="s">
        <v>79</v>
      </c>
      <c r="G843" s="252"/>
      <c r="H843" s="253">
        <v>300</v>
      </c>
      <c r="I843" s="253">
        <v>0</v>
      </c>
      <c r="J843" s="253">
        <f t="shared" si="469"/>
        <v>300</v>
      </c>
      <c r="K843" s="253">
        <v>0</v>
      </c>
      <c r="L843" s="253">
        <v>240</v>
      </c>
      <c r="M843" s="253">
        <v>-230</v>
      </c>
      <c r="N843" s="253">
        <f t="shared" ref="N843:N844" si="470">L843+M843</f>
        <v>10</v>
      </c>
    </row>
    <row r="844" spans="1:14" s="20" customFormat="1" ht="27.75" customHeight="1" x14ac:dyDescent="0.2">
      <c r="A844" s="255" t="s">
        <v>521</v>
      </c>
      <c r="B844" s="248" t="s">
        <v>146</v>
      </c>
      <c r="C844" s="248" t="s">
        <v>196</v>
      </c>
      <c r="D844" s="248" t="s">
        <v>205</v>
      </c>
      <c r="E844" s="248" t="s">
        <v>819</v>
      </c>
      <c r="F844" s="248" t="s">
        <v>79</v>
      </c>
      <c r="G844" s="252"/>
      <c r="H844" s="253">
        <v>6000</v>
      </c>
      <c r="I844" s="253">
        <f>-1000-20-50-142.84</f>
        <v>-1212.8399999999999</v>
      </c>
      <c r="J844" s="253">
        <f t="shared" si="469"/>
        <v>4787.16</v>
      </c>
      <c r="K844" s="253">
        <v>-3495.14</v>
      </c>
      <c r="L844" s="253">
        <v>2941.89</v>
      </c>
      <c r="M844" s="253">
        <v>-1941.89</v>
      </c>
      <c r="N844" s="253">
        <f t="shared" si="470"/>
        <v>999.99999999999977</v>
      </c>
    </row>
    <row r="845" spans="1:14" s="20" customFormat="1" ht="27.75" customHeight="1" x14ac:dyDescent="0.2">
      <c r="A845" s="255" t="s">
        <v>721</v>
      </c>
      <c r="B845" s="248" t="s">
        <v>146</v>
      </c>
      <c r="C845" s="248" t="s">
        <v>196</v>
      </c>
      <c r="D845" s="248" t="s">
        <v>205</v>
      </c>
      <c r="E845" s="248" t="s">
        <v>818</v>
      </c>
      <c r="F845" s="248"/>
      <c r="G845" s="252"/>
      <c r="H845" s="253">
        <f>H846</f>
        <v>100</v>
      </c>
      <c r="I845" s="253">
        <f>I846</f>
        <v>0</v>
      </c>
      <c r="J845" s="253">
        <f t="shared" si="469"/>
        <v>100</v>
      </c>
      <c r="K845" s="253">
        <f>K846</f>
        <v>0</v>
      </c>
      <c r="L845" s="253">
        <f>L846</f>
        <v>50</v>
      </c>
      <c r="M845" s="253">
        <f t="shared" ref="M845:N845" si="471">M846</f>
        <v>-40</v>
      </c>
      <c r="N845" s="253">
        <f t="shared" si="471"/>
        <v>10</v>
      </c>
    </row>
    <row r="846" spans="1:14" s="20" customFormat="1" ht="18" customHeight="1" x14ac:dyDescent="0.2">
      <c r="A846" s="255" t="s">
        <v>93</v>
      </c>
      <c r="B846" s="248" t="s">
        <v>146</v>
      </c>
      <c r="C846" s="248" t="s">
        <v>196</v>
      </c>
      <c r="D846" s="248" t="s">
        <v>205</v>
      </c>
      <c r="E846" s="248" t="s">
        <v>818</v>
      </c>
      <c r="F846" s="248" t="s">
        <v>94</v>
      </c>
      <c r="G846" s="252"/>
      <c r="H846" s="253">
        <v>100</v>
      </c>
      <c r="I846" s="253">
        <v>0</v>
      </c>
      <c r="J846" s="253">
        <f t="shared" si="469"/>
        <v>100</v>
      </c>
      <c r="K846" s="253">
        <v>0</v>
      </c>
      <c r="L846" s="253">
        <v>50</v>
      </c>
      <c r="M846" s="253">
        <v>-40</v>
      </c>
      <c r="N846" s="253">
        <f>L846+M846</f>
        <v>10</v>
      </c>
    </row>
    <row r="847" spans="1:14" s="20" customFormat="1" ht="39" customHeight="1" x14ac:dyDescent="0.2">
      <c r="A847" s="255" t="s">
        <v>1015</v>
      </c>
      <c r="B847" s="248" t="s">
        <v>146</v>
      </c>
      <c r="C847" s="248" t="s">
        <v>196</v>
      </c>
      <c r="D847" s="248" t="s">
        <v>205</v>
      </c>
      <c r="E847" s="248" t="s">
        <v>1008</v>
      </c>
      <c r="F847" s="248" t="s">
        <v>94</v>
      </c>
      <c r="G847" s="252"/>
      <c r="H847" s="253"/>
      <c r="I847" s="253"/>
      <c r="J847" s="253"/>
      <c r="K847" s="253"/>
      <c r="L847" s="253">
        <v>700</v>
      </c>
      <c r="M847" s="253">
        <v>0</v>
      </c>
      <c r="N847" s="253">
        <f>L847+M847</f>
        <v>700</v>
      </c>
    </row>
    <row r="848" spans="1:14" s="20" customFormat="1" ht="30.75" customHeight="1" x14ac:dyDescent="0.2">
      <c r="A848" s="255" t="s">
        <v>521</v>
      </c>
      <c r="B848" s="248" t="s">
        <v>146</v>
      </c>
      <c r="C848" s="248" t="s">
        <v>196</v>
      </c>
      <c r="D848" s="248" t="s">
        <v>205</v>
      </c>
      <c r="E848" s="248" t="s">
        <v>817</v>
      </c>
      <c r="F848" s="248"/>
      <c r="G848" s="252"/>
      <c r="H848" s="253">
        <f>H849</f>
        <v>2760</v>
      </c>
      <c r="I848" s="253">
        <f>I849</f>
        <v>463.46</v>
      </c>
      <c r="J848" s="253">
        <f t="shared" si="469"/>
        <v>3223.46</v>
      </c>
      <c r="K848" s="253">
        <f>K849</f>
        <v>0</v>
      </c>
      <c r="L848" s="253">
        <f>L849</f>
        <v>3282</v>
      </c>
      <c r="M848" s="253">
        <f t="shared" ref="M848:N848" si="472">M849</f>
        <v>18</v>
      </c>
      <c r="N848" s="253">
        <f t="shared" si="472"/>
        <v>3300</v>
      </c>
    </row>
    <row r="849" spans="1:14" s="20" customFormat="1" ht="31.5" customHeight="1" x14ac:dyDescent="0.2">
      <c r="A849" s="255" t="s">
        <v>76</v>
      </c>
      <c r="B849" s="248" t="s">
        <v>146</v>
      </c>
      <c r="C849" s="248" t="s">
        <v>196</v>
      </c>
      <c r="D849" s="248" t="s">
        <v>205</v>
      </c>
      <c r="E849" s="248" t="s">
        <v>817</v>
      </c>
      <c r="F849" s="248" t="s">
        <v>77</v>
      </c>
      <c r="G849" s="252"/>
      <c r="H849" s="253">
        <v>2760</v>
      </c>
      <c r="I849" s="253">
        <v>463.46</v>
      </c>
      <c r="J849" s="253">
        <f t="shared" si="469"/>
        <v>3223.46</v>
      </c>
      <c r="K849" s="253">
        <v>0</v>
      </c>
      <c r="L849" s="253">
        <v>3282</v>
      </c>
      <c r="M849" s="253">
        <v>18</v>
      </c>
      <c r="N849" s="253">
        <f>L849+M849</f>
        <v>3300</v>
      </c>
    </row>
    <row r="850" spans="1:14" s="19" customFormat="1" ht="14.25" x14ac:dyDescent="0.2">
      <c r="A850" s="394" t="s">
        <v>367</v>
      </c>
      <c r="B850" s="246" t="s">
        <v>146</v>
      </c>
      <c r="C850" s="246" t="s">
        <v>198</v>
      </c>
      <c r="D850" s="246"/>
      <c r="E850" s="246"/>
      <c r="F850" s="246"/>
      <c r="G850" s="260"/>
      <c r="H850" s="271">
        <f>H851+H858</f>
        <v>19347.54</v>
      </c>
      <c r="I850" s="271">
        <f>I858+I851</f>
        <v>15945.16</v>
      </c>
      <c r="J850" s="271">
        <f>J858+J851</f>
        <v>35292.699999999997</v>
      </c>
      <c r="K850" s="271">
        <f>K858+K851</f>
        <v>22489.670000000002</v>
      </c>
      <c r="L850" s="271">
        <f>L858+L936</f>
        <v>2347.6999999999998</v>
      </c>
      <c r="M850" s="271">
        <f>M858+M936+M851</f>
        <v>-653.10000000000014</v>
      </c>
      <c r="N850" s="271">
        <f>N858+N936+N851</f>
        <v>1694.6</v>
      </c>
    </row>
    <row r="851" spans="1:14" s="19" customFormat="1" ht="14.25" hidden="1" x14ac:dyDescent="0.2">
      <c r="A851" s="394" t="s">
        <v>222</v>
      </c>
      <c r="B851" s="246" t="s">
        <v>146</v>
      </c>
      <c r="C851" s="246" t="s">
        <v>198</v>
      </c>
      <c r="D851" s="246" t="s">
        <v>190</v>
      </c>
      <c r="E851" s="246"/>
      <c r="F851" s="246"/>
      <c r="G851" s="260">
        <v>0</v>
      </c>
      <c r="H851" s="271">
        <f>H854+H856</f>
        <v>12242.54</v>
      </c>
      <c r="I851" s="271">
        <f>I854+I856</f>
        <v>2798.58</v>
      </c>
      <c r="J851" s="271">
        <f>J854+J856</f>
        <v>15041.119999999999</v>
      </c>
      <c r="K851" s="271">
        <f>K854+K856+K852</f>
        <v>4416.32</v>
      </c>
      <c r="L851" s="271">
        <f>L854+L856+L852</f>
        <v>0</v>
      </c>
      <c r="M851" s="271">
        <f t="shared" ref="M851:N851" si="473">M854+M856+M852</f>
        <v>0</v>
      </c>
      <c r="N851" s="271">
        <f t="shared" si="473"/>
        <v>0</v>
      </c>
    </row>
    <row r="852" spans="1:14" s="20" customFormat="1" ht="30" hidden="1" x14ac:dyDescent="0.2">
      <c r="A852" s="255" t="s">
        <v>931</v>
      </c>
      <c r="B852" s="248" t="s">
        <v>146</v>
      </c>
      <c r="C852" s="248" t="s">
        <v>198</v>
      </c>
      <c r="D852" s="248" t="s">
        <v>190</v>
      </c>
      <c r="E852" s="248" t="s">
        <v>922</v>
      </c>
      <c r="F852" s="248"/>
      <c r="G852" s="252"/>
      <c r="H852" s="253"/>
      <c r="I852" s="253"/>
      <c r="J852" s="253"/>
      <c r="K852" s="253">
        <f>K853</f>
        <v>8101.4</v>
      </c>
      <c r="L852" s="253">
        <f>L853</f>
        <v>0</v>
      </c>
      <c r="M852" s="253">
        <f t="shared" ref="M852:N852" si="474">M853</f>
        <v>0</v>
      </c>
      <c r="N852" s="253">
        <f t="shared" si="474"/>
        <v>0</v>
      </c>
    </row>
    <row r="853" spans="1:14" s="20" customFormat="1" ht="30" hidden="1" x14ac:dyDescent="0.2">
      <c r="A853" s="255" t="s">
        <v>883</v>
      </c>
      <c r="B853" s="248" t="s">
        <v>146</v>
      </c>
      <c r="C853" s="248" t="s">
        <v>198</v>
      </c>
      <c r="D853" s="248" t="s">
        <v>190</v>
      </c>
      <c r="E853" s="248" t="s">
        <v>922</v>
      </c>
      <c r="F853" s="248" t="s">
        <v>884</v>
      </c>
      <c r="G853" s="252"/>
      <c r="H853" s="253"/>
      <c r="I853" s="253"/>
      <c r="J853" s="253"/>
      <c r="K853" s="253">
        <v>8101.4</v>
      </c>
      <c r="L853" s="253">
        <v>0</v>
      </c>
      <c r="M853" s="253">
        <v>0</v>
      </c>
      <c r="N853" s="253">
        <f>L853+M853</f>
        <v>0</v>
      </c>
    </row>
    <row r="854" spans="1:14" s="19" customFormat="1" ht="48" hidden="1" customHeight="1" x14ac:dyDescent="0.2">
      <c r="A854" s="255" t="s">
        <v>887</v>
      </c>
      <c r="B854" s="248" t="s">
        <v>146</v>
      </c>
      <c r="C854" s="248" t="s">
        <v>198</v>
      </c>
      <c r="D854" s="248" t="s">
        <v>190</v>
      </c>
      <c r="E854" s="248" t="s">
        <v>1028</v>
      </c>
      <c r="F854" s="248"/>
      <c r="G854" s="252"/>
      <c r="H854" s="253">
        <f>H855</f>
        <v>134.54</v>
      </c>
      <c r="I854" s="253">
        <f>I855</f>
        <v>517.09</v>
      </c>
      <c r="J854" s="253">
        <f>H854+I854</f>
        <v>651.63</v>
      </c>
      <c r="K854" s="253">
        <f>K855</f>
        <v>0</v>
      </c>
      <c r="L854" s="253">
        <f>L855</f>
        <v>0</v>
      </c>
      <c r="M854" s="253">
        <f t="shared" ref="M854:N854" si="475">M855</f>
        <v>0</v>
      </c>
      <c r="N854" s="253">
        <f t="shared" si="475"/>
        <v>0</v>
      </c>
    </row>
    <row r="855" spans="1:14" s="19" customFormat="1" ht="30" hidden="1" x14ac:dyDescent="0.2">
      <c r="A855" s="255" t="s">
        <v>883</v>
      </c>
      <c r="B855" s="248" t="s">
        <v>146</v>
      </c>
      <c r="C855" s="248" t="s">
        <v>198</v>
      </c>
      <c r="D855" s="248" t="s">
        <v>190</v>
      </c>
      <c r="E855" s="248" t="s">
        <v>1028</v>
      </c>
      <c r="F855" s="248" t="s">
        <v>884</v>
      </c>
      <c r="G855" s="252"/>
      <c r="H855" s="253">
        <v>134.54</v>
      </c>
      <c r="I855" s="253">
        <v>517.09</v>
      </c>
      <c r="J855" s="253">
        <f>H855+I855</f>
        <v>651.63</v>
      </c>
      <c r="K855" s="253">
        <v>0</v>
      </c>
      <c r="L855" s="253">
        <v>0</v>
      </c>
      <c r="M855" s="253">
        <v>0</v>
      </c>
      <c r="N855" s="253">
        <f t="shared" ref="N855:N857" si="476">L855+M855</f>
        <v>0</v>
      </c>
    </row>
    <row r="856" spans="1:14" s="19" customFormat="1" ht="60" hidden="1" x14ac:dyDescent="0.2">
      <c r="A856" s="255" t="s">
        <v>889</v>
      </c>
      <c r="B856" s="248" t="s">
        <v>146</v>
      </c>
      <c r="C856" s="248" t="s">
        <v>198</v>
      </c>
      <c r="D856" s="248" t="s">
        <v>190</v>
      </c>
      <c r="E856" s="248" t="s">
        <v>888</v>
      </c>
      <c r="F856" s="248"/>
      <c r="G856" s="252"/>
      <c r="H856" s="253">
        <f t="shared" ref="H856:N856" si="477">H857</f>
        <v>12108</v>
      </c>
      <c r="I856" s="253">
        <f t="shared" si="477"/>
        <v>2281.4899999999998</v>
      </c>
      <c r="J856" s="253">
        <f t="shared" si="477"/>
        <v>14389.49</v>
      </c>
      <c r="K856" s="253">
        <f t="shared" si="477"/>
        <v>-3685.08</v>
      </c>
      <c r="L856" s="253">
        <f t="shared" si="477"/>
        <v>0</v>
      </c>
      <c r="M856" s="253">
        <f t="shared" si="477"/>
        <v>0</v>
      </c>
      <c r="N856" s="253">
        <f t="shared" si="477"/>
        <v>0</v>
      </c>
    </row>
    <row r="857" spans="1:14" s="19" customFormat="1" ht="30" hidden="1" x14ac:dyDescent="0.2">
      <c r="A857" s="255" t="s">
        <v>883</v>
      </c>
      <c r="B857" s="248" t="s">
        <v>146</v>
      </c>
      <c r="C857" s="248" t="s">
        <v>198</v>
      </c>
      <c r="D857" s="248" t="s">
        <v>190</v>
      </c>
      <c r="E857" s="248" t="s">
        <v>888</v>
      </c>
      <c r="F857" s="248" t="s">
        <v>884</v>
      </c>
      <c r="G857" s="252"/>
      <c r="H857" s="252">
        <v>12108</v>
      </c>
      <c r="I857" s="253">
        <v>2281.4899999999998</v>
      </c>
      <c r="J857" s="253">
        <f>H857+I857</f>
        <v>14389.49</v>
      </c>
      <c r="K857" s="253">
        <v>-3685.08</v>
      </c>
      <c r="L857" s="253">
        <v>0</v>
      </c>
      <c r="M857" s="253">
        <v>0</v>
      </c>
      <c r="N857" s="253">
        <f t="shared" si="476"/>
        <v>0</v>
      </c>
    </row>
    <row r="858" spans="1:14" ht="15" x14ac:dyDescent="0.2">
      <c r="A858" s="394" t="s">
        <v>223</v>
      </c>
      <c r="B858" s="246" t="s">
        <v>146</v>
      </c>
      <c r="C858" s="246" t="s">
        <v>198</v>
      </c>
      <c r="D858" s="246" t="s">
        <v>192</v>
      </c>
      <c r="E858" s="246"/>
      <c r="F858" s="246"/>
      <c r="G858" s="253">
        <f>G859+G861+G914+G932</f>
        <v>0</v>
      </c>
      <c r="H858" s="271">
        <f t="shared" ref="H858:K858" si="478">H914</f>
        <v>7105</v>
      </c>
      <c r="I858" s="271">
        <f t="shared" si="478"/>
        <v>13146.58</v>
      </c>
      <c r="J858" s="271">
        <f t="shared" si="478"/>
        <v>20251.580000000002</v>
      </c>
      <c r="K858" s="271">
        <f t="shared" si="478"/>
        <v>18073.350000000002</v>
      </c>
      <c r="L858" s="271">
        <f>L914</f>
        <v>2200</v>
      </c>
      <c r="M858" s="271">
        <f t="shared" ref="M858:N858" si="479">M914</f>
        <v>-505.40000000000009</v>
      </c>
      <c r="N858" s="271">
        <f t="shared" si="479"/>
        <v>1694.6</v>
      </c>
    </row>
    <row r="859" spans="1:14" ht="25.5" hidden="1" customHeight="1" x14ac:dyDescent="0.2">
      <c r="A859" s="255" t="s">
        <v>523</v>
      </c>
      <c r="B859" s="248" t="s">
        <v>146</v>
      </c>
      <c r="C859" s="248" t="s">
        <v>198</v>
      </c>
      <c r="D859" s="248" t="s">
        <v>192</v>
      </c>
      <c r="E859" s="248" t="s">
        <v>741</v>
      </c>
      <c r="F859" s="248"/>
      <c r="G859" s="252"/>
      <c r="H859" s="252"/>
      <c r="I859" s="253">
        <f>I860</f>
        <v>-2200</v>
      </c>
      <c r="J859" s="253" t="e">
        <f>J860</f>
        <v>#REF!</v>
      </c>
      <c r="K859" s="253">
        <f>K860</f>
        <v>-2200</v>
      </c>
      <c r="L859" s="253" t="e">
        <f>L860</f>
        <v>#REF!</v>
      </c>
      <c r="M859" s="253" t="e">
        <f t="shared" ref="M859:N859" si="480">M860</f>
        <v>#REF!</v>
      </c>
      <c r="N859" s="253" t="e">
        <f t="shared" si="480"/>
        <v>#REF!</v>
      </c>
    </row>
    <row r="860" spans="1:14" ht="24" hidden="1" customHeight="1" x14ac:dyDescent="0.2">
      <c r="A860" s="255" t="s">
        <v>76</v>
      </c>
      <c r="B860" s="248" t="s">
        <v>146</v>
      </c>
      <c r="C860" s="248" t="s">
        <v>198</v>
      </c>
      <c r="D860" s="248" t="s">
        <v>192</v>
      </c>
      <c r="E860" s="248" t="s">
        <v>741</v>
      </c>
      <c r="F860" s="248" t="s">
        <v>77</v>
      </c>
      <c r="G860" s="252"/>
      <c r="H860" s="252"/>
      <c r="I860" s="253">
        <v>-2200</v>
      </c>
      <c r="J860" s="253" t="e">
        <f>#REF!+I860</f>
        <v>#REF!</v>
      </c>
      <c r="K860" s="253">
        <v>-2200</v>
      </c>
      <c r="L860" s="253" t="e">
        <f>#REF!+J860</f>
        <v>#REF!</v>
      </c>
      <c r="M860" s="253" t="e">
        <f>#REF!+K860</f>
        <v>#REF!</v>
      </c>
      <c r="N860" s="253" t="e">
        <f>#REF!+L860</f>
        <v>#REF!</v>
      </c>
    </row>
    <row r="861" spans="1:14" ht="55.5" hidden="1" customHeight="1" x14ac:dyDescent="0.2">
      <c r="A861" s="255" t="s">
        <v>984</v>
      </c>
      <c r="B861" s="248" t="s">
        <v>146</v>
      </c>
      <c r="C861" s="248" t="s">
        <v>198</v>
      </c>
      <c r="D861" s="248" t="s">
        <v>192</v>
      </c>
      <c r="E861" s="248" t="s">
        <v>457</v>
      </c>
      <c r="F861" s="246"/>
      <c r="G861" s="252"/>
      <c r="H861" s="252"/>
      <c r="I861" s="253">
        <f>I862+I864+I872</f>
        <v>-3650</v>
      </c>
      <c r="J861" s="253" t="e">
        <f>J862+J864+J872</f>
        <v>#REF!</v>
      </c>
      <c r="K861" s="253">
        <f>K862+K864+K872</f>
        <v>-3650</v>
      </c>
      <c r="L861" s="253" t="e">
        <f>L862+L864+L872</f>
        <v>#REF!</v>
      </c>
      <c r="M861" s="253" t="e">
        <f t="shared" ref="M861:N861" si="481">M862+M864+M872</f>
        <v>#REF!</v>
      </c>
      <c r="N861" s="253" t="e">
        <f t="shared" si="481"/>
        <v>#REF!</v>
      </c>
    </row>
    <row r="862" spans="1:14" s="20" customFormat="1" ht="15" hidden="1" x14ac:dyDescent="0.2">
      <c r="A862" s="255" t="s">
        <v>522</v>
      </c>
      <c r="B862" s="248" t="s">
        <v>146</v>
      </c>
      <c r="C862" s="248" t="s">
        <v>198</v>
      </c>
      <c r="D862" s="248" t="s">
        <v>192</v>
      </c>
      <c r="E862" s="248" t="s">
        <v>480</v>
      </c>
      <c r="F862" s="248"/>
      <c r="G862" s="252"/>
      <c r="H862" s="252"/>
      <c r="I862" s="253">
        <f>I863</f>
        <v>-550</v>
      </c>
      <c r="J862" s="253" t="e">
        <f>J863</f>
        <v>#REF!</v>
      </c>
      <c r="K862" s="253">
        <f>K863</f>
        <v>-550</v>
      </c>
      <c r="L862" s="253" t="e">
        <f>L863</f>
        <v>#REF!</v>
      </c>
      <c r="M862" s="253" t="e">
        <f t="shared" ref="M862:N862" si="482">M863</f>
        <v>#REF!</v>
      </c>
      <c r="N862" s="253" t="e">
        <f t="shared" si="482"/>
        <v>#REF!</v>
      </c>
    </row>
    <row r="863" spans="1:14" ht="24.75" hidden="1" customHeight="1" x14ac:dyDescent="0.2">
      <c r="A863" s="255" t="s">
        <v>93</v>
      </c>
      <c r="B863" s="248" t="s">
        <v>146</v>
      </c>
      <c r="C863" s="248" t="s">
        <v>198</v>
      </c>
      <c r="D863" s="248" t="s">
        <v>192</v>
      </c>
      <c r="E863" s="248" t="s">
        <v>480</v>
      </c>
      <c r="F863" s="248" t="s">
        <v>94</v>
      </c>
      <c r="G863" s="252"/>
      <c r="H863" s="252"/>
      <c r="I863" s="253">
        <v>-550</v>
      </c>
      <c r="J863" s="253" t="e">
        <f>#REF!+I863</f>
        <v>#REF!</v>
      </c>
      <c r="K863" s="253">
        <v>-550</v>
      </c>
      <c r="L863" s="253" t="e">
        <f>#REF!+J863</f>
        <v>#REF!</v>
      </c>
      <c r="M863" s="253" t="e">
        <f>#REF!+K863</f>
        <v>#REF!</v>
      </c>
      <c r="N863" s="253" t="e">
        <f>#REF!+L863</f>
        <v>#REF!</v>
      </c>
    </row>
    <row r="864" spans="1:14" ht="24.75" hidden="1" customHeight="1" x14ac:dyDescent="0.2">
      <c r="A864" s="255" t="s">
        <v>523</v>
      </c>
      <c r="B864" s="248" t="s">
        <v>146</v>
      </c>
      <c r="C864" s="248" t="s">
        <v>198</v>
      </c>
      <c r="D864" s="248" t="s">
        <v>192</v>
      </c>
      <c r="E864" s="248" t="s">
        <v>469</v>
      </c>
      <c r="F864" s="248"/>
      <c r="G864" s="252"/>
      <c r="H864" s="252"/>
      <c r="I864" s="253">
        <f>I865</f>
        <v>-1500</v>
      </c>
      <c r="J864" s="253" t="e">
        <f>J865</f>
        <v>#REF!</v>
      </c>
      <c r="K864" s="253">
        <f>K865</f>
        <v>-1500</v>
      </c>
      <c r="L864" s="253" t="e">
        <f>L865</f>
        <v>#REF!</v>
      </c>
      <c r="M864" s="253" t="e">
        <f t="shared" ref="M864:N864" si="483">M865</f>
        <v>#REF!</v>
      </c>
      <c r="N864" s="253" t="e">
        <f t="shared" si="483"/>
        <v>#REF!</v>
      </c>
    </row>
    <row r="865" spans="1:14" ht="24.75" hidden="1" customHeight="1" x14ac:dyDescent="0.2">
      <c r="A865" s="255" t="s">
        <v>93</v>
      </c>
      <c r="B865" s="248" t="s">
        <v>146</v>
      </c>
      <c r="C865" s="248" t="s">
        <v>198</v>
      </c>
      <c r="D865" s="248" t="s">
        <v>192</v>
      </c>
      <c r="E865" s="248" t="s">
        <v>469</v>
      </c>
      <c r="F865" s="248" t="s">
        <v>94</v>
      </c>
      <c r="G865" s="252"/>
      <c r="H865" s="252"/>
      <c r="I865" s="253">
        <v>-1500</v>
      </c>
      <c r="J865" s="253" t="e">
        <f>#REF!+I865</f>
        <v>#REF!</v>
      </c>
      <c r="K865" s="253">
        <v>-1500</v>
      </c>
      <c r="L865" s="253" t="e">
        <f>#REF!+J865</f>
        <v>#REF!</v>
      </c>
      <c r="M865" s="253" t="e">
        <f>#REF!+K865</f>
        <v>#REF!</v>
      </c>
      <c r="N865" s="253" t="e">
        <f>#REF!+L865</f>
        <v>#REF!</v>
      </c>
    </row>
    <row r="866" spans="1:14" ht="24.75" hidden="1" customHeight="1" x14ac:dyDescent="0.2">
      <c r="A866" s="255" t="s">
        <v>530</v>
      </c>
      <c r="B866" s="248" t="s">
        <v>146</v>
      </c>
      <c r="C866" s="248" t="s">
        <v>198</v>
      </c>
      <c r="D866" s="248" t="s">
        <v>192</v>
      </c>
      <c r="E866" s="248" t="s">
        <v>529</v>
      </c>
      <c r="F866" s="248"/>
      <c r="G866" s="252"/>
      <c r="H866" s="252"/>
      <c r="I866" s="253">
        <f>I867</f>
        <v>0</v>
      </c>
      <c r="J866" s="253">
        <f>J867</f>
        <v>0</v>
      </c>
      <c r="K866" s="253">
        <f>K867</f>
        <v>0</v>
      </c>
      <c r="L866" s="253">
        <f>L867</f>
        <v>0</v>
      </c>
      <c r="M866" s="253">
        <f t="shared" ref="M866:N866" si="484">M867</f>
        <v>0</v>
      </c>
      <c r="N866" s="253">
        <f t="shared" si="484"/>
        <v>0</v>
      </c>
    </row>
    <row r="867" spans="1:14" ht="24.75" hidden="1" customHeight="1" x14ac:dyDescent="0.2">
      <c r="A867" s="255" t="s">
        <v>93</v>
      </c>
      <c r="B867" s="248" t="s">
        <v>146</v>
      </c>
      <c r="C867" s="248" t="s">
        <v>198</v>
      </c>
      <c r="D867" s="248" t="s">
        <v>192</v>
      </c>
      <c r="E867" s="248" t="s">
        <v>529</v>
      </c>
      <c r="F867" s="248" t="s">
        <v>94</v>
      </c>
      <c r="G867" s="252"/>
      <c r="H867" s="252"/>
      <c r="I867" s="253">
        <v>0</v>
      </c>
      <c r="J867" s="253">
        <f>G867+I867</f>
        <v>0</v>
      </c>
      <c r="K867" s="253">
        <v>0</v>
      </c>
      <c r="L867" s="253">
        <f>H867+J867</f>
        <v>0</v>
      </c>
      <c r="M867" s="253">
        <f t="shared" ref="M867:N867" si="485">I867+K867</f>
        <v>0</v>
      </c>
      <c r="N867" s="253">
        <f t="shared" si="485"/>
        <v>0</v>
      </c>
    </row>
    <row r="868" spans="1:14" ht="24.75" hidden="1" customHeight="1" x14ac:dyDescent="0.2">
      <c r="A868" s="255" t="s">
        <v>1</v>
      </c>
      <c r="B868" s="248" t="s">
        <v>146</v>
      </c>
      <c r="C868" s="248" t="s">
        <v>198</v>
      </c>
      <c r="D868" s="248" t="s">
        <v>192</v>
      </c>
      <c r="E868" s="248" t="s">
        <v>2</v>
      </c>
      <c r="F868" s="248"/>
      <c r="G868" s="252"/>
      <c r="H868" s="252"/>
      <c r="I868" s="253">
        <f>I869</f>
        <v>0</v>
      </c>
      <c r="J868" s="253">
        <f>J869</f>
        <v>0</v>
      </c>
      <c r="K868" s="253">
        <f>K869</f>
        <v>0</v>
      </c>
      <c r="L868" s="253">
        <f>L869</f>
        <v>0</v>
      </c>
      <c r="M868" s="253">
        <f t="shared" ref="M868:N868" si="486">M869</f>
        <v>0</v>
      </c>
      <c r="N868" s="253">
        <f t="shared" si="486"/>
        <v>0</v>
      </c>
    </row>
    <row r="869" spans="1:14" ht="24.75" hidden="1" customHeight="1" x14ac:dyDescent="0.2">
      <c r="A869" s="255" t="s">
        <v>3</v>
      </c>
      <c r="B869" s="248" t="s">
        <v>146</v>
      </c>
      <c r="C869" s="248" t="s">
        <v>198</v>
      </c>
      <c r="D869" s="248" t="s">
        <v>192</v>
      </c>
      <c r="E869" s="248" t="s">
        <v>4</v>
      </c>
      <c r="F869" s="248"/>
      <c r="G869" s="252"/>
      <c r="H869" s="252"/>
      <c r="I869" s="253">
        <f>I870+I871</f>
        <v>0</v>
      </c>
      <c r="J869" s="253">
        <f>J870+J871</f>
        <v>0</v>
      </c>
      <c r="K869" s="253">
        <f>K870+K871</f>
        <v>0</v>
      </c>
      <c r="L869" s="253">
        <f>L870+L871</f>
        <v>0</v>
      </c>
      <c r="M869" s="253">
        <f t="shared" ref="M869:N869" si="487">M870+M871</f>
        <v>0</v>
      </c>
      <c r="N869" s="253">
        <f t="shared" si="487"/>
        <v>0</v>
      </c>
    </row>
    <row r="870" spans="1:14" ht="24.75" hidden="1" customHeight="1" x14ac:dyDescent="0.2">
      <c r="A870" s="255" t="s">
        <v>63</v>
      </c>
      <c r="B870" s="248" t="s">
        <v>146</v>
      </c>
      <c r="C870" s="248" t="s">
        <v>198</v>
      </c>
      <c r="D870" s="248" t="s">
        <v>192</v>
      </c>
      <c r="E870" s="248" t="s">
        <v>4</v>
      </c>
      <c r="F870" s="248" t="s">
        <v>64</v>
      </c>
      <c r="G870" s="252"/>
      <c r="H870" s="252"/>
      <c r="I870" s="253"/>
      <c r="J870" s="253">
        <f>G870+I870</f>
        <v>0</v>
      </c>
      <c r="K870" s="253"/>
      <c r="L870" s="253">
        <f>H870+J870</f>
        <v>0</v>
      </c>
      <c r="M870" s="253">
        <f t="shared" ref="M870:N871" si="488">I870+K870</f>
        <v>0</v>
      </c>
      <c r="N870" s="253">
        <f t="shared" si="488"/>
        <v>0</v>
      </c>
    </row>
    <row r="871" spans="1:14" ht="24.75" hidden="1" customHeight="1" x14ac:dyDescent="0.2">
      <c r="A871" s="255" t="s">
        <v>76</v>
      </c>
      <c r="B871" s="267">
        <v>801</v>
      </c>
      <c r="C871" s="248" t="s">
        <v>198</v>
      </c>
      <c r="D871" s="248" t="s">
        <v>192</v>
      </c>
      <c r="E871" s="248" t="s">
        <v>4</v>
      </c>
      <c r="F871" s="248" t="s">
        <v>77</v>
      </c>
      <c r="G871" s="252"/>
      <c r="H871" s="252"/>
      <c r="I871" s="253">
        <v>0</v>
      </c>
      <c r="J871" s="253">
        <f>G871+I871</f>
        <v>0</v>
      </c>
      <c r="K871" s="253">
        <v>0</v>
      </c>
      <c r="L871" s="253">
        <f>H871+J871</f>
        <v>0</v>
      </c>
      <c r="M871" s="253">
        <f t="shared" si="488"/>
        <v>0</v>
      </c>
      <c r="N871" s="253">
        <f t="shared" si="488"/>
        <v>0</v>
      </c>
    </row>
    <row r="872" spans="1:14" ht="24.75" hidden="1" customHeight="1" x14ac:dyDescent="0.2">
      <c r="A872" s="255" t="s">
        <v>530</v>
      </c>
      <c r="B872" s="248" t="s">
        <v>146</v>
      </c>
      <c r="C872" s="248" t="s">
        <v>198</v>
      </c>
      <c r="D872" s="248" t="s">
        <v>192</v>
      </c>
      <c r="E872" s="248" t="s">
        <v>529</v>
      </c>
      <c r="F872" s="248"/>
      <c r="G872" s="252"/>
      <c r="H872" s="252"/>
      <c r="I872" s="253">
        <f>I873</f>
        <v>-1600</v>
      </c>
      <c r="J872" s="253" t="e">
        <f>J873</f>
        <v>#REF!</v>
      </c>
      <c r="K872" s="253">
        <f>K873</f>
        <v>-1600</v>
      </c>
      <c r="L872" s="253" t="e">
        <f>L873</f>
        <v>#REF!</v>
      </c>
      <c r="M872" s="253" t="e">
        <f t="shared" ref="M872:N872" si="489">M873</f>
        <v>#REF!</v>
      </c>
      <c r="N872" s="253" t="e">
        <f t="shared" si="489"/>
        <v>#REF!</v>
      </c>
    </row>
    <row r="873" spans="1:14" ht="24.75" hidden="1" customHeight="1" x14ac:dyDescent="0.2">
      <c r="A873" s="255" t="s">
        <v>93</v>
      </c>
      <c r="B873" s="248" t="s">
        <v>146</v>
      </c>
      <c r="C873" s="248" t="s">
        <v>198</v>
      </c>
      <c r="D873" s="248" t="s">
        <v>192</v>
      </c>
      <c r="E873" s="248" t="s">
        <v>529</v>
      </c>
      <c r="F873" s="248" t="s">
        <v>94</v>
      </c>
      <c r="G873" s="252"/>
      <c r="H873" s="252"/>
      <c r="I873" s="253">
        <v>-1600</v>
      </c>
      <c r="J873" s="253" t="e">
        <f>#REF!+I873</f>
        <v>#REF!</v>
      </c>
      <c r="K873" s="253">
        <v>-1600</v>
      </c>
      <c r="L873" s="253" t="e">
        <f>#REF!+J873</f>
        <v>#REF!</v>
      </c>
      <c r="M873" s="253" t="e">
        <f>#REF!+K873</f>
        <v>#REF!</v>
      </c>
      <c r="N873" s="253" t="e">
        <f>#REF!+L873</f>
        <v>#REF!</v>
      </c>
    </row>
    <row r="874" spans="1:14" ht="17.25" hidden="1" customHeight="1" x14ac:dyDescent="0.2">
      <c r="A874" s="255" t="s">
        <v>404</v>
      </c>
      <c r="B874" s="267">
        <v>801</v>
      </c>
      <c r="C874" s="248" t="s">
        <v>198</v>
      </c>
      <c r="D874" s="248" t="s">
        <v>192</v>
      </c>
      <c r="E874" s="248" t="s">
        <v>62</v>
      </c>
      <c r="F874" s="248"/>
      <c r="G874" s="252"/>
      <c r="H874" s="252"/>
      <c r="I874" s="253">
        <f>I875+I877+I880+I883+I885+I887</f>
        <v>-1650</v>
      </c>
      <c r="J874" s="253">
        <f>J875+J877+J880+J883+J885+J887</f>
        <v>-1650</v>
      </c>
      <c r="K874" s="253">
        <f>K875+K877+K880+K883+K885+K887</f>
        <v>-1650</v>
      </c>
      <c r="L874" s="253">
        <f>L875+L877+L880+L883+L885+L887</f>
        <v>-1650</v>
      </c>
      <c r="M874" s="253">
        <f t="shared" ref="M874:N874" si="490">M875+M877+M880+M883+M885+M887</f>
        <v>-3300</v>
      </c>
      <c r="N874" s="253">
        <f t="shared" si="490"/>
        <v>-3300</v>
      </c>
    </row>
    <row r="875" spans="1:14" ht="30" hidden="1" x14ac:dyDescent="0.2">
      <c r="A875" s="255" t="s">
        <v>542</v>
      </c>
      <c r="B875" s="267">
        <v>801</v>
      </c>
      <c r="C875" s="248" t="s">
        <v>198</v>
      </c>
      <c r="D875" s="248" t="s">
        <v>192</v>
      </c>
      <c r="E875" s="248" t="s">
        <v>175</v>
      </c>
      <c r="F875" s="248"/>
      <c r="G875" s="252"/>
      <c r="H875" s="252"/>
      <c r="I875" s="253"/>
      <c r="J875" s="253">
        <f>J876</f>
        <v>0</v>
      </c>
      <c r="K875" s="253"/>
      <c r="L875" s="253">
        <f>L876</f>
        <v>0</v>
      </c>
      <c r="M875" s="253">
        <f t="shared" ref="M875:N875" si="491">M876</f>
        <v>0</v>
      </c>
      <c r="N875" s="253">
        <f t="shared" si="491"/>
        <v>0</v>
      </c>
    </row>
    <row r="876" spans="1:14" ht="15" hidden="1" x14ac:dyDescent="0.2">
      <c r="A876" s="255" t="s">
        <v>93</v>
      </c>
      <c r="B876" s="267">
        <v>801</v>
      </c>
      <c r="C876" s="248" t="s">
        <v>198</v>
      </c>
      <c r="D876" s="248" t="s">
        <v>192</v>
      </c>
      <c r="E876" s="248" t="s">
        <v>175</v>
      </c>
      <c r="F876" s="248" t="s">
        <v>94</v>
      </c>
      <c r="G876" s="252"/>
      <c r="H876" s="252"/>
      <c r="I876" s="253"/>
      <c r="J876" s="253">
        <f>G876+I876</f>
        <v>0</v>
      </c>
      <c r="K876" s="253"/>
      <c r="L876" s="253">
        <f>H876+J876</f>
        <v>0</v>
      </c>
      <c r="M876" s="253">
        <f t="shared" ref="M876:N876" si="492">I876+K876</f>
        <v>0</v>
      </c>
      <c r="N876" s="253">
        <f t="shared" si="492"/>
        <v>0</v>
      </c>
    </row>
    <row r="877" spans="1:14" ht="15" hidden="1" x14ac:dyDescent="0.2">
      <c r="A877" s="255" t="s">
        <v>543</v>
      </c>
      <c r="B877" s="267">
        <v>801</v>
      </c>
      <c r="C877" s="248" t="s">
        <v>198</v>
      </c>
      <c r="D877" s="248" t="s">
        <v>192</v>
      </c>
      <c r="E877" s="248" t="s">
        <v>179</v>
      </c>
      <c r="F877" s="248"/>
      <c r="G877" s="252"/>
      <c r="H877" s="252"/>
      <c r="I877" s="253"/>
      <c r="J877" s="253">
        <f>J879+J878</f>
        <v>0</v>
      </c>
      <c r="K877" s="253"/>
      <c r="L877" s="253">
        <f>L879+L878</f>
        <v>0</v>
      </c>
      <c r="M877" s="253">
        <f t="shared" ref="M877:N877" si="493">M879+M878</f>
        <v>0</v>
      </c>
      <c r="N877" s="253">
        <f t="shared" si="493"/>
        <v>0</v>
      </c>
    </row>
    <row r="878" spans="1:14" ht="15" hidden="1" x14ac:dyDescent="0.2">
      <c r="A878" s="255" t="s">
        <v>93</v>
      </c>
      <c r="B878" s="267">
        <v>801</v>
      </c>
      <c r="C878" s="248" t="s">
        <v>198</v>
      </c>
      <c r="D878" s="248" t="s">
        <v>192</v>
      </c>
      <c r="E878" s="248" t="s">
        <v>179</v>
      </c>
      <c r="F878" s="248" t="s">
        <v>94</v>
      </c>
      <c r="G878" s="252"/>
      <c r="H878" s="252"/>
      <c r="I878" s="253"/>
      <c r="J878" s="253">
        <f>G878+I878</f>
        <v>0</v>
      </c>
      <c r="K878" s="253"/>
      <c r="L878" s="253">
        <f>H878+J878</f>
        <v>0</v>
      </c>
      <c r="M878" s="253">
        <f t="shared" ref="M878:N879" si="494">I878+K878</f>
        <v>0</v>
      </c>
      <c r="N878" s="253">
        <f t="shared" si="494"/>
        <v>0</v>
      </c>
    </row>
    <row r="879" spans="1:14" ht="12.75" hidden="1" customHeight="1" x14ac:dyDescent="0.2">
      <c r="A879" s="255" t="s">
        <v>543</v>
      </c>
      <c r="B879" s="267">
        <v>801</v>
      </c>
      <c r="C879" s="248" t="s">
        <v>198</v>
      </c>
      <c r="D879" s="248" t="s">
        <v>192</v>
      </c>
      <c r="E879" s="248" t="s">
        <v>179</v>
      </c>
      <c r="F879" s="248" t="s">
        <v>64</v>
      </c>
      <c r="G879" s="252"/>
      <c r="H879" s="252"/>
      <c r="I879" s="253"/>
      <c r="J879" s="253">
        <f>G879+I879</f>
        <v>0</v>
      </c>
      <c r="K879" s="253"/>
      <c r="L879" s="253">
        <f>H879+J879</f>
        <v>0</v>
      </c>
      <c r="M879" s="253">
        <f t="shared" si="494"/>
        <v>0</v>
      </c>
      <c r="N879" s="253">
        <f t="shared" si="494"/>
        <v>0</v>
      </c>
    </row>
    <row r="880" spans="1:14" ht="15" hidden="1" x14ac:dyDescent="0.2">
      <c r="A880" s="255" t="s">
        <v>544</v>
      </c>
      <c r="B880" s="267">
        <v>801</v>
      </c>
      <c r="C880" s="248" t="s">
        <v>198</v>
      </c>
      <c r="D880" s="248" t="s">
        <v>192</v>
      </c>
      <c r="E880" s="248" t="s">
        <v>180</v>
      </c>
      <c r="F880" s="248"/>
      <c r="G880" s="252"/>
      <c r="H880" s="252"/>
      <c r="I880" s="253"/>
      <c r="J880" s="253">
        <f>J882+J881</f>
        <v>0</v>
      </c>
      <c r="K880" s="253"/>
      <c r="L880" s="253">
        <f>L882+L881</f>
        <v>0</v>
      </c>
      <c r="M880" s="253">
        <f t="shared" ref="M880:N880" si="495">M882+M881</f>
        <v>0</v>
      </c>
      <c r="N880" s="253">
        <f t="shared" si="495"/>
        <v>0</v>
      </c>
    </row>
    <row r="881" spans="1:14" ht="15" hidden="1" x14ac:dyDescent="0.2">
      <c r="A881" s="255" t="s">
        <v>93</v>
      </c>
      <c r="B881" s="267">
        <v>801</v>
      </c>
      <c r="C881" s="248" t="s">
        <v>198</v>
      </c>
      <c r="D881" s="248" t="s">
        <v>192</v>
      </c>
      <c r="E881" s="248" t="s">
        <v>180</v>
      </c>
      <c r="F881" s="248" t="s">
        <v>94</v>
      </c>
      <c r="G881" s="252"/>
      <c r="H881" s="252"/>
      <c r="I881" s="253"/>
      <c r="J881" s="253">
        <f>G881+I881</f>
        <v>0</v>
      </c>
      <c r="K881" s="253"/>
      <c r="L881" s="253">
        <f>H881+J881</f>
        <v>0</v>
      </c>
      <c r="M881" s="253">
        <f t="shared" ref="M881:N882" si="496">I881+K881</f>
        <v>0</v>
      </c>
      <c r="N881" s="253">
        <f t="shared" si="496"/>
        <v>0</v>
      </c>
    </row>
    <row r="882" spans="1:14" ht="12.75" hidden="1" customHeight="1" x14ac:dyDescent="0.2">
      <c r="A882" s="255" t="s">
        <v>63</v>
      </c>
      <c r="B882" s="267">
        <v>801</v>
      </c>
      <c r="C882" s="248" t="s">
        <v>198</v>
      </c>
      <c r="D882" s="248" t="s">
        <v>192</v>
      </c>
      <c r="E882" s="248" t="s">
        <v>180</v>
      </c>
      <c r="F882" s="248" t="s">
        <v>64</v>
      </c>
      <c r="G882" s="252"/>
      <c r="H882" s="252"/>
      <c r="I882" s="253"/>
      <c r="J882" s="253">
        <f>G882+I882</f>
        <v>0</v>
      </c>
      <c r="K882" s="253"/>
      <c r="L882" s="253">
        <f>H882+J882</f>
        <v>0</v>
      </c>
      <c r="M882" s="253">
        <f t="shared" si="496"/>
        <v>0</v>
      </c>
      <c r="N882" s="253">
        <f t="shared" si="496"/>
        <v>0</v>
      </c>
    </row>
    <row r="883" spans="1:14" ht="15" hidden="1" x14ac:dyDescent="0.2">
      <c r="A883" s="255" t="s">
        <v>545</v>
      </c>
      <c r="B883" s="267">
        <v>801</v>
      </c>
      <c r="C883" s="248" t="s">
        <v>198</v>
      </c>
      <c r="D883" s="248" t="s">
        <v>192</v>
      </c>
      <c r="E883" s="248" t="s">
        <v>186</v>
      </c>
      <c r="F883" s="248"/>
      <c r="G883" s="252"/>
      <c r="H883" s="252"/>
      <c r="I883" s="253"/>
      <c r="J883" s="253">
        <f>J884</f>
        <v>0</v>
      </c>
      <c r="K883" s="253"/>
      <c r="L883" s="253">
        <f>L884</f>
        <v>0</v>
      </c>
      <c r="M883" s="253">
        <f t="shared" ref="M883:N883" si="497">M884</f>
        <v>0</v>
      </c>
      <c r="N883" s="253">
        <f t="shared" si="497"/>
        <v>0</v>
      </c>
    </row>
    <row r="884" spans="1:14" ht="15" hidden="1" x14ac:dyDescent="0.2">
      <c r="A884" s="255" t="s">
        <v>93</v>
      </c>
      <c r="B884" s="267">
        <v>801</v>
      </c>
      <c r="C884" s="248" t="s">
        <v>198</v>
      </c>
      <c r="D884" s="248" t="s">
        <v>192</v>
      </c>
      <c r="E884" s="248" t="s">
        <v>186</v>
      </c>
      <c r="F884" s="248" t="s">
        <v>94</v>
      </c>
      <c r="G884" s="252"/>
      <c r="H884" s="252"/>
      <c r="I884" s="253"/>
      <c r="J884" s="253">
        <f>G884+I884</f>
        <v>0</v>
      </c>
      <c r="K884" s="253"/>
      <c r="L884" s="253">
        <f>H884+J884</f>
        <v>0</v>
      </c>
      <c r="M884" s="253">
        <f t="shared" ref="M884:N884" si="498">I884+K884</f>
        <v>0</v>
      </c>
      <c r="N884" s="253">
        <f t="shared" si="498"/>
        <v>0</v>
      </c>
    </row>
    <row r="885" spans="1:14" ht="29.25" hidden="1" customHeight="1" x14ac:dyDescent="0.2">
      <c r="A885" s="255" t="s">
        <v>1003</v>
      </c>
      <c r="B885" s="267">
        <v>801</v>
      </c>
      <c r="C885" s="248" t="s">
        <v>198</v>
      </c>
      <c r="D885" s="248" t="s">
        <v>192</v>
      </c>
      <c r="E885" s="248" t="s">
        <v>435</v>
      </c>
      <c r="F885" s="248"/>
      <c r="G885" s="252"/>
      <c r="H885" s="252"/>
      <c r="I885" s="253">
        <f>I886</f>
        <v>-1500</v>
      </c>
      <c r="J885" s="253">
        <f>J886</f>
        <v>-1500</v>
      </c>
      <c r="K885" s="253">
        <f>K886</f>
        <v>-1500</v>
      </c>
      <c r="L885" s="253">
        <f>L886</f>
        <v>-1500</v>
      </c>
      <c r="M885" s="253">
        <f t="shared" ref="M885:N885" si="499">M886</f>
        <v>-3000</v>
      </c>
      <c r="N885" s="253">
        <f t="shared" si="499"/>
        <v>-3000</v>
      </c>
    </row>
    <row r="886" spans="1:14" ht="15.75" hidden="1" customHeight="1" x14ac:dyDescent="0.2">
      <c r="A886" s="255" t="s">
        <v>93</v>
      </c>
      <c r="B886" s="267">
        <v>801</v>
      </c>
      <c r="C886" s="248" t="s">
        <v>198</v>
      </c>
      <c r="D886" s="248" t="s">
        <v>192</v>
      </c>
      <c r="E886" s="248" t="s">
        <v>435</v>
      </c>
      <c r="F886" s="248" t="s">
        <v>94</v>
      </c>
      <c r="G886" s="252"/>
      <c r="H886" s="252"/>
      <c r="I886" s="253">
        <v>-1500</v>
      </c>
      <c r="J886" s="253">
        <f>G886+I886</f>
        <v>-1500</v>
      </c>
      <c r="K886" s="253">
        <v>-1500</v>
      </c>
      <c r="L886" s="253">
        <f>H886+J886</f>
        <v>-1500</v>
      </c>
      <c r="M886" s="253">
        <f t="shared" ref="M886:N886" si="500">I886+K886</f>
        <v>-3000</v>
      </c>
      <c r="N886" s="253">
        <f t="shared" si="500"/>
        <v>-3000</v>
      </c>
    </row>
    <row r="887" spans="1:14" ht="15.75" hidden="1" customHeight="1" x14ac:dyDescent="0.2">
      <c r="A887" s="255" t="s">
        <v>427</v>
      </c>
      <c r="B887" s="267">
        <v>801</v>
      </c>
      <c r="C887" s="248" t="s">
        <v>198</v>
      </c>
      <c r="D887" s="248" t="s">
        <v>192</v>
      </c>
      <c r="E887" s="248" t="s">
        <v>436</v>
      </c>
      <c r="F887" s="248"/>
      <c r="G887" s="252"/>
      <c r="H887" s="252"/>
      <c r="I887" s="253">
        <f>I888</f>
        <v>-150</v>
      </c>
      <c r="J887" s="253">
        <f>J888</f>
        <v>-150</v>
      </c>
      <c r="K887" s="253">
        <f>K888</f>
        <v>-150</v>
      </c>
      <c r="L887" s="253">
        <f>L888</f>
        <v>-150</v>
      </c>
      <c r="M887" s="253">
        <f t="shared" ref="M887:N887" si="501">M888</f>
        <v>-300</v>
      </c>
      <c r="N887" s="253">
        <f t="shared" si="501"/>
        <v>-300</v>
      </c>
    </row>
    <row r="888" spans="1:14" ht="18" hidden="1" customHeight="1" x14ac:dyDescent="0.2">
      <c r="A888" s="255" t="s">
        <v>93</v>
      </c>
      <c r="B888" s="267">
        <v>801</v>
      </c>
      <c r="C888" s="248" t="s">
        <v>198</v>
      </c>
      <c r="D888" s="248" t="s">
        <v>192</v>
      </c>
      <c r="E888" s="248" t="s">
        <v>436</v>
      </c>
      <c r="F888" s="248" t="s">
        <v>94</v>
      </c>
      <c r="G888" s="252"/>
      <c r="H888" s="252"/>
      <c r="I888" s="253">
        <v>-150</v>
      </c>
      <c r="J888" s="253">
        <f>G888+I888</f>
        <v>-150</v>
      </c>
      <c r="K888" s="253">
        <v>-150</v>
      </c>
      <c r="L888" s="253">
        <f>H888+J888</f>
        <v>-150</v>
      </c>
      <c r="M888" s="253">
        <f t="shared" ref="M888:N888" si="502">I888+K888</f>
        <v>-300</v>
      </c>
      <c r="N888" s="253">
        <f t="shared" si="502"/>
        <v>-300</v>
      </c>
    </row>
    <row r="889" spans="1:14" ht="15" hidden="1" x14ac:dyDescent="0.2">
      <c r="A889" s="255" t="s">
        <v>532</v>
      </c>
      <c r="B889" s="267">
        <v>801</v>
      </c>
      <c r="C889" s="248" t="s">
        <v>198</v>
      </c>
      <c r="D889" s="248" t="s">
        <v>192</v>
      </c>
      <c r="E889" s="248" t="s">
        <v>531</v>
      </c>
      <c r="F889" s="248"/>
      <c r="G889" s="252"/>
      <c r="H889" s="252"/>
      <c r="I889" s="253">
        <f>I890</f>
        <v>2200</v>
      </c>
      <c r="J889" s="253">
        <f>J890</f>
        <v>0</v>
      </c>
      <c r="K889" s="253">
        <f>K890</f>
        <v>2200</v>
      </c>
      <c r="L889" s="253">
        <f>L890</f>
        <v>0</v>
      </c>
      <c r="M889" s="253">
        <f t="shared" ref="M889:N889" si="503">M890</f>
        <v>1</v>
      </c>
      <c r="N889" s="253">
        <f t="shared" si="503"/>
        <v>2</v>
      </c>
    </row>
    <row r="890" spans="1:14" ht="30" hidden="1" x14ac:dyDescent="0.2">
      <c r="A890" s="255" t="s">
        <v>76</v>
      </c>
      <c r="B890" s="267">
        <v>801</v>
      </c>
      <c r="C890" s="248" t="s">
        <v>198</v>
      </c>
      <c r="D890" s="248" t="s">
        <v>192</v>
      </c>
      <c r="E890" s="248" t="s">
        <v>531</v>
      </c>
      <c r="F890" s="248" t="s">
        <v>77</v>
      </c>
      <c r="G890" s="252"/>
      <c r="H890" s="252"/>
      <c r="I890" s="253">
        <v>2200</v>
      </c>
      <c r="J890" s="253">
        <v>0</v>
      </c>
      <c r="K890" s="253">
        <v>2200</v>
      </c>
      <c r="L890" s="253">
        <v>0</v>
      </c>
      <c r="M890" s="253">
        <v>1</v>
      </c>
      <c r="N890" s="253">
        <v>2</v>
      </c>
    </row>
    <row r="891" spans="1:14" ht="15" hidden="1" x14ac:dyDescent="0.2">
      <c r="A891" s="394" t="s">
        <v>224</v>
      </c>
      <c r="B891" s="246" t="s">
        <v>146</v>
      </c>
      <c r="C891" s="246" t="s">
        <v>198</v>
      </c>
      <c r="D891" s="246" t="s">
        <v>194</v>
      </c>
      <c r="E891" s="246"/>
      <c r="F891" s="246"/>
      <c r="G891" s="252"/>
      <c r="H891" s="252"/>
      <c r="I891" s="253"/>
      <c r="J891" s="253">
        <f>J892</f>
        <v>-3309.56</v>
      </c>
      <c r="K891" s="253"/>
      <c r="L891" s="253">
        <f>L892</f>
        <v>-3309.56</v>
      </c>
      <c r="M891" s="253">
        <f t="shared" ref="M891:N891" si="504">M892</f>
        <v>-6618.12</v>
      </c>
      <c r="N891" s="253">
        <f t="shared" si="504"/>
        <v>-6617.12</v>
      </c>
    </row>
    <row r="892" spans="1:14" ht="15" hidden="1" x14ac:dyDescent="0.2">
      <c r="A892" s="255" t="s">
        <v>404</v>
      </c>
      <c r="B892" s="248" t="s">
        <v>146</v>
      </c>
      <c r="C892" s="248" t="s">
        <v>198</v>
      </c>
      <c r="D892" s="248" t="s">
        <v>194</v>
      </c>
      <c r="E892" s="248" t="s">
        <v>62</v>
      </c>
      <c r="F892" s="248"/>
      <c r="G892" s="252"/>
      <c r="H892" s="252"/>
      <c r="I892" s="253"/>
      <c r="J892" s="253">
        <f>J893+J905</f>
        <v>-3309.56</v>
      </c>
      <c r="K892" s="253"/>
      <c r="L892" s="253">
        <f>L893+L905</f>
        <v>-3309.56</v>
      </c>
      <c r="M892" s="253">
        <f t="shared" ref="M892:N892" si="505">M893+M905</f>
        <v>-6618.12</v>
      </c>
      <c r="N892" s="253">
        <f t="shared" si="505"/>
        <v>-6617.12</v>
      </c>
    </row>
    <row r="893" spans="1:14" ht="15" hidden="1" x14ac:dyDescent="0.2">
      <c r="A893" s="255" t="s">
        <v>546</v>
      </c>
      <c r="B893" s="248" t="s">
        <v>146</v>
      </c>
      <c r="C893" s="248" t="s">
        <v>198</v>
      </c>
      <c r="D893" s="248" t="s">
        <v>194</v>
      </c>
      <c r="E893" s="248" t="s">
        <v>181</v>
      </c>
      <c r="F893" s="248"/>
      <c r="G893" s="252"/>
      <c r="H893" s="252"/>
      <c r="I893" s="253"/>
      <c r="J893" s="253">
        <f>J894+J900</f>
        <v>0</v>
      </c>
      <c r="K893" s="253"/>
      <c r="L893" s="253">
        <f>L894+L900</f>
        <v>0</v>
      </c>
      <c r="M893" s="253">
        <f t="shared" ref="M893:N893" si="506">M894+M900</f>
        <v>0</v>
      </c>
      <c r="N893" s="253">
        <f t="shared" si="506"/>
        <v>0</v>
      </c>
    </row>
    <row r="894" spans="1:14" ht="12.75" hidden="1" customHeight="1" x14ac:dyDescent="0.2">
      <c r="A894" s="255" t="s">
        <v>63</v>
      </c>
      <c r="B894" s="248" t="s">
        <v>146</v>
      </c>
      <c r="C894" s="248" t="s">
        <v>198</v>
      </c>
      <c r="D894" s="248" t="s">
        <v>194</v>
      </c>
      <c r="E894" s="248" t="s">
        <v>181</v>
      </c>
      <c r="F894" s="248" t="s">
        <v>64</v>
      </c>
      <c r="G894" s="252"/>
      <c r="H894" s="252"/>
      <c r="I894" s="253"/>
      <c r="J894" s="253">
        <f>G894+I894</f>
        <v>0</v>
      </c>
      <c r="K894" s="253"/>
      <c r="L894" s="253">
        <f>H894+J894</f>
        <v>0</v>
      </c>
      <c r="M894" s="253">
        <f t="shared" ref="M894:N894" si="507">I894+K894</f>
        <v>0</v>
      </c>
      <c r="N894" s="253">
        <f t="shared" si="507"/>
        <v>0</v>
      </c>
    </row>
    <row r="895" spans="1:14" ht="12.75" hidden="1" customHeight="1" x14ac:dyDescent="0.2">
      <c r="A895" s="394" t="s">
        <v>298</v>
      </c>
      <c r="B895" s="245">
        <v>801</v>
      </c>
      <c r="C895" s="246" t="s">
        <v>202</v>
      </c>
      <c r="D895" s="246"/>
      <c r="E895" s="246"/>
      <c r="F895" s="246"/>
      <c r="G895" s="252"/>
      <c r="H895" s="252"/>
      <c r="I895" s="253"/>
      <c r="J895" s="253" t="e">
        <f>J896</f>
        <v>#REF!</v>
      </c>
      <c r="K895" s="253"/>
      <c r="L895" s="253" t="e">
        <f t="shared" ref="L895:N898" si="508">L896</f>
        <v>#REF!</v>
      </c>
      <c r="M895" s="253">
        <f t="shared" si="508"/>
        <v>0</v>
      </c>
      <c r="N895" s="253" t="e">
        <f t="shared" si="508"/>
        <v>#REF!</v>
      </c>
    </row>
    <row r="896" spans="1:14" ht="25.5" hidden="1" customHeight="1" x14ac:dyDescent="0.2">
      <c r="A896" s="394" t="s">
        <v>229</v>
      </c>
      <c r="B896" s="245">
        <v>801</v>
      </c>
      <c r="C896" s="246" t="s">
        <v>202</v>
      </c>
      <c r="D896" s="246" t="s">
        <v>198</v>
      </c>
      <c r="E896" s="246"/>
      <c r="F896" s="246"/>
      <c r="G896" s="252"/>
      <c r="H896" s="252"/>
      <c r="I896" s="253"/>
      <c r="J896" s="253" t="e">
        <f>J897</f>
        <v>#REF!</v>
      </c>
      <c r="K896" s="253"/>
      <c r="L896" s="253" t="e">
        <f t="shared" si="508"/>
        <v>#REF!</v>
      </c>
      <c r="M896" s="253">
        <f t="shared" si="508"/>
        <v>0</v>
      </c>
      <c r="N896" s="253" t="e">
        <f t="shared" si="508"/>
        <v>#REF!</v>
      </c>
    </row>
    <row r="897" spans="1:14" ht="12.75" hidden="1" customHeight="1" x14ac:dyDescent="0.2">
      <c r="A897" s="255" t="s">
        <v>358</v>
      </c>
      <c r="B897" s="267">
        <v>801</v>
      </c>
      <c r="C897" s="248" t="s">
        <v>202</v>
      </c>
      <c r="D897" s="248" t="s">
        <v>198</v>
      </c>
      <c r="E897" s="248" t="s">
        <v>359</v>
      </c>
      <c r="F897" s="248"/>
      <c r="G897" s="252"/>
      <c r="H897" s="252"/>
      <c r="I897" s="253"/>
      <c r="J897" s="253" t="e">
        <f>J898</f>
        <v>#REF!</v>
      </c>
      <c r="K897" s="253"/>
      <c r="L897" s="253" t="e">
        <f t="shared" si="508"/>
        <v>#REF!</v>
      </c>
      <c r="M897" s="253">
        <f t="shared" si="508"/>
        <v>0</v>
      </c>
      <c r="N897" s="253" t="e">
        <f t="shared" si="508"/>
        <v>#REF!</v>
      </c>
    </row>
    <row r="898" spans="1:14" ht="12.75" hidden="1" customHeight="1" x14ac:dyDescent="0.2">
      <c r="A898" s="255" t="s">
        <v>360</v>
      </c>
      <c r="B898" s="267">
        <v>801</v>
      </c>
      <c r="C898" s="248" t="s">
        <v>202</v>
      </c>
      <c r="D898" s="248" t="s">
        <v>198</v>
      </c>
      <c r="E898" s="248" t="s">
        <v>361</v>
      </c>
      <c r="F898" s="248"/>
      <c r="G898" s="252"/>
      <c r="H898" s="252"/>
      <c r="I898" s="253"/>
      <c r="J898" s="253" t="e">
        <f>J899</f>
        <v>#REF!</v>
      </c>
      <c r="K898" s="253"/>
      <c r="L898" s="253" t="e">
        <f t="shared" si="508"/>
        <v>#REF!</v>
      </c>
      <c r="M898" s="253">
        <f t="shared" si="508"/>
        <v>0</v>
      </c>
      <c r="N898" s="253" t="e">
        <f t="shared" si="508"/>
        <v>#REF!</v>
      </c>
    </row>
    <row r="899" spans="1:14" ht="12.75" hidden="1" customHeight="1" x14ac:dyDescent="0.2">
      <c r="A899" s="255" t="s">
        <v>320</v>
      </c>
      <c r="B899" s="267">
        <v>801</v>
      </c>
      <c r="C899" s="248" t="s">
        <v>202</v>
      </c>
      <c r="D899" s="248" t="s">
        <v>198</v>
      </c>
      <c r="E899" s="248" t="s">
        <v>361</v>
      </c>
      <c r="F899" s="248" t="s">
        <v>321</v>
      </c>
      <c r="G899" s="252"/>
      <c r="H899" s="252"/>
      <c r="I899" s="253"/>
      <c r="J899" s="253" t="e">
        <f>#REF!+I899</f>
        <v>#REF!</v>
      </c>
      <c r="K899" s="253"/>
      <c r="L899" s="253" t="e">
        <f>F899+J899</f>
        <v>#REF!</v>
      </c>
      <c r="M899" s="253">
        <f t="shared" ref="M899:N899" si="509">G899+K899</f>
        <v>0</v>
      </c>
      <c r="N899" s="253" t="e">
        <f t="shared" si="509"/>
        <v>#REF!</v>
      </c>
    </row>
    <row r="900" spans="1:14" ht="36" hidden="1" customHeight="1" x14ac:dyDescent="0.2">
      <c r="A900" s="255" t="s">
        <v>159</v>
      </c>
      <c r="B900" s="267">
        <v>801</v>
      </c>
      <c r="C900" s="248" t="s">
        <v>198</v>
      </c>
      <c r="D900" s="248" t="s">
        <v>194</v>
      </c>
      <c r="E900" s="248" t="s">
        <v>181</v>
      </c>
      <c r="F900" s="248" t="s">
        <v>160</v>
      </c>
      <c r="G900" s="252"/>
      <c r="H900" s="252"/>
      <c r="I900" s="253"/>
      <c r="J900" s="253">
        <f>G900+I900</f>
        <v>0</v>
      </c>
      <c r="K900" s="253"/>
      <c r="L900" s="253">
        <f>H900+J900</f>
        <v>0</v>
      </c>
      <c r="M900" s="253">
        <f t="shared" ref="M900:N900" si="510">I900+K900</f>
        <v>0</v>
      </c>
      <c r="N900" s="253">
        <f t="shared" si="510"/>
        <v>0</v>
      </c>
    </row>
    <row r="901" spans="1:14" s="19" customFormat="1" ht="12.75" hidden="1" customHeight="1" x14ac:dyDescent="0.2">
      <c r="A901" s="394" t="s">
        <v>298</v>
      </c>
      <c r="B901" s="245">
        <v>801</v>
      </c>
      <c r="C901" s="246" t="s">
        <v>202</v>
      </c>
      <c r="D901" s="246"/>
      <c r="E901" s="246"/>
      <c r="F901" s="246"/>
      <c r="G901" s="260"/>
      <c r="H901" s="260"/>
      <c r="I901" s="271"/>
      <c r="J901" s="271">
        <f>J905+J902</f>
        <v>-3309.56</v>
      </c>
      <c r="K901" s="271"/>
      <c r="L901" s="271">
        <f>L905+L902</f>
        <v>-3309.56</v>
      </c>
      <c r="M901" s="271">
        <f t="shared" ref="M901:N901" si="511">M905+M902</f>
        <v>-6618.12</v>
      </c>
      <c r="N901" s="271">
        <f t="shared" si="511"/>
        <v>-6617.12</v>
      </c>
    </row>
    <row r="902" spans="1:14" ht="12.75" hidden="1" customHeight="1" x14ac:dyDescent="0.2">
      <c r="A902" s="394" t="s">
        <v>227</v>
      </c>
      <c r="B902" s="245">
        <v>801</v>
      </c>
      <c r="C902" s="246" t="s">
        <v>202</v>
      </c>
      <c r="D902" s="246" t="s">
        <v>190</v>
      </c>
      <c r="E902" s="246"/>
      <c r="F902" s="246"/>
      <c r="G902" s="252"/>
      <c r="H902" s="252"/>
      <c r="I902" s="253"/>
      <c r="J902" s="253">
        <f>J903</f>
        <v>0</v>
      </c>
      <c r="K902" s="253"/>
      <c r="L902" s="253">
        <f>L903</f>
        <v>0</v>
      </c>
      <c r="M902" s="253">
        <f t="shared" ref="M902:N903" si="512">M903</f>
        <v>0</v>
      </c>
      <c r="N902" s="253">
        <f t="shared" si="512"/>
        <v>0</v>
      </c>
    </row>
    <row r="903" spans="1:14" ht="25.5" hidden="1" customHeight="1" x14ac:dyDescent="0.2">
      <c r="A903" s="255" t="s">
        <v>414</v>
      </c>
      <c r="B903" s="245">
        <v>801</v>
      </c>
      <c r="C903" s="246" t="s">
        <v>202</v>
      </c>
      <c r="D903" s="248" t="s">
        <v>190</v>
      </c>
      <c r="E903" s="248" t="s">
        <v>415</v>
      </c>
      <c r="F903" s="248"/>
      <c r="G903" s="252"/>
      <c r="H903" s="252"/>
      <c r="I903" s="253"/>
      <c r="J903" s="253">
        <f>J904</f>
        <v>0</v>
      </c>
      <c r="K903" s="253"/>
      <c r="L903" s="253">
        <f>L904</f>
        <v>0</v>
      </c>
      <c r="M903" s="253">
        <f t="shared" si="512"/>
        <v>0</v>
      </c>
      <c r="N903" s="253">
        <f t="shared" si="512"/>
        <v>0</v>
      </c>
    </row>
    <row r="904" spans="1:14" ht="12.75" hidden="1" customHeight="1" x14ac:dyDescent="0.2">
      <c r="A904" s="269" t="s">
        <v>416</v>
      </c>
      <c r="B904" s="267">
        <v>801</v>
      </c>
      <c r="C904" s="248" t="s">
        <v>202</v>
      </c>
      <c r="D904" s="248" t="s">
        <v>190</v>
      </c>
      <c r="E904" s="248" t="s">
        <v>415</v>
      </c>
      <c r="F904" s="248" t="s">
        <v>417</v>
      </c>
      <c r="G904" s="252"/>
      <c r="H904" s="252"/>
      <c r="I904" s="253"/>
      <c r="J904" s="253">
        <f>I904</f>
        <v>0</v>
      </c>
      <c r="K904" s="253"/>
      <c r="L904" s="253">
        <f>J904</f>
        <v>0</v>
      </c>
      <c r="M904" s="253">
        <f t="shared" ref="M904:N904" si="513">K904</f>
        <v>0</v>
      </c>
      <c r="N904" s="253">
        <f t="shared" si="513"/>
        <v>0</v>
      </c>
    </row>
    <row r="905" spans="1:14" ht="19.5" hidden="1" customHeight="1" x14ac:dyDescent="0.2">
      <c r="A905" s="394" t="s">
        <v>228</v>
      </c>
      <c r="B905" s="245">
        <v>801</v>
      </c>
      <c r="C905" s="246" t="s">
        <v>202</v>
      </c>
      <c r="D905" s="246" t="s">
        <v>192</v>
      </c>
      <c r="E905" s="246"/>
      <c r="F905" s="246"/>
      <c r="G905" s="252"/>
      <c r="H905" s="252"/>
      <c r="I905" s="253"/>
      <c r="J905" s="253">
        <f>J906+J908</f>
        <v>-3309.56</v>
      </c>
      <c r="K905" s="253"/>
      <c r="L905" s="253">
        <f>L906+L908</f>
        <v>-3309.56</v>
      </c>
      <c r="M905" s="253">
        <f t="shared" ref="M905:N905" si="514">M906+M908</f>
        <v>-6618.12</v>
      </c>
      <c r="N905" s="253">
        <f t="shared" si="514"/>
        <v>-6617.12</v>
      </c>
    </row>
    <row r="906" spans="1:14" ht="41.25" hidden="1" customHeight="1" x14ac:dyDescent="0.2">
      <c r="A906" s="255" t="s">
        <v>418</v>
      </c>
      <c r="B906" s="248" t="s">
        <v>146</v>
      </c>
      <c r="C906" s="248" t="s">
        <v>202</v>
      </c>
      <c r="D906" s="248" t="s">
        <v>192</v>
      </c>
      <c r="E906" s="247" t="s">
        <v>419</v>
      </c>
      <c r="F906" s="248"/>
      <c r="G906" s="252"/>
      <c r="H906" s="252"/>
      <c r="I906" s="253"/>
      <c r="J906" s="253">
        <f>J907</f>
        <v>0</v>
      </c>
      <c r="K906" s="253"/>
      <c r="L906" s="253">
        <f>L907</f>
        <v>0</v>
      </c>
      <c r="M906" s="253">
        <f t="shared" ref="M906:N906" si="515">M907</f>
        <v>0</v>
      </c>
      <c r="N906" s="253">
        <f t="shared" si="515"/>
        <v>0</v>
      </c>
    </row>
    <row r="907" spans="1:14" ht="34.5" hidden="1" customHeight="1" x14ac:dyDescent="0.2">
      <c r="A907" s="269" t="s">
        <v>416</v>
      </c>
      <c r="B907" s="248" t="s">
        <v>146</v>
      </c>
      <c r="C907" s="248" t="s">
        <v>202</v>
      </c>
      <c r="D907" s="248" t="s">
        <v>192</v>
      </c>
      <c r="E907" s="247" t="s">
        <v>419</v>
      </c>
      <c r="F907" s="248" t="s">
        <v>417</v>
      </c>
      <c r="G907" s="252"/>
      <c r="H907" s="252"/>
      <c r="I907" s="253"/>
      <c r="J907" s="253">
        <f>G907+I907</f>
        <v>0</v>
      </c>
      <c r="K907" s="253"/>
      <c r="L907" s="253">
        <f>H907+J907</f>
        <v>0</v>
      </c>
      <c r="M907" s="253">
        <f t="shared" ref="M907:N907" si="516">I907+K907</f>
        <v>0</v>
      </c>
      <c r="N907" s="253">
        <f t="shared" si="516"/>
        <v>0</v>
      </c>
    </row>
    <row r="908" spans="1:14" ht="14.25" hidden="1" customHeight="1" x14ac:dyDescent="0.2">
      <c r="A908" s="394" t="s">
        <v>80</v>
      </c>
      <c r="B908" s="245">
        <v>801</v>
      </c>
      <c r="C908" s="246" t="s">
        <v>233</v>
      </c>
      <c r="D908" s="246"/>
      <c r="E908" s="246"/>
      <c r="F908" s="246"/>
      <c r="G908" s="252"/>
      <c r="H908" s="252"/>
      <c r="I908" s="253">
        <f>I909</f>
        <v>-3309.56</v>
      </c>
      <c r="J908" s="253">
        <f>J909</f>
        <v>-3309.56</v>
      </c>
      <c r="K908" s="253">
        <f>K909</f>
        <v>-3309.56</v>
      </c>
      <c r="L908" s="253">
        <f>L909</f>
        <v>-3309.56</v>
      </c>
      <c r="M908" s="253">
        <f t="shared" ref="M908:N908" si="517">M909</f>
        <v>-6618.12</v>
      </c>
      <c r="N908" s="253">
        <f t="shared" si="517"/>
        <v>-6617.12</v>
      </c>
    </row>
    <row r="909" spans="1:14" s="19" customFormat="1" ht="14.25" hidden="1" customHeight="1" x14ac:dyDescent="0.2">
      <c r="A909" s="394" t="s">
        <v>81</v>
      </c>
      <c r="B909" s="245">
        <v>801</v>
      </c>
      <c r="C909" s="246" t="s">
        <v>233</v>
      </c>
      <c r="D909" s="246" t="s">
        <v>190</v>
      </c>
      <c r="E909" s="246"/>
      <c r="F909" s="246"/>
      <c r="G909" s="260"/>
      <c r="H909" s="260"/>
      <c r="I909" s="271">
        <f>I910+I912</f>
        <v>-3309.56</v>
      </c>
      <c r="J909" s="271">
        <f>J910+J912</f>
        <v>-3309.56</v>
      </c>
      <c r="K909" s="271">
        <f>K910+K912</f>
        <v>-3309.56</v>
      </c>
      <c r="L909" s="271">
        <f>L910+L912</f>
        <v>-3309.56</v>
      </c>
      <c r="M909" s="271">
        <f t="shared" ref="M909:N909" si="518">M910+M912</f>
        <v>-6618.12</v>
      </c>
      <c r="N909" s="271">
        <f t="shared" si="518"/>
        <v>-6617.12</v>
      </c>
    </row>
    <row r="910" spans="1:14" s="19" customFormat="1" ht="15.75" hidden="1" customHeight="1" x14ac:dyDescent="0.2">
      <c r="A910" s="255" t="s">
        <v>535</v>
      </c>
      <c r="B910" s="267">
        <v>801</v>
      </c>
      <c r="C910" s="248" t="s">
        <v>233</v>
      </c>
      <c r="D910" s="248" t="s">
        <v>192</v>
      </c>
      <c r="E910" s="248" t="s">
        <v>449</v>
      </c>
      <c r="F910" s="248"/>
      <c r="G910" s="260"/>
      <c r="H910" s="260"/>
      <c r="I910" s="271">
        <f>I911</f>
        <v>0</v>
      </c>
      <c r="J910" s="271">
        <f>J911</f>
        <v>0</v>
      </c>
      <c r="K910" s="271">
        <f>K911</f>
        <v>0</v>
      </c>
      <c r="L910" s="271">
        <f>L911</f>
        <v>0</v>
      </c>
      <c r="M910" s="271">
        <f t="shared" ref="M910:N910" si="519">M911</f>
        <v>1</v>
      </c>
      <c r="N910" s="271">
        <f t="shared" si="519"/>
        <v>2</v>
      </c>
    </row>
    <row r="911" spans="1:14" s="19" customFormat="1" ht="18.75" hidden="1" customHeight="1" x14ac:dyDescent="0.2">
      <c r="A911" s="255" t="s">
        <v>338</v>
      </c>
      <c r="B911" s="267">
        <v>801</v>
      </c>
      <c r="C911" s="248" t="s">
        <v>233</v>
      </c>
      <c r="D911" s="248" t="s">
        <v>192</v>
      </c>
      <c r="E911" s="248" t="s">
        <v>449</v>
      </c>
      <c r="F911" s="248" t="s">
        <v>79</v>
      </c>
      <c r="G911" s="260"/>
      <c r="H911" s="260"/>
      <c r="I911" s="271">
        <v>0</v>
      </c>
      <c r="J911" s="271">
        <v>0</v>
      </c>
      <c r="K911" s="271">
        <v>0</v>
      </c>
      <c r="L911" s="271">
        <v>0</v>
      </c>
      <c r="M911" s="271">
        <v>1</v>
      </c>
      <c r="N911" s="271">
        <v>2</v>
      </c>
    </row>
    <row r="912" spans="1:14" ht="30.75" hidden="1" customHeight="1" x14ac:dyDescent="0.2">
      <c r="A912" s="255" t="s">
        <v>1004</v>
      </c>
      <c r="B912" s="267">
        <v>801</v>
      </c>
      <c r="C912" s="248" t="s">
        <v>233</v>
      </c>
      <c r="D912" s="248" t="s">
        <v>190</v>
      </c>
      <c r="E912" s="248" t="s">
        <v>437</v>
      </c>
      <c r="F912" s="248"/>
      <c r="G912" s="252"/>
      <c r="H912" s="252"/>
      <c r="I912" s="253">
        <f>I913</f>
        <v>-3309.56</v>
      </c>
      <c r="J912" s="253">
        <f>J913</f>
        <v>-3309.56</v>
      </c>
      <c r="K912" s="253">
        <f>K913</f>
        <v>-3309.56</v>
      </c>
      <c r="L912" s="253">
        <f>L913</f>
        <v>-3309.56</v>
      </c>
      <c r="M912" s="253">
        <f t="shared" ref="M912:N912" si="520">M913</f>
        <v>-6619.12</v>
      </c>
      <c r="N912" s="253">
        <f t="shared" si="520"/>
        <v>-6619.12</v>
      </c>
    </row>
    <row r="913" spans="1:14" ht="31.5" hidden="1" customHeight="1" x14ac:dyDescent="0.2">
      <c r="A913" s="269" t="s">
        <v>416</v>
      </c>
      <c r="B913" s="267">
        <v>801</v>
      </c>
      <c r="C913" s="248" t="s">
        <v>233</v>
      </c>
      <c r="D913" s="248" t="s">
        <v>190</v>
      </c>
      <c r="E913" s="248" t="s">
        <v>437</v>
      </c>
      <c r="F913" s="248" t="s">
        <v>417</v>
      </c>
      <c r="G913" s="252"/>
      <c r="H913" s="252"/>
      <c r="I913" s="253">
        <v>-3309.56</v>
      </c>
      <c r="J913" s="253">
        <f>G913+I913</f>
        <v>-3309.56</v>
      </c>
      <c r="K913" s="253">
        <v>-3309.56</v>
      </c>
      <c r="L913" s="253">
        <f>H913+J913</f>
        <v>-3309.56</v>
      </c>
      <c r="M913" s="253">
        <f t="shared" ref="M913:N913" si="521">I913+K913</f>
        <v>-6619.12</v>
      </c>
      <c r="N913" s="253">
        <f t="shared" si="521"/>
        <v>-6619.12</v>
      </c>
    </row>
    <row r="914" spans="1:14" ht="52.5" customHeight="1" x14ac:dyDescent="0.2">
      <c r="A914" s="255" t="s">
        <v>984</v>
      </c>
      <c r="B914" s="248" t="s">
        <v>146</v>
      </c>
      <c r="C914" s="248" t="s">
        <v>198</v>
      </c>
      <c r="D914" s="248" t="s">
        <v>192</v>
      </c>
      <c r="E914" s="248" t="s">
        <v>814</v>
      </c>
      <c r="F914" s="246"/>
      <c r="G914" s="253">
        <f>G915+G919+G922</f>
        <v>0</v>
      </c>
      <c r="H914" s="253">
        <f>H915+H919+H934</f>
        <v>7105</v>
      </c>
      <c r="I914" s="253">
        <f>I915+I919+I934</f>
        <v>13146.58</v>
      </c>
      <c r="J914" s="253">
        <f>J915+J919+J934</f>
        <v>20251.580000000002</v>
      </c>
      <c r="K914" s="253">
        <f>K915+K919+K934+K917</f>
        <v>18073.350000000002</v>
      </c>
      <c r="L914" s="253">
        <f>L915+L925+L935+L919</f>
        <v>2200</v>
      </c>
      <c r="M914" s="253">
        <f t="shared" ref="M914" si="522">M915+M925+M935+M919</f>
        <v>-505.40000000000009</v>
      </c>
      <c r="N914" s="253">
        <f>N915+N925+N935+N919</f>
        <v>1694.6</v>
      </c>
    </row>
    <row r="915" spans="1:14" ht="18" customHeight="1" x14ac:dyDescent="0.2">
      <c r="A915" s="255" t="s">
        <v>522</v>
      </c>
      <c r="B915" s="248" t="s">
        <v>146</v>
      </c>
      <c r="C915" s="248" t="s">
        <v>198</v>
      </c>
      <c r="D915" s="248" t="s">
        <v>192</v>
      </c>
      <c r="E915" s="248" t="s">
        <v>813</v>
      </c>
      <c r="F915" s="248"/>
      <c r="G915" s="253">
        <f>G916+G918</f>
        <v>0</v>
      </c>
      <c r="H915" s="253">
        <f>H916+H918</f>
        <v>994.4</v>
      </c>
      <c r="I915" s="253">
        <f>I916+I918</f>
        <v>0</v>
      </c>
      <c r="J915" s="253">
        <f>H915+I915</f>
        <v>994.4</v>
      </c>
      <c r="K915" s="253">
        <f>K916+K918</f>
        <v>0</v>
      </c>
      <c r="L915" s="253">
        <f>L916</f>
        <v>200</v>
      </c>
      <c r="M915" s="253">
        <f t="shared" ref="M915:N915" si="523">M916</f>
        <v>-150</v>
      </c>
      <c r="N915" s="253">
        <f t="shared" si="523"/>
        <v>50</v>
      </c>
    </row>
    <row r="916" spans="1:14" ht="18" customHeight="1" x14ac:dyDescent="0.2">
      <c r="A916" s="255" t="s">
        <v>93</v>
      </c>
      <c r="B916" s="248" t="s">
        <v>146</v>
      </c>
      <c r="C916" s="248" t="s">
        <v>198</v>
      </c>
      <c r="D916" s="248" t="s">
        <v>192</v>
      </c>
      <c r="E916" s="248" t="s">
        <v>813</v>
      </c>
      <c r="F916" s="248" t="s">
        <v>94</v>
      </c>
      <c r="G916" s="252"/>
      <c r="H916" s="253">
        <v>354.4</v>
      </c>
      <c r="I916" s="253">
        <v>0</v>
      </c>
      <c r="J916" s="253">
        <f>H916+I916</f>
        <v>354.4</v>
      </c>
      <c r="K916" s="253">
        <v>0</v>
      </c>
      <c r="L916" s="253">
        <v>200</v>
      </c>
      <c r="M916" s="253">
        <v>-150</v>
      </c>
      <c r="N916" s="253">
        <f>L916+M916</f>
        <v>50</v>
      </c>
    </row>
    <row r="917" spans="1:14" ht="54" hidden="1" customHeight="1" x14ac:dyDescent="0.2">
      <c r="A917" s="255" t="s">
        <v>1027</v>
      </c>
      <c r="B917" s="248" t="s">
        <v>146</v>
      </c>
      <c r="C917" s="248" t="s">
        <v>198</v>
      </c>
      <c r="D917" s="248" t="s">
        <v>192</v>
      </c>
      <c r="E917" s="248" t="s">
        <v>923</v>
      </c>
      <c r="F917" s="248" t="s">
        <v>94</v>
      </c>
      <c r="G917" s="252"/>
      <c r="H917" s="253"/>
      <c r="I917" s="253"/>
      <c r="J917" s="253"/>
      <c r="K917" s="253">
        <v>2377.9</v>
      </c>
      <c r="L917" s="253">
        <v>0</v>
      </c>
      <c r="M917" s="253">
        <v>0</v>
      </c>
      <c r="N917" s="253">
        <f t="shared" ref="N917:N925" si="524">L917+M917</f>
        <v>0</v>
      </c>
    </row>
    <row r="918" spans="1:14" ht="46.5" hidden="1" customHeight="1" x14ac:dyDescent="0.2">
      <c r="A918" s="255" t="s">
        <v>855</v>
      </c>
      <c r="B918" s="248" t="s">
        <v>146</v>
      </c>
      <c r="C918" s="248" t="s">
        <v>198</v>
      </c>
      <c r="D918" s="248" t="s">
        <v>192</v>
      </c>
      <c r="E918" s="248" t="s">
        <v>856</v>
      </c>
      <c r="F918" s="248" t="s">
        <v>94</v>
      </c>
      <c r="G918" s="252"/>
      <c r="H918" s="253">
        <v>640</v>
      </c>
      <c r="I918" s="253">
        <v>0</v>
      </c>
      <c r="J918" s="253">
        <f>H918+I918</f>
        <v>640</v>
      </c>
      <c r="K918" s="253">
        <v>0</v>
      </c>
      <c r="L918" s="253">
        <v>0</v>
      </c>
      <c r="M918" s="253">
        <v>0</v>
      </c>
      <c r="N918" s="253">
        <f t="shared" si="524"/>
        <v>0</v>
      </c>
    </row>
    <row r="919" spans="1:14" ht="17.25" customHeight="1" x14ac:dyDescent="0.2">
      <c r="A919" s="255" t="s">
        <v>523</v>
      </c>
      <c r="B919" s="248" t="s">
        <v>146</v>
      </c>
      <c r="C919" s="248" t="s">
        <v>198</v>
      </c>
      <c r="D919" s="248" t="s">
        <v>192</v>
      </c>
      <c r="E919" s="248" t="s">
        <v>812</v>
      </c>
      <c r="F919" s="248"/>
      <c r="G919" s="252"/>
      <c r="H919" s="253">
        <f>H920+H922+H924+H930+H931+H923</f>
        <v>6110.6</v>
      </c>
      <c r="I919" s="253">
        <f>I920+I922+I924+I930+I931+I923</f>
        <v>12146.58</v>
      </c>
      <c r="J919" s="253">
        <f>H919+I919</f>
        <v>18257.18</v>
      </c>
      <c r="K919" s="253">
        <f>K920+K922+K924+K930+K931+K923+K921+K925+K926+K927+K928+K929</f>
        <v>15695.45</v>
      </c>
      <c r="L919" s="253">
        <f>L920+L922+L924</f>
        <v>0</v>
      </c>
      <c r="M919" s="253">
        <f t="shared" ref="M919:N919" si="525">M920+M922+M924</f>
        <v>200</v>
      </c>
      <c r="N919" s="253">
        <f t="shared" si="525"/>
        <v>200</v>
      </c>
    </row>
    <row r="920" spans="1:14" ht="17.25" customHeight="1" x14ac:dyDescent="0.2">
      <c r="A920" s="255" t="s">
        <v>93</v>
      </c>
      <c r="B920" s="248" t="s">
        <v>146</v>
      </c>
      <c r="C920" s="248" t="s">
        <v>198</v>
      </c>
      <c r="D920" s="248" t="s">
        <v>192</v>
      </c>
      <c r="E920" s="248" t="s">
        <v>857</v>
      </c>
      <c r="F920" s="248" t="s">
        <v>94</v>
      </c>
      <c r="G920" s="252"/>
      <c r="H920" s="253">
        <v>800</v>
      </c>
      <c r="I920" s="253">
        <v>0</v>
      </c>
      <c r="J920" s="253">
        <f>H920+I920</f>
        <v>800</v>
      </c>
      <c r="K920" s="253">
        <v>-716.25</v>
      </c>
      <c r="L920" s="253">
        <v>0</v>
      </c>
      <c r="M920" s="253">
        <v>100</v>
      </c>
      <c r="N920" s="253">
        <f t="shared" si="524"/>
        <v>100</v>
      </c>
    </row>
    <row r="921" spans="1:14" ht="17.25" hidden="1" customHeight="1" x14ac:dyDescent="0.2">
      <c r="A921" s="255" t="s">
        <v>93</v>
      </c>
      <c r="B921" s="248" t="s">
        <v>146</v>
      </c>
      <c r="C921" s="248" t="s">
        <v>198</v>
      </c>
      <c r="D921" s="248" t="s">
        <v>192</v>
      </c>
      <c r="E921" s="248" t="s">
        <v>857</v>
      </c>
      <c r="F921" s="248" t="s">
        <v>0</v>
      </c>
      <c r="G921" s="252"/>
      <c r="H921" s="253"/>
      <c r="I921" s="253"/>
      <c r="J921" s="253"/>
      <c r="K921" s="253">
        <v>110</v>
      </c>
      <c r="L921" s="253">
        <v>0</v>
      </c>
      <c r="M921" s="253">
        <v>0</v>
      </c>
      <c r="N921" s="253">
        <f t="shared" si="524"/>
        <v>0</v>
      </c>
    </row>
    <row r="922" spans="1:14" ht="17.25" customHeight="1" x14ac:dyDescent="0.2">
      <c r="A922" s="255" t="s">
        <v>93</v>
      </c>
      <c r="B922" s="248" t="s">
        <v>146</v>
      </c>
      <c r="C922" s="248" t="s">
        <v>198</v>
      </c>
      <c r="D922" s="248" t="s">
        <v>192</v>
      </c>
      <c r="E922" s="248" t="s">
        <v>858</v>
      </c>
      <c r="F922" s="248" t="s">
        <v>94</v>
      </c>
      <c r="G922" s="252"/>
      <c r="H922" s="253">
        <v>1000</v>
      </c>
      <c r="I922" s="253">
        <v>0</v>
      </c>
      <c r="J922" s="253">
        <f t="shared" ref="J922:J939" si="526">H922+I922</f>
        <v>1000</v>
      </c>
      <c r="K922" s="253">
        <v>0</v>
      </c>
      <c r="L922" s="253">
        <v>0</v>
      </c>
      <c r="M922" s="253">
        <v>100</v>
      </c>
      <c r="N922" s="253">
        <f t="shared" si="524"/>
        <v>100</v>
      </c>
    </row>
    <row r="923" spans="1:14" ht="17.25" hidden="1" customHeight="1" x14ac:dyDescent="0.2">
      <c r="A923" s="255" t="s">
        <v>78</v>
      </c>
      <c r="B923" s="248" t="s">
        <v>146</v>
      </c>
      <c r="C923" s="248" t="s">
        <v>198</v>
      </c>
      <c r="D923" s="248" t="s">
        <v>192</v>
      </c>
      <c r="E923" s="248" t="s">
        <v>858</v>
      </c>
      <c r="F923" s="248" t="s">
        <v>79</v>
      </c>
      <c r="G923" s="252"/>
      <c r="H923" s="253"/>
      <c r="I923" s="253">
        <f>50+276.58+220</f>
        <v>546.57999999999993</v>
      </c>
      <c r="J923" s="253">
        <f>H923+I923</f>
        <v>546.57999999999993</v>
      </c>
      <c r="K923" s="253">
        <v>0</v>
      </c>
      <c r="L923" s="253">
        <v>0</v>
      </c>
      <c r="M923" s="253">
        <v>0</v>
      </c>
      <c r="N923" s="253">
        <f t="shared" si="524"/>
        <v>0</v>
      </c>
    </row>
    <row r="924" spans="1:14" ht="17.25" hidden="1" customHeight="1" x14ac:dyDescent="0.2">
      <c r="A924" s="255" t="s">
        <v>1026</v>
      </c>
      <c r="B924" s="248" t="s">
        <v>146</v>
      </c>
      <c r="C924" s="248" t="s">
        <v>198</v>
      </c>
      <c r="D924" s="248" t="s">
        <v>192</v>
      </c>
      <c r="E924" s="248" t="s">
        <v>812</v>
      </c>
      <c r="F924" s="248" t="s">
        <v>57</v>
      </c>
      <c r="G924" s="252"/>
      <c r="H924" s="253">
        <v>2000</v>
      </c>
      <c r="I924" s="253">
        <f>4000+3000+1000+1100+2500</f>
        <v>11600</v>
      </c>
      <c r="J924" s="253">
        <f t="shared" si="526"/>
        <v>13600</v>
      </c>
      <c r="K924" s="253">
        <v>1900</v>
      </c>
      <c r="L924" s="253">
        <v>0</v>
      </c>
      <c r="M924" s="253">
        <v>0</v>
      </c>
      <c r="N924" s="253">
        <f t="shared" si="524"/>
        <v>0</v>
      </c>
    </row>
    <row r="925" spans="1:14" ht="42.75" customHeight="1" x14ac:dyDescent="0.2">
      <c r="A925" s="255" t="s">
        <v>935</v>
      </c>
      <c r="B925" s="248" t="s">
        <v>146</v>
      </c>
      <c r="C925" s="248" t="s">
        <v>198</v>
      </c>
      <c r="D925" s="248" t="s">
        <v>192</v>
      </c>
      <c r="E925" s="248" t="s">
        <v>925</v>
      </c>
      <c r="F925" s="248" t="s">
        <v>57</v>
      </c>
      <c r="G925" s="252"/>
      <c r="H925" s="253">
        <v>2000</v>
      </c>
      <c r="I925" s="253">
        <f>4000+3000+1000+1100+2500</f>
        <v>11600</v>
      </c>
      <c r="J925" s="253">
        <v>0</v>
      </c>
      <c r="K925" s="253">
        <f>7000-5000</f>
        <v>2000</v>
      </c>
      <c r="L925" s="253">
        <v>2000</v>
      </c>
      <c r="M925" s="253">
        <v>-2000</v>
      </c>
      <c r="N925" s="253">
        <f t="shared" si="524"/>
        <v>0</v>
      </c>
    </row>
    <row r="926" spans="1:14" ht="17.25" hidden="1" customHeight="1" x14ac:dyDescent="0.2">
      <c r="A926" s="255" t="s">
        <v>934</v>
      </c>
      <c r="B926" s="248" t="s">
        <v>146</v>
      </c>
      <c r="C926" s="248" t="s">
        <v>198</v>
      </c>
      <c r="D926" s="248" t="s">
        <v>192</v>
      </c>
      <c r="E926" s="248" t="s">
        <v>926</v>
      </c>
      <c r="F926" s="248" t="s">
        <v>924</v>
      </c>
      <c r="G926" s="252"/>
      <c r="H926" s="253"/>
      <c r="I926" s="253"/>
      <c r="J926" s="253"/>
      <c r="K926" s="253">
        <v>1910.6</v>
      </c>
      <c r="L926" s="253">
        <v>0</v>
      </c>
      <c r="M926" s="253"/>
      <c r="N926" s="253">
        <v>0</v>
      </c>
    </row>
    <row r="927" spans="1:14" ht="17.25" hidden="1" customHeight="1" x14ac:dyDescent="0.2">
      <c r="A927" s="255" t="s">
        <v>932</v>
      </c>
      <c r="B927" s="248" t="s">
        <v>146</v>
      </c>
      <c r="C927" s="248" t="s">
        <v>198</v>
      </c>
      <c r="D927" s="248" t="s">
        <v>192</v>
      </c>
      <c r="E927" s="248" t="s">
        <v>926</v>
      </c>
      <c r="F927" s="248" t="s">
        <v>0</v>
      </c>
      <c r="G927" s="252"/>
      <c r="H927" s="253"/>
      <c r="I927" s="253"/>
      <c r="J927" s="253"/>
      <c r="K927" s="253">
        <v>5000</v>
      </c>
      <c r="L927" s="253">
        <v>0</v>
      </c>
      <c r="M927" s="253"/>
      <c r="N927" s="253">
        <v>0</v>
      </c>
    </row>
    <row r="928" spans="1:14" ht="17.25" hidden="1" customHeight="1" x14ac:dyDescent="0.2">
      <c r="A928" s="255" t="s">
        <v>877</v>
      </c>
      <c r="B928" s="248" t="s">
        <v>146</v>
      </c>
      <c r="C928" s="248" t="s">
        <v>198</v>
      </c>
      <c r="D928" s="248" t="s">
        <v>192</v>
      </c>
      <c r="E928" s="248" t="s">
        <v>878</v>
      </c>
      <c r="F928" s="248" t="s">
        <v>924</v>
      </c>
      <c r="G928" s="252"/>
      <c r="H928" s="253"/>
      <c r="I928" s="253"/>
      <c r="J928" s="253"/>
      <c r="K928" s="253">
        <v>1500</v>
      </c>
      <c r="L928" s="253">
        <v>0</v>
      </c>
      <c r="M928" s="253"/>
      <c r="N928" s="253">
        <v>0</v>
      </c>
    </row>
    <row r="929" spans="1:14" ht="17.25" hidden="1" customHeight="1" x14ac:dyDescent="0.2">
      <c r="A929" s="255" t="s">
        <v>933</v>
      </c>
      <c r="B929" s="248" t="s">
        <v>146</v>
      </c>
      <c r="C929" s="248" t="s">
        <v>198</v>
      </c>
      <c r="D929" s="248" t="s">
        <v>192</v>
      </c>
      <c r="E929" s="248" t="s">
        <v>927</v>
      </c>
      <c r="F929" s="248" t="s">
        <v>924</v>
      </c>
      <c r="G929" s="252"/>
      <c r="H929" s="253"/>
      <c r="I929" s="253"/>
      <c r="J929" s="253"/>
      <c r="K929" s="253">
        <v>6301.7</v>
      </c>
      <c r="L929" s="253">
        <v>0</v>
      </c>
      <c r="M929" s="253"/>
      <c r="N929" s="253">
        <v>0</v>
      </c>
    </row>
    <row r="930" spans="1:14" ht="53.25" hidden="1" customHeight="1" x14ac:dyDescent="0.2">
      <c r="A930" s="255" t="s">
        <v>877</v>
      </c>
      <c r="B930" s="248" t="s">
        <v>146</v>
      </c>
      <c r="C930" s="248" t="s">
        <v>198</v>
      </c>
      <c r="D930" s="248" t="s">
        <v>192</v>
      </c>
      <c r="E930" s="248" t="s">
        <v>879</v>
      </c>
      <c r="F930" s="248" t="s">
        <v>79</v>
      </c>
      <c r="G930" s="252"/>
      <c r="H930" s="253">
        <v>1410.6</v>
      </c>
      <c r="I930" s="253">
        <v>0</v>
      </c>
      <c r="J930" s="253">
        <f t="shared" si="526"/>
        <v>1410.6</v>
      </c>
      <c r="K930" s="253">
        <v>-1410.6</v>
      </c>
      <c r="L930" s="253">
        <f t="shared" ref="L930:L933" si="527">I930+J930</f>
        <v>1410.6</v>
      </c>
      <c r="M930" s="253"/>
      <c r="N930" s="253">
        <f>J930+K930</f>
        <v>0</v>
      </c>
    </row>
    <row r="931" spans="1:14" ht="54.75" hidden="1" customHeight="1" x14ac:dyDescent="0.2">
      <c r="A931" s="255" t="s">
        <v>877</v>
      </c>
      <c r="B931" s="248" t="s">
        <v>146</v>
      </c>
      <c r="C931" s="248" t="s">
        <v>198</v>
      </c>
      <c r="D931" s="248" t="s">
        <v>192</v>
      </c>
      <c r="E931" s="248" t="s">
        <v>878</v>
      </c>
      <c r="F931" s="248" t="s">
        <v>79</v>
      </c>
      <c r="G931" s="252"/>
      <c r="H931" s="253">
        <v>900</v>
      </c>
      <c r="I931" s="253">
        <v>0</v>
      </c>
      <c r="J931" s="253">
        <f t="shared" si="526"/>
        <v>900</v>
      </c>
      <c r="K931" s="253">
        <v>-900</v>
      </c>
      <c r="L931" s="253">
        <f t="shared" si="527"/>
        <v>900</v>
      </c>
      <c r="M931" s="253"/>
      <c r="N931" s="253">
        <f>J931+K931</f>
        <v>0</v>
      </c>
    </row>
    <row r="932" spans="1:14" ht="60" hidden="1" customHeight="1" x14ac:dyDescent="0.2">
      <c r="A932" s="269" t="s">
        <v>810</v>
      </c>
      <c r="B932" s="267" t="s">
        <v>146</v>
      </c>
      <c r="C932" s="248" t="s">
        <v>198</v>
      </c>
      <c r="D932" s="248" t="s">
        <v>192</v>
      </c>
      <c r="E932" s="248" t="s">
        <v>811</v>
      </c>
      <c r="F932" s="248"/>
      <c r="G932" s="252"/>
      <c r="H932" s="252"/>
      <c r="I932" s="253">
        <f>I933</f>
        <v>0</v>
      </c>
      <c r="J932" s="253">
        <f t="shared" si="526"/>
        <v>0</v>
      </c>
      <c r="K932" s="253">
        <f>K933</f>
        <v>0</v>
      </c>
      <c r="L932" s="253">
        <f t="shared" si="527"/>
        <v>0</v>
      </c>
      <c r="M932" s="253"/>
      <c r="N932" s="253">
        <f>J932+K932</f>
        <v>0</v>
      </c>
    </row>
    <row r="933" spans="1:14" ht="30.75" hidden="1" customHeight="1" x14ac:dyDescent="0.2">
      <c r="A933" s="269" t="s">
        <v>93</v>
      </c>
      <c r="B933" s="267" t="s">
        <v>146</v>
      </c>
      <c r="C933" s="248" t="s">
        <v>198</v>
      </c>
      <c r="D933" s="248" t="s">
        <v>192</v>
      </c>
      <c r="E933" s="248" t="s">
        <v>811</v>
      </c>
      <c r="F933" s="248" t="s">
        <v>94</v>
      </c>
      <c r="G933" s="252"/>
      <c r="H933" s="252"/>
      <c r="I933" s="253">
        <v>0</v>
      </c>
      <c r="J933" s="253">
        <f t="shared" si="526"/>
        <v>0</v>
      </c>
      <c r="K933" s="253">
        <v>0</v>
      </c>
      <c r="L933" s="253">
        <f t="shared" si="527"/>
        <v>0</v>
      </c>
      <c r="M933" s="253"/>
      <c r="N933" s="253">
        <f>J933+K933</f>
        <v>0</v>
      </c>
    </row>
    <row r="934" spans="1:14" ht="22.5" hidden="1" customHeight="1" x14ac:dyDescent="0.2">
      <c r="A934" s="255" t="s">
        <v>521</v>
      </c>
      <c r="B934" s="267">
        <v>801</v>
      </c>
      <c r="C934" s="248" t="s">
        <v>198</v>
      </c>
      <c r="D934" s="248" t="s">
        <v>192</v>
      </c>
      <c r="E934" s="248" t="s">
        <v>819</v>
      </c>
      <c r="F934" s="248" t="s">
        <v>79</v>
      </c>
      <c r="G934" s="252"/>
      <c r="H934" s="253">
        <v>0</v>
      </c>
      <c r="I934" s="253">
        <v>1000</v>
      </c>
      <c r="J934" s="253">
        <f t="shared" si="526"/>
        <v>1000</v>
      </c>
      <c r="K934" s="253">
        <v>0</v>
      </c>
      <c r="L934" s="253">
        <v>0</v>
      </c>
      <c r="M934" s="253"/>
      <c r="N934" s="253">
        <v>0</v>
      </c>
    </row>
    <row r="935" spans="1:14" ht="50.25" customHeight="1" x14ac:dyDescent="0.2">
      <c r="A935" s="255" t="s">
        <v>1013</v>
      </c>
      <c r="B935" s="267">
        <v>801</v>
      </c>
      <c r="C935" s="248" t="s">
        <v>198</v>
      </c>
      <c r="D935" s="248" t="s">
        <v>192</v>
      </c>
      <c r="E935" s="248" t="s">
        <v>1014</v>
      </c>
      <c r="F935" s="248" t="s">
        <v>57</v>
      </c>
      <c r="G935" s="252"/>
      <c r="H935" s="253"/>
      <c r="I935" s="253"/>
      <c r="J935" s="253"/>
      <c r="K935" s="253"/>
      <c r="L935" s="253">
        <v>0</v>
      </c>
      <c r="M935" s="253">
        <v>1444.6</v>
      </c>
      <c r="N935" s="253">
        <f>L935+M935</f>
        <v>1444.6</v>
      </c>
    </row>
    <row r="936" spans="1:14" s="19" customFormat="1" ht="22.5" hidden="1" customHeight="1" x14ac:dyDescent="0.2">
      <c r="A936" s="394" t="s">
        <v>224</v>
      </c>
      <c r="B936" s="245">
        <v>801</v>
      </c>
      <c r="C936" s="246" t="s">
        <v>198</v>
      </c>
      <c r="D936" s="246" t="s">
        <v>194</v>
      </c>
      <c r="E936" s="246"/>
      <c r="F936" s="246"/>
      <c r="G936" s="260"/>
      <c r="H936" s="271"/>
      <c r="I936" s="271"/>
      <c r="J936" s="271"/>
      <c r="K936" s="271"/>
      <c r="L936" s="271">
        <f>L937</f>
        <v>147.69999999999999</v>
      </c>
      <c r="M936" s="271">
        <f t="shared" ref="M936:N937" si="528">M937</f>
        <v>-147.69999999999999</v>
      </c>
      <c r="N936" s="271">
        <f t="shared" si="528"/>
        <v>0</v>
      </c>
    </row>
    <row r="937" spans="1:14" ht="59.25" hidden="1" customHeight="1" x14ac:dyDescent="0.2">
      <c r="A937" s="255" t="s">
        <v>943</v>
      </c>
      <c r="B937" s="267">
        <v>801</v>
      </c>
      <c r="C937" s="248" t="s">
        <v>198</v>
      </c>
      <c r="D937" s="248" t="s">
        <v>194</v>
      </c>
      <c r="E937" s="248" t="s">
        <v>942</v>
      </c>
      <c r="F937" s="248"/>
      <c r="G937" s="252"/>
      <c r="H937" s="253"/>
      <c r="I937" s="253"/>
      <c r="J937" s="253"/>
      <c r="K937" s="253"/>
      <c r="L937" s="253">
        <f>L938</f>
        <v>147.69999999999999</v>
      </c>
      <c r="M937" s="253">
        <f t="shared" si="528"/>
        <v>-147.69999999999999</v>
      </c>
      <c r="N937" s="253">
        <f t="shared" si="528"/>
        <v>0</v>
      </c>
    </row>
    <row r="938" spans="1:14" ht="22.5" hidden="1" customHeight="1" x14ac:dyDescent="0.2">
      <c r="A938" s="255" t="s">
        <v>93</v>
      </c>
      <c r="B938" s="267">
        <v>801</v>
      </c>
      <c r="C938" s="248" t="s">
        <v>198</v>
      </c>
      <c r="D938" s="248" t="s">
        <v>194</v>
      </c>
      <c r="E938" s="248" t="s">
        <v>942</v>
      </c>
      <c r="F938" s="248" t="s">
        <v>94</v>
      </c>
      <c r="G938" s="252"/>
      <c r="H938" s="253"/>
      <c r="I938" s="253"/>
      <c r="J938" s="253"/>
      <c r="K938" s="253"/>
      <c r="L938" s="253">
        <v>147.69999999999999</v>
      </c>
      <c r="M938" s="253">
        <v>-147.69999999999999</v>
      </c>
      <c r="N938" s="253">
        <f>L938+M938</f>
        <v>0</v>
      </c>
    </row>
    <row r="939" spans="1:14" ht="15" customHeight="1" x14ac:dyDescent="0.2">
      <c r="A939" s="264" t="s">
        <v>908</v>
      </c>
      <c r="B939" s="245">
        <v>801</v>
      </c>
      <c r="C939" s="246" t="s">
        <v>202</v>
      </c>
      <c r="D939" s="248"/>
      <c r="E939" s="248"/>
      <c r="F939" s="248"/>
      <c r="G939" s="252"/>
      <c r="H939" s="271">
        <f>H940+H942</f>
        <v>830</v>
      </c>
      <c r="I939" s="271">
        <f>I940+I942</f>
        <v>20</v>
      </c>
      <c r="J939" s="253">
        <f t="shared" si="526"/>
        <v>850</v>
      </c>
      <c r="K939" s="271">
        <f>K940+K942</f>
        <v>0</v>
      </c>
      <c r="L939" s="253">
        <f>L940+L942</f>
        <v>830</v>
      </c>
      <c r="M939" s="253">
        <f>M940+M942</f>
        <v>30</v>
      </c>
      <c r="N939" s="253">
        <f t="shared" ref="N939" si="529">N940+N942</f>
        <v>860</v>
      </c>
    </row>
    <row r="940" spans="1:14" ht="18.75" hidden="1" customHeight="1" x14ac:dyDescent="0.2">
      <c r="A940" s="264" t="s">
        <v>227</v>
      </c>
      <c r="B940" s="245">
        <v>801</v>
      </c>
      <c r="C940" s="246" t="s">
        <v>202</v>
      </c>
      <c r="D940" s="246" t="s">
        <v>190</v>
      </c>
      <c r="E940" s="248"/>
      <c r="F940" s="248"/>
      <c r="G940" s="252"/>
      <c r="H940" s="271">
        <f>H941</f>
        <v>0</v>
      </c>
      <c r="I940" s="271">
        <f>I941</f>
        <v>20</v>
      </c>
      <c r="J940" s="271">
        <f>H940+I940</f>
        <v>20</v>
      </c>
      <c r="K940" s="271">
        <f>K941</f>
        <v>0</v>
      </c>
      <c r="L940" s="271">
        <f>L941</f>
        <v>0</v>
      </c>
      <c r="M940" s="271">
        <f t="shared" ref="M940:N940" si="530">M941</f>
        <v>0</v>
      </c>
      <c r="N940" s="271">
        <f t="shared" si="530"/>
        <v>0</v>
      </c>
    </row>
    <row r="941" spans="1:14" ht="18.75" hidden="1" customHeight="1" x14ac:dyDescent="0.2">
      <c r="A941" s="255" t="s">
        <v>78</v>
      </c>
      <c r="B941" s="267">
        <v>801</v>
      </c>
      <c r="C941" s="248" t="s">
        <v>202</v>
      </c>
      <c r="D941" s="248" t="s">
        <v>190</v>
      </c>
      <c r="E941" s="248" t="s">
        <v>907</v>
      </c>
      <c r="F941" s="248" t="s">
        <v>79</v>
      </c>
      <c r="G941" s="252"/>
      <c r="H941" s="253">
        <v>0</v>
      </c>
      <c r="I941" s="253">
        <v>20</v>
      </c>
      <c r="J941" s="253">
        <f>H941+I941</f>
        <v>20</v>
      </c>
      <c r="K941" s="253">
        <v>0</v>
      </c>
      <c r="L941" s="253">
        <v>0</v>
      </c>
      <c r="M941" s="253">
        <v>0</v>
      </c>
      <c r="N941" s="253">
        <f>L941+M941</f>
        <v>0</v>
      </c>
    </row>
    <row r="942" spans="1:14" s="19" customFormat="1" ht="15.75" customHeight="1" x14ac:dyDescent="0.2">
      <c r="A942" s="375" t="s">
        <v>228</v>
      </c>
      <c r="B942" s="245">
        <v>801</v>
      </c>
      <c r="C942" s="246" t="s">
        <v>202</v>
      </c>
      <c r="D942" s="246" t="s">
        <v>192</v>
      </c>
      <c r="E942" s="246"/>
      <c r="F942" s="246"/>
      <c r="G942" s="260"/>
      <c r="H942" s="271">
        <f t="shared" ref="H942:N942" si="531">H943</f>
        <v>830</v>
      </c>
      <c r="I942" s="271">
        <f t="shared" si="531"/>
        <v>0</v>
      </c>
      <c r="J942" s="271">
        <f t="shared" si="531"/>
        <v>830</v>
      </c>
      <c r="K942" s="271">
        <f t="shared" si="531"/>
        <v>0</v>
      </c>
      <c r="L942" s="271">
        <f t="shared" si="531"/>
        <v>830</v>
      </c>
      <c r="M942" s="271">
        <f t="shared" si="531"/>
        <v>30</v>
      </c>
      <c r="N942" s="271">
        <f t="shared" si="531"/>
        <v>860</v>
      </c>
    </row>
    <row r="943" spans="1:14" ht="30.75" customHeight="1" x14ac:dyDescent="0.2">
      <c r="A943" s="269" t="s">
        <v>976</v>
      </c>
      <c r="B943" s="267" t="s">
        <v>146</v>
      </c>
      <c r="C943" s="248" t="s">
        <v>202</v>
      </c>
      <c r="D943" s="248" t="s">
        <v>192</v>
      </c>
      <c r="E943" s="248" t="s">
        <v>782</v>
      </c>
      <c r="F943" s="248" t="s">
        <v>94</v>
      </c>
      <c r="G943" s="252"/>
      <c r="H943" s="253">
        <v>830</v>
      </c>
      <c r="I943" s="253">
        <v>0</v>
      </c>
      <c r="J943" s="253">
        <f>H943+I943</f>
        <v>830</v>
      </c>
      <c r="K943" s="253">
        <v>0</v>
      </c>
      <c r="L943" s="253">
        <v>830</v>
      </c>
      <c r="M943" s="253">
        <v>30</v>
      </c>
      <c r="N943" s="253">
        <f>L943+M943</f>
        <v>860</v>
      </c>
    </row>
    <row r="944" spans="1:14" s="19" customFormat="1" ht="16.5" customHeight="1" x14ac:dyDescent="0.2">
      <c r="A944" s="375" t="s">
        <v>81</v>
      </c>
      <c r="B944" s="245">
        <v>801</v>
      </c>
      <c r="C944" s="246" t="s">
        <v>233</v>
      </c>
      <c r="D944" s="246" t="s">
        <v>190</v>
      </c>
      <c r="E944" s="246"/>
      <c r="F944" s="246"/>
      <c r="G944" s="271">
        <f>G946+G945</f>
        <v>0</v>
      </c>
      <c r="H944" s="271">
        <f t="shared" ref="H944:L944" si="532">H945+H946</f>
        <v>1161.3</v>
      </c>
      <c r="I944" s="271">
        <f t="shared" si="532"/>
        <v>0</v>
      </c>
      <c r="J944" s="271">
        <f t="shared" si="532"/>
        <v>1161.3</v>
      </c>
      <c r="K944" s="271">
        <f t="shared" si="532"/>
        <v>-1161.3</v>
      </c>
      <c r="L944" s="271">
        <f t="shared" si="532"/>
        <v>1500</v>
      </c>
      <c r="M944" s="271">
        <f>M945+M946</f>
        <v>-1229</v>
      </c>
      <c r="N944" s="271">
        <f t="shared" ref="N944" si="533">N945+N946</f>
        <v>271</v>
      </c>
    </row>
    <row r="945" spans="1:14" s="20" customFormat="1" ht="51" hidden="1" customHeight="1" x14ac:dyDescent="0.2">
      <c r="A945" s="269" t="s">
        <v>1011</v>
      </c>
      <c r="B945" s="267">
        <v>801</v>
      </c>
      <c r="C945" s="248" t="s">
        <v>233</v>
      </c>
      <c r="D945" s="248" t="s">
        <v>190</v>
      </c>
      <c r="E945" s="248" t="s">
        <v>876</v>
      </c>
      <c r="F945" s="248" t="s">
        <v>79</v>
      </c>
      <c r="G945" s="252"/>
      <c r="H945" s="253">
        <v>361.3</v>
      </c>
      <c r="I945" s="253">
        <v>0</v>
      </c>
      <c r="J945" s="253">
        <f>H945+I945</f>
        <v>361.3</v>
      </c>
      <c r="K945" s="253">
        <v>-361.3</v>
      </c>
      <c r="L945" s="253">
        <v>0</v>
      </c>
      <c r="M945" s="253">
        <v>0</v>
      </c>
      <c r="N945" s="253">
        <f>L945+M945</f>
        <v>0</v>
      </c>
    </row>
    <row r="946" spans="1:14" ht="32.25" customHeight="1" x14ac:dyDescent="0.2">
      <c r="A946" s="269" t="s">
        <v>535</v>
      </c>
      <c r="B946" s="267">
        <v>801</v>
      </c>
      <c r="C946" s="248" t="s">
        <v>233</v>
      </c>
      <c r="D946" s="248" t="s">
        <v>190</v>
      </c>
      <c r="E946" s="248" t="s">
        <v>1037</v>
      </c>
      <c r="F946" s="248"/>
      <c r="G946" s="252"/>
      <c r="H946" s="253">
        <f>H947</f>
        <v>800</v>
      </c>
      <c r="I946" s="253">
        <f>I947</f>
        <v>0</v>
      </c>
      <c r="J946" s="253">
        <f>H946+I946</f>
        <v>800</v>
      </c>
      <c r="K946" s="253">
        <f>K947</f>
        <v>-800</v>
      </c>
      <c r="L946" s="253">
        <f>L947</f>
        <v>1500</v>
      </c>
      <c r="M946" s="253">
        <f t="shared" ref="M946:N946" si="534">M947</f>
        <v>-1229</v>
      </c>
      <c r="N946" s="253">
        <f t="shared" si="534"/>
        <v>271</v>
      </c>
    </row>
    <row r="947" spans="1:14" ht="17.25" customHeight="1" x14ac:dyDescent="0.2">
      <c r="A947" s="269" t="s">
        <v>78</v>
      </c>
      <c r="B947" s="267">
        <v>801</v>
      </c>
      <c r="C947" s="248" t="s">
        <v>233</v>
      </c>
      <c r="D947" s="248" t="s">
        <v>190</v>
      </c>
      <c r="E947" s="248" t="s">
        <v>1037</v>
      </c>
      <c r="F947" s="248" t="s">
        <v>79</v>
      </c>
      <c r="G947" s="252"/>
      <c r="H947" s="253">
        <v>800</v>
      </c>
      <c r="I947" s="253">
        <v>0</v>
      </c>
      <c r="J947" s="253">
        <f>H947+I947</f>
        <v>800</v>
      </c>
      <c r="K947" s="253">
        <v>-800</v>
      </c>
      <c r="L947" s="253">
        <v>1500</v>
      </c>
      <c r="M947" s="253">
        <v>-1229</v>
      </c>
      <c r="N947" s="253">
        <f>L947+M947</f>
        <v>271</v>
      </c>
    </row>
    <row r="948" spans="1:14" s="19" customFormat="1" ht="14.25" x14ac:dyDescent="0.2">
      <c r="A948" s="394" t="s">
        <v>65</v>
      </c>
      <c r="B948" s="245">
        <v>801</v>
      </c>
      <c r="C948" s="246">
        <v>10</v>
      </c>
      <c r="D948" s="246"/>
      <c r="E948" s="246"/>
      <c r="F948" s="246"/>
      <c r="G948" s="260"/>
      <c r="H948" s="271" t="e">
        <f>H949+H952+H965</f>
        <v>#REF!</v>
      </c>
      <c r="I948" s="271" t="e">
        <f>I949+I952+I965</f>
        <v>#REF!</v>
      </c>
      <c r="J948" s="271" t="e">
        <f>J949+J952+J965</f>
        <v>#REF!</v>
      </c>
      <c r="K948" s="271" t="e">
        <f>K949+K952+K965</f>
        <v>#REF!</v>
      </c>
      <c r="L948" s="271">
        <f>L949+L952</f>
        <v>2469.4500000000003</v>
      </c>
      <c r="M948" s="271">
        <f t="shared" ref="M948:N948" si="535">M949+M952</f>
        <v>1237.6500000000001</v>
      </c>
      <c r="N948" s="271">
        <f t="shared" si="535"/>
        <v>3707.1000000000004</v>
      </c>
    </row>
    <row r="949" spans="1:14" ht="13.5" customHeight="1" x14ac:dyDescent="0.2">
      <c r="A949" s="394" t="s">
        <v>275</v>
      </c>
      <c r="B949" s="245">
        <v>801</v>
      </c>
      <c r="C949" s="246">
        <v>10</v>
      </c>
      <c r="D949" s="246" t="s">
        <v>190</v>
      </c>
      <c r="E949" s="246"/>
      <c r="F949" s="246"/>
      <c r="G949" s="253" t="e">
        <f>#REF!+G950</f>
        <v>#REF!</v>
      </c>
      <c r="H949" s="253">
        <f>H950</f>
        <v>303.05</v>
      </c>
      <c r="I949" s="253">
        <f>I950</f>
        <v>0</v>
      </c>
      <c r="J949" s="253">
        <f>H949+I949</f>
        <v>303.05</v>
      </c>
      <c r="K949" s="253">
        <f t="shared" ref="K949:N950" si="536">K950</f>
        <v>0</v>
      </c>
      <c r="L949" s="271">
        <f t="shared" si="536"/>
        <v>303.05</v>
      </c>
      <c r="M949" s="271">
        <f t="shared" si="536"/>
        <v>57.95</v>
      </c>
      <c r="N949" s="271">
        <f t="shared" si="536"/>
        <v>361</v>
      </c>
    </row>
    <row r="950" spans="1:14" ht="45" x14ac:dyDescent="0.2">
      <c r="A950" s="255" t="s">
        <v>996</v>
      </c>
      <c r="B950" s="267">
        <v>801</v>
      </c>
      <c r="C950" s="248">
        <v>10</v>
      </c>
      <c r="D950" s="248" t="s">
        <v>190</v>
      </c>
      <c r="E950" s="247" t="s">
        <v>863</v>
      </c>
      <c r="F950" s="248"/>
      <c r="G950" s="252"/>
      <c r="H950" s="253">
        <f>H951</f>
        <v>303.05</v>
      </c>
      <c r="I950" s="253">
        <f>I951</f>
        <v>0</v>
      </c>
      <c r="J950" s="253">
        <f>H950+I950</f>
        <v>303.05</v>
      </c>
      <c r="K950" s="253">
        <f t="shared" si="536"/>
        <v>0</v>
      </c>
      <c r="L950" s="253">
        <f t="shared" si="536"/>
        <v>303.05</v>
      </c>
      <c r="M950" s="253">
        <f t="shared" si="536"/>
        <v>57.95</v>
      </c>
      <c r="N950" s="253">
        <f t="shared" si="536"/>
        <v>361</v>
      </c>
    </row>
    <row r="951" spans="1:14" ht="15" x14ac:dyDescent="0.2">
      <c r="A951" s="255" t="s">
        <v>341</v>
      </c>
      <c r="B951" s="267">
        <v>801</v>
      </c>
      <c r="C951" s="248">
        <v>10</v>
      </c>
      <c r="D951" s="248" t="s">
        <v>190</v>
      </c>
      <c r="E951" s="247" t="s">
        <v>863</v>
      </c>
      <c r="F951" s="248" t="s">
        <v>342</v>
      </c>
      <c r="G951" s="252"/>
      <c r="H951" s="253">
        <v>303.05</v>
      </c>
      <c r="I951" s="253">
        <v>0</v>
      </c>
      <c r="J951" s="253">
        <f>H951+I951</f>
        <v>303.05</v>
      </c>
      <c r="K951" s="253">
        <v>0</v>
      </c>
      <c r="L951" s="253">
        <v>303.05</v>
      </c>
      <c r="M951" s="253">
        <v>57.95</v>
      </c>
      <c r="N951" s="253">
        <f>L951+M951</f>
        <v>361</v>
      </c>
    </row>
    <row r="952" spans="1:14" ht="15" x14ac:dyDescent="0.2">
      <c r="A952" s="394" t="s">
        <v>277</v>
      </c>
      <c r="B952" s="245">
        <v>801</v>
      </c>
      <c r="C952" s="246">
        <v>10</v>
      </c>
      <c r="D952" s="246" t="s">
        <v>194</v>
      </c>
      <c r="E952" s="246"/>
      <c r="F952" s="246"/>
      <c r="G952" s="253" t="e">
        <f>#REF!+#REF!+G953+G963</f>
        <v>#REF!</v>
      </c>
      <c r="H952" s="271" t="e">
        <f>H953</f>
        <v>#REF!</v>
      </c>
      <c r="I952" s="271" t="e">
        <f>I953</f>
        <v>#REF!</v>
      </c>
      <c r="J952" s="271" t="e">
        <f>J953</f>
        <v>#REF!</v>
      </c>
      <c r="K952" s="271" t="e">
        <f>K953+K974</f>
        <v>#REF!</v>
      </c>
      <c r="L952" s="271">
        <f>L953+L974</f>
        <v>2166.4</v>
      </c>
      <c r="M952" s="271">
        <f>M953+M974</f>
        <v>1179.7</v>
      </c>
      <c r="N952" s="271">
        <f>N953+N974</f>
        <v>3346.1000000000004</v>
      </c>
    </row>
    <row r="953" spans="1:14" ht="31.5" customHeight="1" x14ac:dyDescent="0.2">
      <c r="A953" s="255" t="s">
        <v>996</v>
      </c>
      <c r="B953" s="267">
        <v>801</v>
      </c>
      <c r="C953" s="248" t="s">
        <v>214</v>
      </c>
      <c r="D953" s="248" t="s">
        <v>194</v>
      </c>
      <c r="E953" s="248" t="s">
        <v>863</v>
      </c>
      <c r="F953" s="248"/>
      <c r="G953" s="253" t="e">
        <f>#REF!+G956+G959+G961</f>
        <v>#REF!</v>
      </c>
      <c r="H953" s="253" t="e">
        <f>#REF!+H956+H959+H961+H963</f>
        <v>#REF!</v>
      </c>
      <c r="I953" s="253" t="e">
        <f>#REF!+I956+I959+I961+I963</f>
        <v>#REF!</v>
      </c>
      <c r="J953" s="253" t="e">
        <f>#REF!+J956+J959+J961+J963</f>
        <v>#REF!</v>
      </c>
      <c r="K953" s="253" t="e">
        <f>#REF!+K956+K959+K961+K963+K957</f>
        <v>#REF!</v>
      </c>
      <c r="L953" s="253">
        <f>L955+L956+L959+L963+L972</f>
        <v>2166.4</v>
      </c>
      <c r="M953" s="253">
        <f>M955+M956+M959+M963+M972+M961</f>
        <v>1179.7</v>
      </c>
      <c r="N953" s="253">
        <f t="shared" ref="N953" si="537">N955+N956+N959+N963+N972</f>
        <v>3346.1000000000004</v>
      </c>
    </row>
    <row r="954" spans="1:14" ht="17.25" hidden="1" customHeight="1" x14ac:dyDescent="0.2">
      <c r="A954" s="255" t="s">
        <v>722</v>
      </c>
      <c r="B954" s="267">
        <v>801</v>
      </c>
      <c r="C954" s="248" t="s">
        <v>494</v>
      </c>
      <c r="D954" s="248" t="s">
        <v>194</v>
      </c>
      <c r="E954" s="248" t="s">
        <v>791</v>
      </c>
      <c r="F954" s="248" t="s">
        <v>94</v>
      </c>
      <c r="G954" s="252"/>
      <c r="H954" s="253">
        <v>400</v>
      </c>
      <c r="I954" s="253">
        <v>-363.1</v>
      </c>
      <c r="J954" s="253">
        <f t="shared" ref="J954:J964" si="538">H954+I954</f>
        <v>36.899999999999977</v>
      </c>
      <c r="K954" s="253">
        <v>0</v>
      </c>
      <c r="L954" s="253">
        <v>0</v>
      </c>
      <c r="M954" s="253"/>
      <c r="N954" s="253">
        <v>0</v>
      </c>
    </row>
    <row r="955" spans="1:14" ht="29.25" customHeight="1" x14ac:dyDescent="0.2">
      <c r="A955" s="255" t="s">
        <v>722</v>
      </c>
      <c r="B955" s="267">
        <v>801</v>
      </c>
      <c r="C955" s="248" t="s">
        <v>494</v>
      </c>
      <c r="D955" s="248" t="s">
        <v>194</v>
      </c>
      <c r="E955" s="248" t="s">
        <v>791</v>
      </c>
      <c r="F955" s="248" t="s">
        <v>137</v>
      </c>
      <c r="G955" s="252"/>
      <c r="H955" s="253">
        <v>0</v>
      </c>
      <c r="I955" s="253">
        <v>363.1</v>
      </c>
      <c r="J955" s="253">
        <f t="shared" si="538"/>
        <v>363.1</v>
      </c>
      <c r="K955" s="253">
        <v>0</v>
      </c>
      <c r="L955" s="253">
        <v>400</v>
      </c>
      <c r="M955" s="253">
        <v>-200</v>
      </c>
      <c r="N955" s="253">
        <f>L955+M955</f>
        <v>200</v>
      </c>
    </row>
    <row r="956" spans="1:14" ht="17.25" customHeight="1" x14ac:dyDescent="0.2">
      <c r="A956" s="255" t="s">
        <v>736</v>
      </c>
      <c r="B956" s="267">
        <v>801</v>
      </c>
      <c r="C956" s="248" t="s">
        <v>494</v>
      </c>
      <c r="D956" s="248" t="s">
        <v>194</v>
      </c>
      <c r="E956" s="248" t="s">
        <v>790</v>
      </c>
      <c r="F956" s="248" t="s">
        <v>94</v>
      </c>
      <c r="G956" s="252"/>
      <c r="H956" s="253">
        <v>100</v>
      </c>
      <c r="I956" s="253">
        <v>0</v>
      </c>
      <c r="J956" s="253">
        <f t="shared" si="538"/>
        <v>100</v>
      </c>
      <c r="K956" s="253">
        <v>0</v>
      </c>
      <c r="L956" s="253">
        <v>100</v>
      </c>
      <c r="M956" s="253">
        <v>-90</v>
      </c>
      <c r="N956" s="253">
        <f t="shared" ref="N956:N958" si="539">L956+M956</f>
        <v>10</v>
      </c>
    </row>
    <row r="957" spans="1:14" ht="17.25" hidden="1" customHeight="1" x14ac:dyDescent="0.2">
      <c r="A957" s="255" t="s">
        <v>929</v>
      </c>
      <c r="B957" s="267">
        <v>801</v>
      </c>
      <c r="C957" s="248">
        <v>10</v>
      </c>
      <c r="D957" s="248" t="s">
        <v>194</v>
      </c>
      <c r="E957" s="248" t="s">
        <v>928</v>
      </c>
      <c r="F957" s="248"/>
      <c r="G957" s="252"/>
      <c r="H957" s="253">
        <f>H958</f>
        <v>780.7</v>
      </c>
      <c r="I957" s="253">
        <f>I958</f>
        <v>0</v>
      </c>
      <c r="J957" s="253">
        <v>0</v>
      </c>
      <c r="K957" s="253">
        <f>K958</f>
        <v>1516.768</v>
      </c>
      <c r="L957" s="253">
        <f>L958</f>
        <v>0</v>
      </c>
      <c r="M957" s="253"/>
      <c r="N957" s="253">
        <f t="shared" si="539"/>
        <v>0</v>
      </c>
    </row>
    <row r="958" spans="1:14" ht="17.25" hidden="1" customHeight="1" x14ac:dyDescent="0.2">
      <c r="A958" s="255" t="s">
        <v>304</v>
      </c>
      <c r="B958" s="267">
        <v>801</v>
      </c>
      <c r="C958" s="248">
        <v>10</v>
      </c>
      <c r="D958" s="248" t="s">
        <v>194</v>
      </c>
      <c r="E958" s="248" t="s">
        <v>928</v>
      </c>
      <c r="F958" s="248" t="s">
        <v>305</v>
      </c>
      <c r="G958" s="252"/>
      <c r="H958" s="253">
        <v>780.7</v>
      </c>
      <c r="I958" s="253">
        <v>0</v>
      </c>
      <c r="J958" s="253">
        <v>0</v>
      </c>
      <c r="K958" s="253">
        <v>1516.768</v>
      </c>
      <c r="L958" s="253">
        <v>0</v>
      </c>
      <c r="M958" s="253"/>
      <c r="N958" s="253">
        <f t="shared" si="539"/>
        <v>0</v>
      </c>
    </row>
    <row r="959" spans="1:14" ht="58.5" customHeight="1" x14ac:dyDescent="0.2">
      <c r="A959" s="255" t="s">
        <v>789</v>
      </c>
      <c r="B959" s="267">
        <v>801</v>
      </c>
      <c r="C959" s="248">
        <v>10</v>
      </c>
      <c r="D959" s="248" t="s">
        <v>194</v>
      </c>
      <c r="E959" s="248" t="s">
        <v>788</v>
      </c>
      <c r="F959" s="248"/>
      <c r="G959" s="252"/>
      <c r="H959" s="253">
        <f>H960</f>
        <v>780.7</v>
      </c>
      <c r="I959" s="253">
        <f>I960</f>
        <v>0</v>
      </c>
      <c r="J959" s="253">
        <f t="shared" si="538"/>
        <v>780.7</v>
      </c>
      <c r="K959" s="253">
        <f>K960</f>
        <v>-4.29</v>
      </c>
      <c r="L959" s="253">
        <f>L960</f>
        <v>448</v>
      </c>
      <c r="M959" s="253">
        <f t="shared" ref="M959:N959" si="540">M960</f>
        <v>2078.9</v>
      </c>
      <c r="N959" s="253">
        <f t="shared" si="540"/>
        <v>2526.9</v>
      </c>
    </row>
    <row r="960" spans="1:14" ht="18.75" customHeight="1" x14ac:dyDescent="0.2">
      <c r="A960" s="255" t="s">
        <v>304</v>
      </c>
      <c r="B960" s="267">
        <v>801</v>
      </c>
      <c r="C960" s="248">
        <v>10</v>
      </c>
      <c r="D960" s="248" t="s">
        <v>194</v>
      </c>
      <c r="E960" s="248" t="s">
        <v>788</v>
      </c>
      <c r="F960" s="248" t="s">
        <v>305</v>
      </c>
      <c r="G960" s="252"/>
      <c r="H960" s="253">
        <v>780.7</v>
      </c>
      <c r="I960" s="253">
        <v>0</v>
      </c>
      <c r="J960" s="253">
        <f t="shared" si="538"/>
        <v>780.7</v>
      </c>
      <c r="K960" s="253">
        <v>-4.29</v>
      </c>
      <c r="L960" s="253">
        <v>448</v>
      </c>
      <c r="M960" s="253">
        <v>2078.9</v>
      </c>
      <c r="N960" s="253">
        <f>L960+M960</f>
        <v>2526.9</v>
      </c>
    </row>
    <row r="961" spans="1:14" ht="48.75" hidden="1" customHeight="1" x14ac:dyDescent="0.2">
      <c r="A961" s="255" t="s">
        <v>789</v>
      </c>
      <c r="B961" s="267">
        <v>801</v>
      </c>
      <c r="C961" s="248">
        <v>10</v>
      </c>
      <c r="D961" s="248" t="s">
        <v>194</v>
      </c>
      <c r="E961" s="248" t="s">
        <v>1034</v>
      </c>
      <c r="F961" s="248"/>
      <c r="G961" s="252"/>
      <c r="H961" s="253">
        <f>H962</f>
        <v>300</v>
      </c>
      <c r="I961" s="253">
        <f>I962</f>
        <v>0</v>
      </c>
      <c r="J961" s="253">
        <f t="shared" si="538"/>
        <v>300</v>
      </c>
      <c r="K961" s="253">
        <f>K962</f>
        <v>0</v>
      </c>
      <c r="L961" s="253">
        <f>L962</f>
        <v>0</v>
      </c>
      <c r="M961" s="253">
        <f>M962</f>
        <v>0</v>
      </c>
      <c r="N961" s="253">
        <f>N962</f>
        <v>0</v>
      </c>
    </row>
    <row r="962" spans="1:14" ht="23.25" hidden="1" customHeight="1" x14ac:dyDescent="0.2">
      <c r="A962" s="255" t="s">
        <v>304</v>
      </c>
      <c r="B962" s="267">
        <v>801</v>
      </c>
      <c r="C962" s="248">
        <v>10</v>
      </c>
      <c r="D962" s="248" t="s">
        <v>194</v>
      </c>
      <c r="E962" s="248" t="s">
        <v>1034</v>
      </c>
      <c r="F962" s="248" t="s">
        <v>305</v>
      </c>
      <c r="G962" s="252"/>
      <c r="H962" s="253">
        <v>300</v>
      </c>
      <c r="I962" s="253">
        <v>0</v>
      </c>
      <c r="J962" s="253">
        <f t="shared" si="538"/>
        <v>300</v>
      </c>
      <c r="K962" s="253">
        <v>0</v>
      </c>
      <c r="L962" s="253">
        <v>0</v>
      </c>
      <c r="M962" s="253">
        <v>0</v>
      </c>
      <c r="N962" s="253">
        <f>L962+M962</f>
        <v>0</v>
      </c>
    </row>
    <row r="963" spans="1:14" ht="60.75" customHeight="1" x14ac:dyDescent="0.2">
      <c r="A963" s="255" t="s">
        <v>946</v>
      </c>
      <c r="B963" s="267">
        <v>801</v>
      </c>
      <c r="C963" s="248">
        <v>10</v>
      </c>
      <c r="D963" s="248" t="s">
        <v>194</v>
      </c>
      <c r="E963" s="248" t="s">
        <v>947</v>
      </c>
      <c r="F963" s="248"/>
      <c r="G963" s="252"/>
      <c r="H963" s="253">
        <f>H964</f>
        <v>609.20000000000005</v>
      </c>
      <c r="I963" s="253">
        <f>I964</f>
        <v>1218.43</v>
      </c>
      <c r="J963" s="253">
        <f t="shared" si="538"/>
        <v>1827.63</v>
      </c>
      <c r="K963" s="253">
        <f>K964+K973</f>
        <v>0</v>
      </c>
      <c r="L963" s="253">
        <f>L964</f>
        <v>1218.4000000000001</v>
      </c>
      <c r="M963" s="253">
        <f t="shared" ref="M963:N963" si="541">M964</f>
        <v>-609.20000000000005</v>
      </c>
      <c r="N963" s="253">
        <f t="shared" si="541"/>
        <v>609.20000000000005</v>
      </c>
    </row>
    <row r="964" spans="1:14" ht="30" x14ac:dyDescent="0.2">
      <c r="A964" s="255" t="s">
        <v>1017</v>
      </c>
      <c r="B964" s="267">
        <v>801</v>
      </c>
      <c r="C964" s="248">
        <v>10</v>
      </c>
      <c r="D964" s="248" t="s">
        <v>194</v>
      </c>
      <c r="E964" s="248" t="s">
        <v>947</v>
      </c>
      <c r="F964" s="248" t="s">
        <v>342</v>
      </c>
      <c r="G964" s="252"/>
      <c r="H964" s="253">
        <v>609.20000000000005</v>
      </c>
      <c r="I964" s="253">
        <v>1218.43</v>
      </c>
      <c r="J964" s="253">
        <f t="shared" si="538"/>
        <v>1827.63</v>
      </c>
      <c r="K964" s="253">
        <v>-609.21</v>
      </c>
      <c r="L964" s="253">
        <v>1218.4000000000001</v>
      </c>
      <c r="M964" s="253">
        <v>-609.20000000000005</v>
      </c>
      <c r="N964" s="253">
        <f>L964+M964</f>
        <v>609.20000000000005</v>
      </c>
    </row>
    <row r="965" spans="1:14" ht="15" hidden="1" x14ac:dyDescent="0.2">
      <c r="A965" s="255" t="s">
        <v>304</v>
      </c>
      <c r="B965" s="245">
        <v>801</v>
      </c>
      <c r="C965" s="246">
        <v>10</v>
      </c>
      <c r="D965" s="246" t="s">
        <v>200</v>
      </c>
      <c r="E965" s="246"/>
      <c r="F965" s="246"/>
      <c r="G965" s="253" t="e">
        <f>#REF!+G966</f>
        <v>#REF!</v>
      </c>
      <c r="H965" s="271">
        <f t="shared" ref="H965:N965" si="542">H966</f>
        <v>80.099999999999994</v>
      </c>
      <c r="I965" s="271">
        <f t="shared" si="542"/>
        <v>-80.099999999999994</v>
      </c>
      <c r="J965" s="271">
        <f t="shared" si="542"/>
        <v>0</v>
      </c>
      <c r="K965" s="271">
        <f t="shared" si="542"/>
        <v>0</v>
      </c>
      <c r="L965" s="271">
        <f t="shared" si="542"/>
        <v>-80.099999999999994</v>
      </c>
      <c r="M965" s="271"/>
      <c r="N965" s="271">
        <f t="shared" si="542"/>
        <v>0</v>
      </c>
    </row>
    <row r="966" spans="1:14" ht="15" hidden="1" x14ac:dyDescent="0.2">
      <c r="A966" s="255" t="s">
        <v>304</v>
      </c>
      <c r="B966" s="267">
        <v>801</v>
      </c>
      <c r="C966" s="248">
        <v>10</v>
      </c>
      <c r="D966" s="248" t="s">
        <v>200</v>
      </c>
      <c r="E966" s="248" t="s">
        <v>786</v>
      </c>
      <c r="F966" s="248"/>
      <c r="G966" s="252"/>
      <c r="H966" s="253">
        <f>H967</f>
        <v>80.099999999999994</v>
      </c>
      <c r="I966" s="253">
        <f>I967</f>
        <v>-80.099999999999994</v>
      </c>
      <c r="J966" s="253">
        <f>H966+I966</f>
        <v>0</v>
      </c>
      <c r="K966" s="253">
        <f>K967</f>
        <v>0</v>
      </c>
      <c r="L966" s="253">
        <f>I966+J966</f>
        <v>-80.099999999999994</v>
      </c>
      <c r="M966" s="253"/>
      <c r="N966" s="253">
        <f>J966+K966</f>
        <v>0</v>
      </c>
    </row>
    <row r="967" spans="1:14" ht="15" hidden="1" x14ac:dyDescent="0.2">
      <c r="A967" s="255" t="s">
        <v>304</v>
      </c>
      <c r="B967" s="267">
        <v>801</v>
      </c>
      <c r="C967" s="248">
        <v>10</v>
      </c>
      <c r="D967" s="248" t="s">
        <v>200</v>
      </c>
      <c r="E967" s="248" t="s">
        <v>786</v>
      </c>
      <c r="F967" s="248" t="s">
        <v>94</v>
      </c>
      <c r="G967" s="252"/>
      <c r="H967" s="253">
        <v>80.099999999999994</v>
      </c>
      <c r="I967" s="253">
        <v>-80.099999999999994</v>
      </c>
      <c r="J967" s="253">
        <f>H967+I967</f>
        <v>0</v>
      </c>
      <c r="K967" s="253">
        <v>0</v>
      </c>
      <c r="L967" s="253">
        <f>I967+J967</f>
        <v>-80.099999999999994</v>
      </c>
      <c r="M967" s="253"/>
      <c r="N967" s="253">
        <f>J967+K967</f>
        <v>0</v>
      </c>
    </row>
    <row r="968" spans="1:14" ht="21.75" hidden="1" customHeight="1" x14ac:dyDescent="0.2">
      <c r="A968" s="255" t="s">
        <v>304</v>
      </c>
      <c r="B968" s="267">
        <v>801</v>
      </c>
      <c r="C968" s="248">
        <v>10</v>
      </c>
      <c r="D968" s="248" t="s">
        <v>200</v>
      </c>
      <c r="E968" s="248" t="s">
        <v>438</v>
      </c>
      <c r="F968" s="248"/>
      <c r="G968" s="252"/>
      <c r="H968" s="252"/>
      <c r="I968" s="253">
        <f>I969</f>
        <v>0</v>
      </c>
      <c r="J968" s="253">
        <f>J969</f>
        <v>0</v>
      </c>
      <c r="K968" s="253">
        <f>K969</f>
        <v>0</v>
      </c>
      <c r="L968" s="253">
        <f>L969</f>
        <v>0</v>
      </c>
      <c r="M968" s="253"/>
      <c r="N968" s="253">
        <f>N969</f>
        <v>0</v>
      </c>
    </row>
    <row r="969" spans="1:14" ht="21" hidden="1" customHeight="1" x14ac:dyDescent="0.2">
      <c r="A969" s="255" t="s">
        <v>304</v>
      </c>
      <c r="B969" s="267">
        <v>801</v>
      </c>
      <c r="C969" s="248">
        <v>10</v>
      </c>
      <c r="D969" s="248" t="s">
        <v>200</v>
      </c>
      <c r="E969" s="248" t="s">
        <v>438</v>
      </c>
      <c r="F969" s="248" t="s">
        <v>94</v>
      </c>
      <c r="G969" s="252"/>
      <c r="H969" s="252"/>
      <c r="I969" s="253">
        <v>0</v>
      </c>
      <c r="J969" s="253">
        <f>G969+I969</f>
        <v>0</v>
      </c>
      <c r="K969" s="253">
        <v>0</v>
      </c>
      <c r="L969" s="253">
        <f>H969+J969</f>
        <v>0</v>
      </c>
      <c r="M969" s="253"/>
      <c r="N969" s="253">
        <f>I969+K969</f>
        <v>0</v>
      </c>
    </row>
    <row r="970" spans="1:14" ht="28.5" hidden="1" customHeight="1" x14ac:dyDescent="0.2">
      <c r="A970" s="255" t="s">
        <v>304</v>
      </c>
      <c r="B970" s="267">
        <v>801</v>
      </c>
      <c r="C970" s="248">
        <v>10</v>
      </c>
      <c r="D970" s="248" t="s">
        <v>200</v>
      </c>
      <c r="E970" s="248" t="s">
        <v>439</v>
      </c>
      <c r="F970" s="248"/>
      <c r="G970" s="252"/>
      <c r="H970" s="252"/>
      <c r="I970" s="253">
        <f>I971</f>
        <v>0</v>
      </c>
      <c r="J970" s="253">
        <f>J971</f>
        <v>0</v>
      </c>
      <c r="K970" s="253">
        <f>K971</f>
        <v>0</v>
      </c>
      <c r="L970" s="253">
        <f>L971</f>
        <v>0</v>
      </c>
      <c r="M970" s="253"/>
      <c r="N970" s="253">
        <f>N971</f>
        <v>0</v>
      </c>
    </row>
    <row r="971" spans="1:14" ht="18" hidden="1" customHeight="1" x14ac:dyDescent="0.2">
      <c r="A971" s="255" t="s">
        <v>304</v>
      </c>
      <c r="B971" s="267">
        <v>801</v>
      </c>
      <c r="C971" s="248">
        <v>10</v>
      </c>
      <c r="D971" s="248" t="s">
        <v>200</v>
      </c>
      <c r="E971" s="248" t="s">
        <v>439</v>
      </c>
      <c r="F971" s="248" t="s">
        <v>94</v>
      </c>
      <c r="G971" s="252"/>
      <c r="H971" s="252"/>
      <c r="I971" s="253">
        <v>0</v>
      </c>
      <c r="J971" s="253">
        <f>G971+I971</f>
        <v>0</v>
      </c>
      <c r="K971" s="253">
        <v>0</v>
      </c>
      <c r="L971" s="253">
        <f>H971+J971</f>
        <v>0</v>
      </c>
      <c r="M971" s="253"/>
      <c r="N971" s="253">
        <f>I971+K971</f>
        <v>0</v>
      </c>
    </row>
    <row r="972" spans="1:14" ht="18" hidden="1" customHeight="1" x14ac:dyDescent="0.2">
      <c r="A972" s="255" t="s">
        <v>946</v>
      </c>
      <c r="B972" s="267">
        <v>801</v>
      </c>
      <c r="C972" s="248">
        <v>10</v>
      </c>
      <c r="D972" s="248" t="s">
        <v>194</v>
      </c>
      <c r="E972" s="248" t="s">
        <v>947</v>
      </c>
      <c r="F972" s="248"/>
      <c r="G972" s="252"/>
      <c r="H972" s="252"/>
      <c r="I972" s="253"/>
      <c r="J972" s="253"/>
      <c r="K972" s="253"/>
      <c r="L972" s="253">
        <f>L973</f>
        <v>0</v>
      </c>
      <c r="M972" s="253"/>
      <c r="N972" s="253">
        <f>N973</f>
        <v>0</v>
      </c>
    </row>
    <row r="973" spans="1:14" ht="18" hidden="1" customHeight="1" x14ac:dyDescent="0.2">
      <c r="A973" s="255" t="s">
        <v>304</v>
      </c>
      <c r="B973" s="267">
        <v>801</v>
      </c>
      <c r="C973" s="248">
        <v>10</v>
      </c>
      <c r="D973" s="248" t="s">
        <v>194</v>
      </c>
      <c r="E973" s="248" t="s">
        <v>947</v>
      </c>
      <c r="F973" s="248" t="s">
        <v>305</v>
      </c>
      <c r="G973" s="252"/>
      <c r="H973" s="253">
        <v>609.20000000000005</v>
      </c>
      <c r="I973" s="253">
        <v>1218.43</v>
      </c>
      <c r="J973" s="253">
        <v>0</v>
      </c>
      <c r="K973" s="253">
        <v>609.21</v>
      </c>
      <c r="L973" s="253">
        <v>0</v>
      </c>
      <c r="M973" s="253"/>
      <c r="N973" s="253">
        <v>0</v>
      </c>
    </row>
    <row r="974" spans="1:14" ht="18" hidden="1" customHeight="1" x14ac:dyDescent="0.2">
      <c r="A974" s="255" t="s">
        <v>304</v>
      </c>
      <c r="B974" s="267">
        <v>801</v>
      </c>
      <c r="C974" s="248">
        <v>10</v>
      </c>
      <c r="D974" s="248" t="s">
        <v>194</v>
      </c>
      <c r="E974" s="248" t="s">
        <v>865</v>
      </c>
      <c r="F974" s="248" t="s">
        <v>305</v>
      </c>
      <c r="G974" s="252"/>
      <c r="H974" s="253">
        <v>609.20000000000005</v>
      </c>
      <c r="I974" s="253">
        <v>1218.43</v>
      </c>
      <c r="J974" s="253">
        <v>0</v>
      </c>
      <c r="K974" s="253">
        <v>882</v>
      </c>
      <c r="L974" s="253">
        <v>0</v>
      </c>
      <c r="M974" s="253"/>
      <c r="N974" s="253">
        <v>0</v>
      </c>
    </row>
    <row r="975" spans="1:14" s="19" customFormat="1" ht="14.25" x14ac:dyDescent="0.2">
      <c r="A975" s="394" t="s">
        <v>127</v>
      </c>
      <c r="B975" s="245">
        <v>801</v>
      </c>
      <c r="C975" s="246" t="s">
        <v>205</v>
      </c>
      <c r="D975" s="246"/>
      <c r="E975" s="246"/>
      <c r="F975" s="246"/>
      <c r="G975" s="260"/>
      <c r="H975" s="260">
        <f t="shared" ref="H975:N975" si="543">H976</f>
        <v>2384</v>
      </c>
      <c r="I975" s="271">
        <f t="shared" si="543"/>
        <v>352.27</v>
      </c>
      <c r="J975" s="271">
        <f t="shared" si="543"/>
        <v>2736.27</v>
      </c>
      <c r="K975" s="271">
        <f t="shared" si="543"/>
        <v>220</v>
      </c>
      <c r="L975" s="271">
        <f t="shared" si="543"/>
        <v>3390</v>
      </c>
      <c r="M975" s="271">
        <f t="shared" si="543"/>
        <v>-560</v>
      </c>
      <c r="N975" s="271">
        <f t="shared" si="543"/>
        <v>2830</v>
      </c>
    </row>
    <row r="976" spans="1:14" ht="15" customHeight="1" x14ac:dyDescent="0.2">
      <c r="A976" s="394" t="s">
        <v>283</v>
      </c>
      <c r="B976" s="245">
        <v>801</v>
      </c>
      <c r="C976" s="246" t="s">
        <v>205</v>
      </c>
      <c r="D976" s="246" t="s">
        <v>192</v>
      </c>
      <c r="E976" s="246"/>
      <c r="F976" s="246"/>
      <c r="G976" s="253" t="e">
        <f>#REF!+G1139</f>
        <v>#REF!</v>
      </c>
      <c r="H976" s="253">
        <f t="shared" ref="H976:L976" si="544">H1139+H1140</f>
        <v>2384</v>
      </c>
      <c r="I976" s="253">
        <f t="shared" si="544"/>
        <v>352.27</v>
      </c>
      <c r="J976" s="253">
        <f t="shared" si="544"/>
        <v>2736.27</v>
      </c>
      <c r="K976" s="253">
        <f t="shared" si="544"/>
        <v>220</v>
      </c>
      <c r="L976" s="253">
        <f t="shared" si="544"/>
        <v>3390</v>
      </c>
      <c r="M976" s="253">
        <f t="shared" ref="M976:N976" si="545">M1139+M1140</f>
        <v>-560</v>
      </c>
      <c r="N976" s="253">
        <f t="shared" si="545"/>
        <v>2830</v>
      </c>
    </row>
    <row r="977" spans="1:14" ht="30" hidden="1" x14ac:dyDescent="0.2">
      <c r="A977" s="255" t="s">
        <v>128</v>
      </c>
      <c r="B977" s="267">
        <v>801</v>
      </c>
      <c r="C977" s="248" t="s">
        <v>205</v>
      </c>
      <c r="D977" s="248" t="s">
        <v>192</v>
      </c>
      <c r="E977" s="248" t="s">
        <v>129</v>
      </c>
      <c r="F977" s="248"/>
      <c r="G977" s="252"/>
      <c r="H977" s="252"/>
      <c r="I977" s="253" t="e">
        <f>I978</f>
        <v>#REF!</v>
      </c>
      <c r="J977" s="253" t="e">
        <f t="shared" ref="J977:J1040" si="546">H977+I977</f>
        <v>#REF!</v>
      </c>
      <c r="K977" s="253" t="e">
        <f>K978</f>
        <v>#REF!</v>
      </c>
      <c r="L977" s="253" t="e">
        <f t="shared" ref="L977:L1040" si="547">I977+J977</f>
        <v>#REF!</v>
      </c>
      <c r="M977" s="253"/>
      <c r="N977" s="253" t="e">
        <f t="shared" ref="N977:N1008" si="548">J977+K977</f>
        <v>#REF!</v>
      </c>
    </row>
    <row r="978" spans="1:14" ht="15" hidden="1" x14ac:dyDescent="0.2">
      <c r="A978" s="255" t="s">
        <v>299</v>
      </c>
      <c r="B978" s="267">
        <v>801</v>
      </c>
      <c r="C978" s="248" t="s">
        <v>205</v>
      </c>
      <c r="D978" s="248" t="s">
        <v>192</v>
      </c>
      <c r="E978" s="248" t="s">
        <v>5</v>
      </c>
      <c r="F978" s="248"/>
      <c r="G978" s="252"/>
      <c r="H978" s="252"/>
      <c r="I978" s="253" t="e">
        <f>I979+I1125+I1126+I1127+I1128+I1129+I1132+I1133+I1130+I1131</f>
        <v>#REF!</v>
      </c>
      <c r="J978" s="253" t="e">
        <f t="shared" si="546"/>
        <v>#REF!</v>
      </c>
      <c r="K978" s="253" t="e">
        <f>K979+K1125+K1126+K1127+K1128+K1129+K1132+K1133+K1130+K1131</f>
        <v>#REF!</v>
      </c>
      <c r="L978" s="253" t="e">
        <f t="shared" si="547"/>
        <v>#REF!</v>
      </c>
      <c r="M978" s="253"/>
      <c r="N978" s="253" t="e">
        <f t="shared" si="548"/>
        <v>#REF!</v>
      </c>
    </row>
    <row r="979" spans="1:14" ht="12.75" hidden="1" customHeight="1" x14ac:dyDescent="0.2">
      <c r="A979" s="255" t="s">
        <v>300</v>
      </c>
      <c r="B979" s="267">
        <v>801</v>
      </c>
      <c r="C979" s="248" t="s">
        <v>205</v>
      </c>
      <c r="D979" s="248" t="s">
        <v>192</v>
      </c>
      <c r="E979" s="248" t="s">
        <v>5</v>
      </c>
      <c r="F979" s="248" t="s">
        <v>301</v>
      </c>
      <c r="G979" s="252"/>
      <c r="H979" s="252"/>
      <c r="I979" s="253" t="e">
        <f>#REF!+G979</f>
        <v>#REF!</v>
      </c>
      <c r="J979" s="253" t="e">
        <f t="shared" si="546"/>
        <v>#REF!</v>
      </c>
      <c r="K979" s="253" t="e">
        <f t="shared" ref="K979:L1042" si="549">H979+I979</f>
        <v>#REF!</v>
      </c>
      <c r="L979" s="253" t="e">
        <f t="shared" si="547"/>
        <v>#REF!</v>
      </c>
      <c r="M979" s="253"/>
      <c r="N979" s="253" t="e">
        <f t="shared" si="548"/>
        <v>#REF!</v>
      </c>
    </row>
    <row r="980" spans="1:14" ht="12.75" hidden="1" customHeight="1" x14ac:dyDescent="0.2">
      <c r="A980" s="574" t="s">
        <v>6</v>
      </c>
      <c r="B980" s="575"/>
      <c r="C980" s="575"/>
      <c r="D980" s="575"/>
      <c r="E980" s="575"/>
      <c r="F980" s="575"/>
      <c r="G980" s="252"/>
      <c r="H980" s="252"/>
      <c r="I980" s="253" t="e">
        <f>#REF!+G980</f>
        <v>#REF!</v>
      </c>
      <c r="J980" s="253" t="e">
        <f t="shared" si="546"/>
        <v>#REF!</v>
      </c>
      <c r="K980" s="253" t="e">
        <f t="shared" si="549"/>
        <v>#REF!</v>
      </c>
      <c r="L980" s="253" t="e">
        <f t="shared" si="547"/>
        <v>#REF!</v>
      </c>
      <c r="M980" s="253"/>
      <c r="N980" s="253" t="e">
        <f t="shared" si="548"/>
        <v>#REF!</v>
      </c>
    </row>
    <row r="981" spans="1:14" ht="12.75" hidden="1" customHeight="1" x14ac:dyDescent="0.2">
      <c r="A981" s="394" t="s">
        <v>72</v>
      </c>
      <c r="B981" s="245">
        <v>803</v>
      </c>
      <c r="C981" s="245" t="s">
        <v>312</v>
      </c>
      <c r="D981" s="245"/>
      <c r="E981" s="245"/>
      <c r="F981" s="256"/>
      <c r="G981" s="252"/>
      <c r="H981" s="252"/>
      <c r="I981" s="253" t="e">
        <f>#REF!+G981</f>
        <v>#REF!</v>
      </c>
      <c r="J981" s="253" t="e">
        <f t="shared" si="546"/>
        <v>#REF!</v>
      </c>
      <c r="K981" s="253" t="e">
        <f t="shared" si="549"/>
        <v>#REF!</v>
      </c>
      <c r="L981" s="253" t="e">
        <f t="shared" si="547"/>
        <v>#REF!</v>
      </c>
      <c r="M981" s="253"/>
      <c r="N981" s="253" t="e">
        <f t="shared" si="548"/>
        <v>#REF!</v>
      </c>
    </row>
    <row r="982" spans="1:14" ht="25.5" hidden="1" customHeight="1" x14ac:dyDescent="0.2">
      <c r="A982" s="394" t="s">
        <v>368</v>
      </c>
      <c r="B982" s="245">
        <v>803</v>
      </c>
      <c r="C982" s="245" t="s">
        <v>312</v>
      </c>
      <c r="D982" s="245">
        <v>12</v>
      </c>
      <c r="E982" s="245"/>
      <c r="F982" s="245"/>
      <c r="G982" s="252"/>
      <c r="H982" s="252"/>
      <c r="I982" s="253" t="e">
        <f>#REF!+G982</f>
        <v>#REF!</v>
      </c>
      <c r="J982" s="253" t="e">
        <f t="shared" si="546"/>
        <v>#REF!</v>
      </c>
      <c r="K982" s="253" t="e">
        <f t="shared" si="549"/>
        <v>#REF!</v>
      </c>
      <c r="L982" s="253" t="e">
        <f t="shared" si="547"/>
        <v>#REF!</v>
      </c>
      <c r="M982" s="253"/>
      <c r="N982" s="253" t="e">
        <f t="shared" si="548"/>
        <v>#REF!</v>
      </c>
    </row>
    <row r="983" spans="1:14" ht="12.75" hidden="1" customHeight="1" x14ac:dyDescent="0.2">
      <c r="A983" s="255" t="s">
        <v>7</v>
      </c>
      <c r="B983" s="267">
        <v>803</v>
      </c>
      <c r="C983" s="267" t="s">
        <v>312</v>
      </c>
      <c r="D983" s="267">
        <v>12</v>
      </c>
      <c r="E983" s="267" t="s">
        <v>8</v>
      </c>
      <c r="F983" s="267"/>
      <c r="G983" s="252"/>
      <c r="H983" s="252"/>
      <c r="I983" s="253" t="e">
        <f>#REF!+G983</f>
        <v>#REF!</v>
      </c>
      <c r="J983" s="253" t="e">
        <f t="shared" si="546"/>
        <v>#REF!</v>
      </c>
      <c r="K983" s="253" t="e">
        <f t="shared" si="549"/>
        <v>#REF!</v>
      </c>
      <c r="L983" s="253" t="e">
        <f t="shared" si="547"/>
        <v>#REF!</v>
      </c>
      <c r="M983" s="253"/>
      <c r="N983" s="253" t="e">
        <f t="shared" si="548"/>
        <v>#REF!</v>
      </c>
    </row>
    <row r="984" spans="1:14" ht="12.75" hidden="1" customHeight="1" x14ac:dyDescent="0.2">
      <c r="A984" s="255" t="s">
        <v>299</v>
      </c>
      <c r="B984" s="267">
        <v>803</v>
      </c>
      <c r="C984" s="267" t="s">
        <v>312</v>
      </c>
      <c r="D984" s="267">
        <v>12</v>
      </c>
      <c r="E984" s="267" t="s">
        <v>9</v>
      </c>
      <c r="F984" s="267"/>
      <c r="G984" s="252"/>
      <c r="H984" s="252"/>
      <c r="I984" s="253" t="e">
        <f>#REF!+G984</f>
        <v>#REF!</v>
      </c>
      <c r="J984" s="253" t="e">
        <f t="shared" si="546"/>
        <v>#REF!</v>
      </c>
      <c r="K984" s="253" t="e">
        <f t="shared" si="549"/>
        <v>#REF!</v>
      </c>
      <c r="L984" s="253" t="e">
        <f t="shared" si="547"/>
        <v>#REF!</v>
      </c>
      <c r="M984" s="253"/>
      <c r="N984" s="253" t="e">
        <f t="shared" si="548"/>
        <v>#REF!</v>
      </c>
    </row>
    <row r="985" spans="1:14" ht="12.75" hidden="1" customHeight="1" x14ac:dyDescent="0.2">
      <c r="A985" s="255" t="s">
        <v>300</v>
      </c>
      <c r="B985" s="267">
        <v>803</v>
      </c>
      <c r="C985" s="267" t="s">
        <v>312</v>
      </c>
      <c r="D985" s="267">
        <v>12</v>
      </c>
      <c r="E985" s="267" t="s">
        <v>9</v>
      </c>
      <c r="F985" s="248" t="s">
        <v>301</v>
      </c>
      <c r="G985" s="252"/>
      <c r="H985" s="252"/>
      <c r="I985" s="253" t="e">
        <f>#REF!+G985</f>
        <v>#REF!</v>
      </c>
      <c r="J985" s="253" t="e">
        <f t="shared" si="546"/>
        <v>#REF!</v>
      </c>
      <c r="K985" s="253" t="e">
        <f t="shared" si="549"/>
        <v>#REF!</v>
      </c>
      <c r="L985" s="253" t="e">
        <f t="shared" si="547"/>
        <v>#REF!</v>
      </c>
      <c r="M985" s="253"/>
      <c r="N985" s="253" t="e">
        <f t="shared" si="548"/>
        <v>#REF!</v>
      </c>
    </row>
    <row r="986" spans="1:14" ht="25.5" hidden="1" customHeight="1" x14ac:dyDescent="0.2">
      <c r="A986" s="255" t="s">
        <v>147</v>
      </c>
      <c r="B986" s="267">
        <v>803</v>
      </c>
      <c r="C986" s="248" t="s">
        <v>190</v>
      </c>
      <c r="D986" s="267">
        <v>12</v>
      </c>
      <c r="E986" s="267" t="s">
        <v>10</v>
      </c>
      <c r="F986" s="248"/>
      <c r="G986" s="252"/>
      <c r="H986" s="252"/>
      <c r="I986" s="253" t="e">
        <f>#REF!+G986</f>
        <v>#REF!</v>
      </c>
      <c r="J986" s="253" t="e">
        <f t="shared" si="546"/>
        <v>#REF!</v>
      </c>
      <c r="K986" s="253" t="e">
        <f t="shared" si="549"/>
        <v>#REF!</v>
      </c>
      <c r="L986" s="253" t="e">
        <f t="shared" si="547"/>
        <v>#REF!</v>
      </c>
      <c r="M986" s="253"/>
      <c r="N986" s="253" t="e">
        <f t="shared" si="548"/>
        <v>#REF!</v>
      </c>
    </row>
    <row r="987" spans="1:14" ht="12.75" hidden="1" customHeight="1" x14ac:dyDescent="0.2">
      <c r="A987" s="255" t="s">
        <v>300</v>
      </c>
      <c r="B987" s="267">
        <v>803</v>
      </c>
      <c r="C987" s="248" t="s">
        <v>190</v>
      </c>
      <c r="D987" s="267">
        <v>12</v>
      </c>
      <c r="E987" s="267" t="s">
        <v>10</v>
      </c>
      <c r="F987" s="248" t="s">
        <v>301</v>
      </c>
      <c r="G987" s="252"/>
      <c r="H987" s="252"/>
      <c r="I987" s="253" t="e">
        <f>#REF!+G987</f>
        <v>#REF!</v>
      </c>
      <c r="J987" s="253" t="e">
        <f t="shared" si="546"/>
        <v>#REF!</v>
      </c>
      <c r="K987" s="253" t="e">
        <f t="shared" si="549"/>
        <v>#REF!</v>
      </c>
      <c r="L987" s="253" t="e">
        <f t="shared" si="547"/>
        <v>#REF!</v>
      </c>
      <c r="M987" s="253"/>
      <c r="N987" s="253" t="e">
        <f t="shared" si="548"/>
        <v>#REF!</v>
      </c>
    </row>
    <row r="988" spans="1:14" ht="12.75" hidden="1" customHeight="1" x14ac:dyDescent="0.2">
      <c r="A988" s="394" t="s">
        <v>306</v>
      </c>
      <c r="B988" s="245">
        <v>803</v>
      </c>
      <c r="C988" s="246" t="s">
        <v>196</v>
      </c>
      <c r="D988" s="246"/>
      <c r="E988" s="246"/>
      <c r="F988" s="246"/>
      <c r="G988" s="252"/>
      <c r="H988" s="252"/>
      <c r="I988" s="253" t="e">
        <f>#REF!+G988</f>
        <v>#REF!</v>
      </c>
      <c r="J988" s="253" t="e">
        <f t="shared" si="546"/>
        <v>#REF!</v>
      </c>
      <c r="K988" s="253" t="e">
        <f t="shared" si="549"/>
        <v>#REF!</v>
      </c>
      <c r="L988" s="253" t="e">
        <f t="shared" si="547"/>
        <v>#REF!</v>
      </c>
      <c r="M988" s="253"/>
      <c r="N988" s="253" t="e">
        <f t="shared" si="548"/>
        <v>#REF!</v>
      </c>
    </row>
    <row r="989" spans="1:14" ht="12.75" hidden="1" customHeight="1" x14ac:dyDescent="0.2">
      <c r="A989" s="394" t="s">
        <v>218</v>
      </c>
      <c r="B989" s="245">
        <v>803</v>
      </c>
      <c r="C989" s="246" t="s">
        <v>196</v>
      </c>
      <c r="D989" s="246" t="s">
        <v>200</v>
      </c>
      <c r="E989" s="246"/>
      <c r="F989" s="246"/>
      <c r="G989" s="252"/>
      <c r="H989" s="252"/>
      <c r="I989" s="253" t="e">
        <f>#REF!+G989</f>
        <v>#REF!</v>
      </c>
      <c r="J989" s="253" t="e">
        <f t="shared" si="546"/>
        <v>#REF!</v>
      </c>
      <c r="K989" s="253" t="e">
        <f t="shared" si="549"/>
        <v>#REF!</v>
      </c>
      <c r="L989" s="253" t="e">
        <f t="shared" si="547"/>
        <v>#REF!</v>
      </c>
      <c r="M989" s="253"/>
      <c r="N989" s="253" t="e">
        <f t="shared" si="548"/>
        <v>#REF!</v>
      </c>
    </row>
    <row r="990" spans="1:14" ht="12.75" hidden="1" customHeight="1" x14ac:dyDescent="0.2">
      <c r="A990" s="255" t="s">
        <v>11</v>
      </c>
      <c r="B990" s="267">
        <v>803</v>
      </c>
      <c r="C990" s="248" t="s">
        <v>196</v>
      </c>
      <c r="D990" s="248" t="s">
        <v>200</v>
      </c>
      <c r="E990" s="248" t="s">
        <v>12</v>
      </c>
      <c r="F990" s="246"/>
      <c r="G990" s="252"/>
      <c r="H990" s="252"/>
      <c r="I990" s="253" t="e">
        <f>#REF!+G990</f>
        <v>#REF!</v>
      </c>
      <c r="J990" s="253" t="e">
        <f t="shared" si="546"/>
        <v>#REF!</v>
      </c>
      <c r="K990" s="253" t="e">
        <f t="shared" si="549"/>
        <v>#REF!</v>
      </c>
      <c r="L990" s="253" t="e">
        <f t="shared" si="547"/>
        <v>#REF!</v>
      </c>
      <c r="M990" s="253"/>
      <c r="N990" s="253" t="e">
        <f t="shared" si="548"/>
        <v>#REF!</v>
      </c>
    </row>
    <row r="991" spans="1:14" ht="51" hidden="1" customHeight="1" x14ac:dyDescent="0.2">
      <c r="A991" s="255" t="s">
        <v>13</v>
      </c>
      <c r="B991" s="267">
        <v>803</v>
      </c>
      <c r="C991" s="248" t="s">
        <v>196</v>
      </c>
      <c r="D991" s="248" t="s">
        <v>200</v>
      </c>
      <c r="E991" s="248" t="s">
        <v>14</v>
      </c>
      <c r="F991" s="248"/>
      <c r="G991" s="252"/>
      <c r="H991" s="252"/>
      <c r="I991" s="253" t="e">
        <f>#REF!+G991</f>
        <v>#REF!</v>
      </c>
      <c r="J991" s="253" t="e">
        <f t="shared" si="546"/>
        <v>#REF!</v>
      </c>
      <c r="K991" s="253" t="e">
        <f t="shared" si="549"/>
        <v>#REF!</v>
      </c>
      <c r="L991" s="253" t="e">
        <f t="shared" si="547"/>
        <v>#REF!</v>
      </c>
      <c r="M991" s="253"/>
      <c r="N991" s="253" t="e">
        <f t="shared" si="548"/>
        <v>#REF!</v>
      </c>
    </row>
    <row r="992" spans="1:14" ht="12.75" hidden="1" customHeight="1" x14ac:dyDescent="0.2">
      <c r="A992" s="255" t="s">
        <v>153</v>
      </c>
      <c r="B992" s="267">
        <v>803</v>
      </c>
      <c r="C992" s="248" t="s">
        <v>196</v>
      </c>
      <c r="D992" s="248" t="s">
        <v>200</v>
      </c>
      <c r="E992" s="248" t="s">
        <v>14</v>
      </c>
      <c r="F992" s="248" t="s">
        <v>154</v>
      </c>
      <c r="G992" s="252"/>
      <c r="H992" s="252"/>
      <c r="I992" s="253" t="e">
        <f>#REF!+G992</f>
        <v>#REF!</v>
      </c>
      <c r="J992" s="253" t="e">
        <f t="shared" si="546"/>
        <v>#REF!</v>
      </c>
      <c r="K992" s="253" t="e">
        <f t="shared" si="549"/>
        <v>#REF!</v>
      </c>
      <c r="L992" s="253" t="e">
        <f t="shared" si="547"/>
        <v>#REF!</v>
      </c>
      <c r="M992" s="253"/>
      <c r="N992" s="253" t="e">
        <f t="shared" si="548"/>
        <v>#REF!</v>
      </c>
    </row>
    <row r="993" spans="1:14" ht="51" hidden="1" customHeight="1" x14ac:dyDescent="0.2">
      <c r="A993" s="255" t="s">
        <v>15</v>
      </c>
      <c r="B993" s="267">
        <v>803</v>
      </c>
      <c r="C993" s="248" t="s">
        <v>196</v>
      </c>
      <c r="D993" s="248" t="s">
        <v>200</v>
      </c>
      <c r="E993" s="248" t="s">
        <v>16</v>
      </c>
      <c r="F993" s="248"/>
      <c r="G993" s="252"/>
      <c r="H993" s="252"/>
      <c r="I993" s="253" t="e">
        <f>#REF!+G993</f>
        <v>#REF!</v>
      </c>
      <c r="J993" s="253" t="e">
        <f t="shared" si="546"/>
        <v>#REF!</v>
      </c>
      <c r="K993" s="253" t="e">
        <f t="shared" si="549"/>
        <v>#REF!</v>
      </c>
      <c r="L993" s="253" t="e">
        <f t="shared" si="547"/>
        <v>#REF!</v>
      </c>
      <c r="M993" s="253"/>
      <c r="N993" s="253" t="e">
        <f t="shared" si="548"/>
        <v>#REF!</v>
      </c>
    </row>
    <row r="994" spans="1:14" ht="12.75" hidden="1" customHeight="1" x14ac:dyDescent="0.2">
      <c r="A994" s="255" t="s">
        <v>153</v>
      </c>
      <c r="B994" s="267">
        <v>803</v>
      </c>
      <c r="C994" s="248" t="s">
        <v>196</v>
      </c>
      <c r="D994" s="248" t="s">
        <v>200</v>
      </c>
      <c r="E994" s="248" t="s">
        <v>16</v>
      </c>
      <c r="F994" s="248" t="s">
        <v>154</v>
      </c>
      <c r="G994" s="252"/>
      <c r="H994" s="252"/>
      <c r="I994" s="253" t="e">
        <f>#REF!+G994</f>
        <v>#REF!</v>
      </c>
      <c r="J994" s="253" t="e">
        <f t="shared" si="546"/>
        <v>#REF!</v>
      </c>
      <c r="K994" s="253" t="e">
        <f t="shared" si="549"/>
        <v>#REF!</v>
      </c>
      <c r="L994" s="253" t="e">
        <f t="shared" si="547"/>
        <v>#REF!</v>
      </c>
      <c r="M994" s="253"/>
      <c r="N994" s="253" t="e">
        <f t="shared" si="548"/>
        <v>#REF!</v>
      </c>
    </row>
    <row r="995" spans="1:14" ht="12.75" hidden="1" customHeight="1" x14ac:dyDescent="0.2">
      <c r="A995" s="255" t="s">
        <v>17</v>
      </c>
      <c r="B995" s="267">
        <v>803</v>
      </c>
      <c r="C995" s="248" t="s">
        <v>196</v>
      </c>
      <c r="D995" s="248" t="s">
        <v>200</v>
      </c>
      <c r="E995" s="248" t="s">
        <v>18</v>
      </c>
      <c r="F995" s="248"/>
      <c r="G995" s="252"/>
      <c r="H995" s="252"/>
      <c r="I995" s="253" t="e">
        <f>#REF!+G995</f>
        <v>#REF!</v>
      </c>
      <c r="J995" s="253" t="e">
        <f t="shared" si="546"/>
        <v>#REF!</v>
      </c>
      <c r="K995" s="253" t="e">
        <f t="shared" si="549"/>
        <v>#REF!</v>
      </c>
      <c r="L995" s="253" t="e">
        <f t="shared" si="547"/>
        <v>#REF!</v>
      </c>
      <c r="M995" s="253"/>
      <c r="N995" s="253" t="e">
        <f t="shared" si="548"/>
        <v>#REF!</v>
      </c>
    </row>
    <row r="996" spans="1:14" ht="12.75" hidden="1" customHeight="1" x14ac:dyDescent="0.2">
      <c r="A996" s="255" t="s">
        <v>320</v>
      </c>
      <c r="B996" s="267">
        <v>803</v>
      </c>
      <c r="C996" s="248" t="s">
        <v>196</v>
      </c>
      <c r="D996" s="248" t="s">
        <v>200</v>
      </c>
      <c r="E996" s="248" t="s">
        <v>18</v>
      </c>
      <c r="F996" s="248" t="s">
        <v>321</v>
      </c>
      <c r="G996" s="252"/>
      <c r="H996" s="252"/>
      <c r="I996" s="253" t="e">
        <f>#REF!+G996</f>
        <v>#REF!</v>
      </c>
      <c r="J996" s="253" t="e">
        <f t="shared" si="546"/>
        <v>#REF!</v>
      </c>
      <c r="K996" s="253" t="e">
        <f t="shared" si="549"/>
        <v>#REF!</v>
      </c>
      <c r="L996" s="253" t="e">
        <f t="shared" si="547"/>
        <v>#REF!</v>
      </c>
      <c r="M996" s="253"/>
      <c r="N996" s="253" t="e">
        <f t="shared" si="548"/>
        <v>#REF!</v>
      </c>
    </row>
    <row r="997" spans="1:14" ht="12.75" hidden="1" customHeight="1" x14ac:dyDescent="0.2">
      <c r="A997" s="394" t="s">
        <v>19</v>
      </c>
      <c r="B997" s="245">
        <v>803</v>
      </c>
      <c r="C997" s="246" t="s">
        <v>196</v>
      </c>
      <c r="D997" s="246" t="s">
        <v>202</v>
      </c>
      <c r="E997" s="246"/>
      <c r="F997" s="246"/>
      <c r="G997" s="252"/>
      <c r="H997" s="252"/>
      <c r="I997" s="253" t="e">
        <f>#REF!+G997</f>
        <v>#REF!</v>
      </c>
      <c r="J997" s="253" t="e">
        <f t="shared" si="546"/>
        <v>#REF!</v>
      </c>
      <c r="K997" s="253" t="e">
        <f t="shared" si="549"/>
        <v>#REF!</v>
      </c>
      <c r="L997" s="253" t="e">
        <f t="shared" si="547"/>
        <v>#REF!</v>
      </c>
      <c r="M997" s="253"/>
      <c r="N997" s="253" t="e">
        <f t="shared" si="548"/>
        <v>#REF!</v>
      </c>
    </row>
    <row r="998" spans="1:14" ht="12.75" hidden="1" customHeight="1" x14ac:dyDescent="0.2">
      <c r="A998" s="255" t="s">
        <v>20</v>
      </c>
      <c r="B998" s="267">
        <v>803</v>
      </c>
      <c r="C998" s="248" t="s">
        <v>196</v>
      </c>
      <c r="D998" s="248" t="s">
        <v>202</v>
      </c>
      <c r="E998" s="248" t="s">
        <v>21</v>
      </c>
      <c r="F998" s="248"/>
      <c r="G998" s="252"/>
      <c r="H998" s="252"/>
      <c r="I998" s="253" t="e">
        <f>#REF!+G998</f>
        <v>#REF!</v>
      </c>
      <c r="J998" s="253" t="e">
        <f t="shared" si="546"/>
        <v>#REF!</v>
      </c>
      <c r="K998" s="253" t="e">
        <f t="shared" si="549"/>
        <v>#REF!</v>
      </c>
      <c r="L998" s="253" t="e">
        <f t="shared" si="547"/>
        <v>#REF!</v>
      </c>
      <c r="M998" s="253"/>
      <c r="N998" s="253" t="e">
        <f t="shared" si="548"/>
        <v>#REF!</v>
      </c>
    </row>
    <row r="999" spans="1:14" ht="12.75" hidden="1" customHeight="1" x14ac:dyDescent="0.2">
      <c r="A999" s="255" t="s">
        <v>22</v>
      </c>
      <c r="B999" s="267">
        <v>803</v>
      </c>
      <c r="C999" s="248" t="s">
        <v>196</v>
      </c>
      <c r="D999" s="248" t="s">
        <v>202</v>
      </c>
      <c r="E999" s="248" t="s">
        <v>23</v>
      </c>
      <c r="F999" s="248"/>
      <c r="G999" s="252"/>
      <c r="H999" s="252"/>
      <c r="I999" s="253" t="e">
        <f>#REF!+G999</f>
        <v>#REF!</v>
      </c>
      <c r="J999" s="253" t="e">
        <f t="shared" si="546"/>
        <v>#REF!</v>
      </c>
      <c r="K999" s="253" t="e">
        <f t="shared" si="549"/>
        <v>#REF!</v>
      </c>
      <c r="L999" s="253" t="e">
        <f t="shared" si="547"/>
        <v>#REF!</v>
      </c>
      <c r="M999" s="253"/>
      <c r="N999" s="253" t="e">
        <f t="shared" si="548"/>
        <v>#REF!</v>
      </c>
    </row>
    <row r="1000" spans="1:14" ht="12.75" hidden="1" customHeight="1" x14ac:dyDescent="0.2">
      <c r="A1000" s="255" t="s">
        <v>24</v>
      </c>
      <c r="B1000" s="267">
        <v>803</v>
      </c>
      <c r="C1000" s="248" t="s">
        <v>196</v>
      </c>
      <c r="D1000" s="248" t="s">
        <v>202</v>
      </c>
      <c r="E1000" s="248" t="s">
        <v>23</v>
      </c>
      <c r="F1000" s="248" t="s">
        <v>301</v>
      </c>
      <c r="G1000" s="252"/>
      <c r="H1000" s="252"/>
      <c r="I1000" s="253" t="e">
        <f>#REF!+G1000</f>
        <v>#REF!</v>
      </c>
      <c r="J1000" s="253" t="e">
        <f t="shared" si="546"/>
        <v>#REF!</v>
      </c>
      <c r="K1000" s="253" t="e">
        <f t="shared" si="549"/>
        <v>#REF!</v>
      </c>
      <c r="L1000" s="253" t="e">
        <f t="shared" si="547"/>
        <v>#REF!</v>
      </c>
      <c r="M1000" s="253"/>
      <c r="N1000" s="253" t="e">
        <f t="shared" si="548"/>
        <v>#REF!</v>
      </c>
    </row>
    <row r="1001" spans="1:14" ht="12.75" hidden="1" customHeight="1" x14ac:dyDescent="0.2">
      <c r="A1001" s="255" t="s">
        <v>320</v>
      </c>
      <c r="B1001" s="267">
        <v>803</v>
      </c>
      <c r="C1001" s="248" t="s">
        <v>196</v>
      </c>
      <c r="D1001" s="248" t="s">
        <v>202</v>
      </c>
      <c r="E1001" s="248" t="s">
        <v>23</v>
      </c>
      <c r="F1001" s="248" t="s">
        <v>321</v>
      </c>
      <c r="G1001" s="252"/>
      <c r="H1001" s="252"/>
      <c r="I1001" s="253" t="e">
        <f>#REF!+G1001</f>
        <v>#REF!</v>
      </c>
      <c r="J1001" s="253" t="e">
        <f t="shared" si="546"/>
        <v>#REF!</v>
      </c>
      <c r="K1001" s="253" t="e">
        <f t="shared" si="549"/>
        <v>#REF!</v>
      </c>
      <c r="L1001" s="253" t="e">
        <f t="shared" si="547"/>
        <v>#REF!</v>
      </c>
      <c r="M1001" s="253"/>
      <c r="N1001" s="253" t="e">
        <f t="shared" si="548"/>
        <v>#REF!</v>
      </c>
    </row>
    <row r="1002" spans="1:14" ht="12.75" hidden="1" customHeight="1" x14ac:dyDescent="0.2">
      <c r="A1002" s="255" t="s">
        <v>149</v>
      </c>
      <c r="B1002" s="267">
        <v>803</v>
      </c>
      <c r="C1002" s="248" t="s">
        <v>196</v>
      </c>
      <c r="D1002" s="248" t="s">
        <v>202</v>
      </c>
      <c r="E1002" s="248" t="s">
        <v>23</v>
      </c>
      <c r="F1002" s="248" t="s">
        <v>150</v>
      </c>
      <c r="G1002" s="252"/>
      <c r="H1002" s="252"/>
      <c r="I1002" s="253" t="e">
        <f>#REF!+G1002</f>
        <v>#REF!</v>
      </c>
      <c r="J1002" s="253" t="e">
        <f t="shared" si="546"/>
        <v>#REF!</v>
      </c>
      <c r="K1002" s="253" t="e">
        <f t="shared" si="549"/>
        <v>#REF!</v>
      </c>
      <c r="L1002" s="253" t="e">
        <f t="shared" si="547"/>
        <v>#REF!</v>
      </c>
      <c r="M1002" s="253"/>
      <c r="N1002" s="253" t="e">
        <f t="shared" si="548"/>
        <v>#REF!</v>
      </c>
    </row>
    <row r="1003" spans="1:14" ht="12.75" hidden="1" customHeight="1" x14ac:dyDescent="0.2">
      <c r="A1003" s="394" t="s">
        <v>25</v>
      </c>
      <c r="B1003" s="245">
        <v>803</v>
      </c>
      <c r="C1003" s="246" t="s">
        <v>200</v>
      </c>
      <c r="D1003" s="246"/>
      <c r="E1003" s="246"/>
      <c r="F1003" s="246"/>
      <c r="G1003" s="252"/>
      <c r="H1003" s="252"/>
      <c r="I1003" s="253" t="e">
        <f>#REF!+G1003</f>
        <v>#REF!</v>
      </c>
      <c r="J1003" s="253" t="e">
        <f t="shared" si="546"/>
        <v>#REF!</v>
      </c>
      <c r="K1003" s="253" t="e">
        <f t="shared" si="549"/>
        <v>#REF!</v>
      </c>
      <c r="L1003" s="253" t="e">
        <f t="shared" si="547"/>
        <v>#REF!</v>
      </c>
      <c r="M1003" s="253"/>
      <c r="N1003" s="253" t="e">
        <f t="shared" si="548"/>
        <v>#REF!</v>
      </c>
    </row>
    <row r="1004" spans="1:14" ht="25.5" hidden="1" customHeight="1" x14ac:dyDescent="0.2">
      <c r="A1004" s="394" t="s">
        <v>26</v>
      </c>
      <c r="B1004" s="245">
        <v>803</v>
      </c>
      <c r="C1004" s="246" t="s">
        <v>200</v>
      </c>
      <c r="D1004" s="246" t="s">
        <v>194</v>
      </c>
      <c r="E1004" s="248"/>
      <c r="F1004" s="248"/>
      <c r="G1004" s="252"/>
      <c r="H1004" s="252"/>
      <c r="I1004" s="253" t="e">
        <f>#REF!+G1004</f>
        <v>#REF!</v>
      </c>
      <c r="J1004" s="253" t="e">
        <f t="shared" si="546"/>
        <v>#REF!</v>
      </c>
      <c r="K1004" s="253" t="e">
        <f t="shared" si="549"/>
        <v>#REF!</v>
      </c>
      <c r="L1004" s="253" t="e">
        <f t="shared" si="547"/>
        <v>#REF!</v>
      </c>
      <c r="M1004" s="253"/>
      <c r="N1004" s="253" t="e">
        <f t="shared" si="548"/>
        <v>#REF!</v>
      </c>
    </row>
    <row r="1005" spans="1:14" ht="12.75" hidden="1" customHeight="1" x14ac:dyDescent="0.2">
      <c r="A1005" s="255" t="s">
        <v>27</v>
      </c>
      <c r="B1005" s="267">
        <v>803</v>
      </c>
      <c r="C1005" s="248" t="s">
        <v>200</v>
      </c>
      <c r="D1005" s="248" t="s">
        <v>194</v>
      </c>
      <c r="E1005" s="248" t="s">
        <v>28</v>
      </c>
      <c r="F1005" s="248"/>
      <c r="G1005" s="252"/>
      <c r="H1005" s="252"/>
      <c r="I1005" s="253" t="e">
        <f>#REF!+G1005</f>
        <v>#REF!</v>
      </c>
      <c r="J1005" s="253" t="e">
        <f t="shared" si="546"/>
        <v>#REF!</v>
      </c>
      <c r="K1005" s="253" t="e">
        <f t="shared" si="549"/>
        <v>#REF!</v>
      </c>
      <c r="L1005" s="253" t="e">
        <f t="shared" si="547"/>
        <v>#REF!</v>
      </c>
      <c r="M1005" s="253"/>
      <c r="N1005" s="253" t="e">
        <f t="shared" si="548"/>
        <v>#REF!</v>
      </c>
    </row>
    <row r="1006" spans="1:14" ht="12.75" hidden="1" customHeight="1" x14ac:dyDescent="0.2">
      <c r="A1006" s="255" t="s">
        <v>299</v>
      </c>
      <c r="B1006" s="267">
        <v>803</v>
      </c>
      <c r="C1006" s="248" t="s">
        <v>200</v>
      </c>
      <c r="D1006" s="248" t="s">
        <v>194</v>
      </c>
      <c r="E1006" s="248" t="s">
        <v>29</v>
      </c>
      <c r="F1006" s="248"/>
      <c r="G1006" s="252"/>
      <c r="H1006" s="252"/>
      <c r="I1006" s="253" t="e">
        <f>#REF!+G1006</f>
        <v>#REF!</v>
      </c>
      <c r="J1006" s="253" t="e">
        <f t="shared" si="546"/>
        <v>#REF!</v>
      </c>
      <c r="K1006" s="253" t="e">
        <f t="shared" si="549"/>
        <v>#REF!</v>
      </c>
      <c r="L1006" s="253" t="e">
        <f t="shared" si="547"/>
        <v>#REF!</v>
      </c>
      <c r="M1006" s="253"/>
      <c r="N1006" s="253" t="e">
        <f t="shared" si="548"/>
        <v>#REF!</v>
      </c>
    </row>
    <row r="1007" spans="1:14" ht="12.75" hidden="1" customHeight="1" x14ac:dyDescent="0.2">
      <c r="A1007" s="255" t="s">
        <v>300</v>
      </c>
      <c r="B1007" s="267">
        <v>803</v>
      </c>
      <c r="C1007" s="248" t="s">
        <v>200</v>
      </c>
      <c r="D1007" s="248" t="s">
        <v>194</v>
      </c>
      <c r="E1007" s="248" t="s">
        <v>29</v>
      </c>
      <c r="F1007" s="248" t="s">
        <v>301</v>
      </c>
      <c r="G1007" s="252"/>
      <c r="H1007" s="252"/>
      <c r="I1007" s="253" t="e">
        <f>#REF!+G1007</f>
        <v>#REF!</v>
      </c>
      <c r="J1007" s="253" t="e">
        <f t="shared" si="546"/>
        <v>#REF!</v>
      </c>
      <c r="K1007" s="253" t="e">
        <f t="shared" si="549"/>
        <v>#REF!</v>
      </c>
      <c r="L1007" s="253" t="e">
        <f t="shared" si="547"/>
        <v>#REF!</v>
      </c>
      <c r="M1007" s="253"/>
      <c r="N1007" s="253" t="e">
        <f t="shared" si="548"/>
        <v>#REF!</v>
      </c>
    </row>
    <row r="1008" spans="1:14" ht="12.75" hidden="1" customHeight="1" x14ac:dyDescent="0.2">
      <c r="A1008" s="255" t="s">
        <v>338</v>
      </c>
      <c r="B1008" s="267">
        <v>803</v>
      </c>
      <c r="C1008" s="248" t="s">
        <v>200</v>
      </c>
      <c r="D1008" s="248" t="s">
        <v>194</v>
      </c>
      <c r="E1008" s="248" t="s">
        <v>29</v>
      </c>
      <c r="F1008" s="248" t="s">
        <v>339</v>
      </c>
      <c r="G1008" s="252"/>
      <c r="H1008" s="252"/>
      <c r="I1008" s="253" t="e">
        <f>#REF!+G1008</f>
        <v>#REF!</v>
      </c>
      <c r="J1008" s="253" t="e">
        <f t="shared" si="546"/>
        <v>#REF!</v>
      </c>
      <c r="K1008" s="253" t="e">
        <f t="shared" si="549"/>
        <v>#REF!</v>
      </c>
      <c r="L1008" s="253" t="e">
        <f t="shared" si="547"/>
        <v>#REF!</v>
      </c>
      <c r="M1008" s="253"/>
      <c r="N1008" s="253" t="e">
        <f t="shared" si="548"/>
        <v>#REF!</v>
      </c>
    </row>
    <row r="1009" spans="1:14" ht="25.5" hidden="1" customHeight="1" x14ac:dyDescent="0.2">
      <c r="A1009" s="255" t="s">
        <v>147</v>
      </c>
      <c r="B1009" s="267">
        <v>803</v>
      </c>
      <c r="C1009" s="248" t="s">
        <v>200</v>
      </c>
      <c r="D1009" s="248" t="s">
        <v>194</v>
      </c>
      <c r="E1009" s="248" t="s">
        <v>30</v>
      </c>
      <c r="F1009" s="248"/>
      <c r="G1009" s="252"/>
      <c r="H1009" s="252"/>
      <c r="I1009" s="253" t="e">
        <f>#REF!+G1009</f>
        <v>#REF!</v>
      </c>
      <c r="J1009" s="253" t="e">
        <f t="shared" si="546"/>
        <v>#REF!</v>
      </c>
      <c r="K1009" s="253" t="e">
        <f t="shared" si="549"/>
        <v>#REF!</v>
      </c>
      <c r="L1009" s="253" t="e">
        <f t="shared" si="547"/>
        <v>#REF!</v>
      </c>
      <c r="M1009" s="253"/>
      <c r="N1009" s="253" t="e">
        <f t="shared" ref="N1009:N1040" si="550">J1009+K1009</f>
        <v>#REF!</v>
      </c>
    </row>
    <row r="1010" spans="1:14" ht="12.75" hidden="1" customHeight="1" x14ac:dyDescent="0.2">
      <c r="A1010" s="255" t="s">
        <v>300</v>
      </c>
      <c r="B1010" s="267">
        <v>803</v>
      </c>
      <c r="C1010" s="248" t="s">
        <v>200</v>
      </c>
      <c r="D1010" s="248" t="s">
        <v>194</v>
      </c>
      <c r="E1010" s="248" t="s">
        <v>30</v>
      </c>
      <c r="F1010" s="248" t="s">
        <v>301</v>
      </c>
      <c r="G1010" s="252"/>
      <c r="H1010" s="252"/>
      <c r="I1010" s="253" t="e">
        <f>#REF!+G1010</f>
        <v>#REF!</v>
      </c>
      <c r="J1010" s="253" t="e">
        <f t="shared" si="546"/>
        <v>#REF!</v>
      </c>
      <c r="K1010" s="253" t="e">
        <f t="shared" si="549"/>
        <v>#REF!</v>
      </c>
      <c r="L1010" s="253" t="e">
        <f t="shared" si="547"/>
        <v>#REF!</v>
      </c>
      <c r="M1010" s="253"/>
      <c r="N1010" s="253" t="e">
        <f t="shared" si="550"/>
        <v>#REF!</v>
      </c>
    </row>
    <row r="1011" spans="1:14" ht="12.75" hidden="1" customHeight="1" x14ac:dyDescent="0.2">
      <c r="A1011" s="255" t="s">
        <v>324</v>
      </c>
      <c r="B1011" s="267">
        <v>803</v>
      </c>
      <c r="C1011" s="248" t="s">
        <v>200</v>
      </c>
      <c r="D1011" s="248" t="s">
        <v>194</v>
      </c>
      <c r="E1011" s="248" t="s">
        <v>325</v>
      </c>
      <c r="F1011" s="248"/>
      <c r="G1011" s="252"/>
      <c r="H1011" s="252"/>
      <c r="I1011" s="253" t="e">
        <f>#REF!+G1011</f>
        <v>#REF!</v>
      </c>
      <c r="J1011" s="253" t="e">
        <f t="shared" si="546"/>
        <v>#REF!</v>
      </c>
      <c r="K1011" s="253" t="e">
        <f t="shared" si="549"/>
        <v>#REF!</v>
      </c>
      <c r="L1011" s="253" t="e">
        <f t="shared" si="547"/>
        <v>#REF!</v>
      </c>
      <c r="M1011" s="253"/>
      <c r="N1011" s="253" t="e">
        <f t="shared" si="550"/>
        <v>#REF!</v>
      </c>
    </row>
    <row r="1012" spans="1:14" ht="25.5" hidden="1" customHeight="1" x14ac:dyDescent="0.2">
      <c r="A1012" s="255" t="s">
        <v>31</v>
      </c>
      <c r="B1012" s="267">
        <v>803</v>
      </c>
      <c r="C1012" s="248" t="s">
        <v>200</v>
      </c>
      <c r="D1012" s="248" t="s">
        <v>194</v>
      </c>
      <c r="E1012" s="248" t="s">
        <v>32</v>
      </c>
      <c r="F1012" s="248"/>
      <c r="G1012" s="252"/>
      <c r="H1012" s="252"/>
      <c r="I1012" s="253" t="e">
        <f>#REF!+G1012</f>
        <v>#REF!</v>
      </c>
      <c r="J1012" s="253" t="e">
        <f t="shared" si="546"/>
        <v>#REF!</v>
      </c>
      <c r="K1012" s="253" t="e">
        <f t="shared" si="549"/>
        <v>#REF!</v>
      </c>
      <c r="L1012" s="253" t="e">
        <f t="shared" si="547"/>
        <v>#REF!</v>
      </c>
      <c r="M1012" s="253"/>
      <c r="N1012" s="253" t="e">
        <f t="shared" si="550"/>
        <v>#REF!</v>
      </c>
    </row>
    <row r="1013" spans="1:14" ht="12.75" hidden="1" customHeight="1" x14ac:dyDescent="0.2">
      <c r="A1013" s="255" t="s">
        <v>320</v>
      </c>
      <c r="B1013" s="267">
        <v>803</v>
      </c>
      <c r="C1013" s="248" t="s">
        <v>200</v>
      </c>
      <c r="D1013" s="248" t="s">
        <v>194</v>
      </c>
      <c r="E1013" s="248" t="s">
        <v>32</v>
      </c>
      <c r="F1013" s="248" t="s">
        <v>321</v>
      </c>
      <c r="G1013" s="252"/>
      <c r="H1013" s="252"/>
      <c r="I1013" s="253" t="e">
        <f>#REF!+G1013</f>
        <v>#REF!</v>
      </c>
      <c r="J1013" s="253" t="e">
        <f t="shared" si="546"/>
        <v>#REF!</v>
      </c>
      <c r="K1013" s="253" t="e">
        <f t="shared" si="549"/>
        <v>#REF!</v>
      </c>
      <c r="L1013" s="253" t="e">
        <f t="shared" si="547"/>
        <v>#REF!</v>
      </c>
      <c r="M1013" s="253"/>
      <c r="N1013" s="253" t="e">
        <f t="shared" si="550"/>
        <v>#REF!</v>
      </c>
    </row>
    <row r="1014" spans="1:14" ht="12.75" hidden="1" customHeight="1" x14ac:dyDescent="0.2">
      <c r="A1014" s="394" t="s">
        <v>33</v>
      </c>
      <c r="B1014" s="245">
        <v>803</v>
      </c>
      <c r="C1014" s="246" t="s">
        <v>200</v>
      </c>
      <c r="D1014" s="246" t="s">
        <v>198</v>
      </c>
      <c r="E1014" s="246"/>
      <c r="F1014" s="246"/>
      <c r="G1014" s="252"/>
      <c r="H1014" s="252"/>
      <c r="I1014" s="253" t="e">
        <f>#REF!+G1014</f>
        <v>#REF!</v>
      </c>
      <c r="J1014" s="253" t="e">
        <f t="shared" si="546"/>
        <v>#REF!</v>
      </c>
      <c r="K1014" s="253" t="e">
        <f t="shared" si="549"/>
        <v>#REF!</v>
      </c>
      <c r="L1014" s="253" t="e">
        <f t="shared" si="547"/>
        <v>#REF!</v>
      </c>
      <c r="M1014" s="253"/>
      <c r="N1014" s="253" t="e">
        <f t="shared" si="550"/>
        <v>#REF!</v>
      </c>
    </row>
    <row r="1015" spans="1:14" ht="38.25" hidden="1" customHeight="1" x14ac:dyDescent="0.2">
      <c r="A1015" s="255" t="s">
        <v>123</v>
      </c>
      <c r="B1015" s="267">
        <v>803</v>
      </c>
      <c r="C1015" s="248" t="s">
        <v>200</v>
      </c>
      <c r="D1015" s="248" t="s">
        <v>198</v>
      </c>
      <c r="E1015" s="256" t="s">
        <v>332</v>
      </c>
      <c r="F1015" s="248"/>
      <c r="G1015" s="252"/>
      <c r="H1015" s="252"/>
      <c r="I1015" s="253" t="e">
        <f>#REF!+G1015</f>
        <v>#REF!</v>
      </c>
      <c r="J1015" s="253" t="e">
        <f t="shared" si="546"/>
        <v>#REF!</v>
      </c>
      <c r="K1015" s="253" t="e">
        <f t="shared" si="549"/>
        <v>#REF!</v>
      </c>
      <c r="L1015" s="253" t="e">
        <f t="shared" si="547"/>
        <v>#REF!</v>
      </c>
      <c r="M1015" s="253"/>
      <c r="N1015" s="253" t="e">
        <f t="shared" si="550"/>
        <v>#REF!</v>
      </c>
    </row>
    <row r="1016" spans="1:14" ht="12.75" hidden="1" customHeight="1" x14ac:dyDescent="0.2">
      <c r="A1016" s="255" t="s">
        <v>333</v>
      </c>
      <c r="B1016" s="267">
        <v>803</v>
      </c>
      <c r="C1016" s="248" t="s">
        <v>200</v>
      </c>
      <c r="D1016" s="248" t="s">
        <v>198</v>
      </c>
      <c r="E1016" s="256" t="s">
        <v>334</v>
      </c>
      <c r="F1016" s="248"/>
      <c r="G1016" s="252"/>
      <c r="H1016" s="252"/>
      <c r="I1016" s="253" t="e">
        <f>#REF!+G1016</f>
        <v>#REF!</v>
      </c>
      <c r="J1016" s="253" t="e">
        <f t="shared" si="546"/>
        <v>#REF!</v>
      </c>
      <c r="K1016" s="253" t="e">
        <f t="shared" si="549"/>
        <v>#REF!</v>
      </c>
      <c r="L1016" s="253" t="e">
        <f t="shared" si="547"/>
        <v>#REF!</v>
      </c>
      <c r="M1016" s="253"/>
      <c r="N1016" s="253" t="e">
        <f t="shared" si="550"/>
        <v>#REF!</v>
      </c>
    </row>
    <row r="1017" spans="1:14" ht="12.75" hidden="1" customHeight="1" x14ac:dyDescent="0.2">
      <c r="A1017" s="255" t="s">
        <v>320</v>
      </c>
      <c r="B1017" s="267">
        <v>803</v>
      </c>
      <c r="C1017" s="248" t="s">
        <v>200</v>
      </c>
      <c r="D1017" s="248" t="s">
        <v>198</v>
      </c>
      <c r="E1017" s="256" t="s">
        <v>334</v>
      </c>
      <c r="F1017" s="248" t="s">
        <v>321</v>
      </c>
      <c r="G1017" s="252"/>
      <c r="H1017" s="252"/>
      <c r="I1017" s="253" t="e">
        <f>#REF!+G1017</f>
        <v>#REF!</v>
      </c>
      <c r="J1017" s="253" t="e">
        <f t="shared" si="546"/>
        <v>#REF!</v>
      </c>
      <c r="K1017" s="253" t="e">
        <f t="shared" si="549"/>
        <v>#REF!</v>
      </c>
      <c r="L1017" s="253" t="e">
        <f t="shared" si="547"/>
        <v>#REF!</v>
      </c>
      <c r="M1017" s="253"/>
      <c r="N1017" s="253" t="e">
        <f t="shared" si="550"/>
        <v>#REF!</v>
      </c>
    </row>
    <row r="1018" spans="1:14" ht="12.75" hidden="1" customHeight="1" x14ac:dyDescent="0.2">
      <c r="A1018" s="255" t="s">
        <v>302</v>
      </c>
      <c r="B1018" s="267">
        <v>803</v>
      </c>
      <c r="C1018" s="248" t="s">
        <v>200</v>
      </c>
      <c r="D1018" s="248" t="s">
        <v>198</v>
      </c>
      <c r="E1018" s="256" t="s">
        <v>334</v>
      </c>
      <c r="F1018" s="248" t="s">
        <v>303</v>
      </c>
      <c r="G1018" s="252"/>
      <c r="H1018" s="252"/>
      <c r="I1018" s="253" t="e">
        <f>#REF!+G1018</f>
        <v>#REF!</v>
      </c>
      <c r="J1018" s="253" t="e">
        <f t="shared" si="546"/>
        <v>#REF!</v>
      </c>
      <c r="K1018" s="253" t="e">
        <f t="shared" si="549"/>
        <v>#REF!</v>
      </c>
      <c r="L1018" s="253" t="e">
        <f t="shared" si="547"/>
        <v>#REF!</v>
      </c>
      <c r="M1018" s="253"/>
      <c r="N1018" s="253" t="e">
        <f t="shared" si="550"/>
        <v>#REF!</v>
      </c>
    </row>
    <row r="1019" spans="1:14" ht="25.5" hidden="1" customHeight="1" x14ac:dyDescent="0.2">
      <c r="A1019" s="255" t="s">
        <v>34</v>
      </c>
      <c r="B1019" s="267">
        <v>803</v>
      </c>
      <c r="C1019" s="248" t="s">
        <v>200</v>
      </c>
      <c r="D1019" s="248" t="s">
        <v>198</v>
      </c>
      <c r="E1019" s="256" t="s">
        <v>35</v>
      </c>
      <c r="F1019" s="248"/>
      <c r="G1019" s="252"/>
      <c r="H1019" s="252"/>
      <c r="I1019" s="253" t="e">
        <f>#REF!+G1019</f>
        <v>#REF!</v>
      </c>
      <c r="J1019" s="253" t="e">
        <f t="shared" si="546"/>
        <v>#REF!</v>
      </c>
      <c r="K1019" s="253" t="e">
        <f t="shared" si="549"/>
        <v>#REF!</v>
      </c>
      <c r="L1019" s="253" t="e">
        <f t="shared" si="547"/>
        <v>#REF!</v>
      </c>
      <c r="M1019" s="253"/>
      <c r="N1019" s="253" t="e">
        <f t="shared" si="550"/>
        <v>#REF!</v>
      </c>
    </row>
    <row r="1020" spans="1:14" ht="12.75" hidden="1" customHeight="1" x14ac:dyDescent="0.2">
      <c r="A1020" s="255" t="s">
        <v>320</v>
      </c>
      <c r="B1020" s="267">
        <v>803</v>
      </c>
      <c r="C1020" s="248" t="s">
        <v>200</v>
      </c>
      <c r="D1020" s="248" t="s">
        <v>198</v>
      </c>
      <c r="E1020" s="256" t="s">
        <v>35</v>
      </c>
      <c r="F1020" s="248" t="s">
        <v>321</v>
      </c>
      <c r="G1020" s="252"/>
      <c r="H1020" s="252"/>
      <c r="I1020" s="253" t="e">
        <f>#REF!+G1020</f>
        <v>#REF!</v>
      </c>
      <c r="J1020" s="253" t="e">
        <f t="shared" si="546"/>
        <v>#REF!</v>
      </c>
      <c r="K1020" s="253" t="e">
        <f t="shared" si="549"/>
        <v>#REF!</v>
      </c>
      <c r="L1020" s="253" t="e">
        <f t="shared" si="547"/>
        <v>#REF!</v>
      </c>
      <c r="M1020" s="253"/>
      <c r="N1020" s="253" t="e">
        <f t="shared" si="550"/>
        <v>#REF!</v>
      </c>
    </row>
    <row r="1021" spans="1:14" ht="12.75" hidden="1" customHeight="1" x14ac:dyDescent="0.2">
      <c r="A1021" s="394" t="s">
        <v>70</v>
      </c>
      <c r="B1021" s="245">
        <v>803</v>
      </c>
      <c r="C1021" s="246">
        <v>11</v>
      </c>
      <c r="D1021" s="246"/>
      <c r="E1021" s="246"/>
      <c r="F1021" s="246"/>
      <c r="G1021" s="252"/>
      <c r="H1021" s="252"/>
      <c r="I1021" s="253" t="e">
        <f>#REF!+G1021</f>
        <v>#REF!</v>
      </c>
      <c r="J1021" s="253" t="e">
        <f t="shared" si="546"/>
        <v>#REF!</v>
      </c>
      <c r="K1021" s="253" t="e">
        <f t="shared" si="549"/>
        <v>#REF!</v>
      </c>
      <c r="L1021" s="253" t="e">
        <f t="shared" si="547"/>
        <v>#REF!</v>
      </c>
      <c r="M1021" s="253"/>
      <c r="N1021" s="253" t="e">
        <f t="shared" si="550"/>
        <v>#REF!</v>
      </c>
    </row>
    <row r="1022" spans="1:14" ht="25.5" hidden="1" customHeight="1" x14ac:dyDescent="0.2">
      <c r="A1022" s="394" t="s">
        <v>289</v>
      </c>
      <c r="B1022" s="245">
        <v>803</v>
      </c>
      <c r="C1022" s="246">
        <v>11</v>
      </c>
      <c r="D1022" s="246" t="s">
        <v>192</v>
      </c>
      <c r="E1022" s="246"/>
      <c r="F1022" s="246"/>
      <c r="G1022" s="252"/>
      <c r="H1022" s="252"/>
      <c r="I1022" s="253" t="e">
        <f>#REF!+G1022</f>
        <v>#REF!</v>
      </c>
      <c r="J1022" s="253" t="e">
        <f t="shared" si="546"/>
        <v>#REF!</v>
      </c>
      <c r="K1022" s="253" t="e">
        <f t="shared" si="549"/>
        <v>#REF!</v>
      </c>
      <c r="L1022" s="253" t="e">
        <f t="shared" si="547"/>
        <v>#REF!</v>
      </c>
      <c r="M1022" s="253"/>
      <c r="N1022" s="253" t="e">
        <f t="shared" si="550"/>
        <v>#REF!</v>
      </c>
    </row>
    <row r="1023" spans="1:14" ht="12.75" hidden="1" customHeight="1" x14ac:dyDescent="0.2">
      <c r="A1023" s="255" t="s">
        <v>11</v>
      </c>
      <c r="B1023" s="267">
        <v>803</v>
      </c>
      <c r="C1023" s="248">
        <v>11</v>
      </c>
      <c r="D1023" s="248" t="s">
        <v>192</v>
      </c>
      <c r="E1023" s="248" t="s">
        <v>12</v>
      </c>
      <c r="F1023" s="248"/>
      <c r="G1023" s="252"/>
      <c r="H1023" s="252"/>
      <c r="I1023" s="253" t="e">
        <f>#REF!+G1023</f>
        <v>#REF!</v>
      </c>
      <c r="J1023" s="253" t="e">
        <f t="shared" si="546"/>
        <v>#REF!</v>
      </c>
      <c r="K1023" s="253" t="e">
        <f t="shared" si="549"/>
        <v>#REF!</v>
      </c>
      <c r="L1023" s="253" t="e">
        <f t="shared" si="547"/>
        <v>#REF!</v>
      </c>
      <c r="M1023" s="253"/>
      <c r="N1023" s="253" t="e">
        <f t="shared" si="550"/>
        <v>#REF!</v>
      </c>
    </row>
    <row r="1024" spans="1:14" ht="51" hidden="1" customHeight="1" x14ac:dyDescent="0.2">
      <c r="A1024" s="255" t="s">
        <v>15</v>
      </c>
      <c r="B1024" s="267">
        <v>803</v>
      </c>
      <c r="C1024" s="248">
        <v>11</v>
      </c>
      <c r="D1024" s="248" t="s">
        <v>192</v>
      </c>
      <c r="E1024" s="248" t="s">
        <v>16</v>
      </c>
      <c r="F1024" s="248"/>
      <c r="G1024" s="252"/>
      <c r="H1024" s="252"/>
      <c r="I1024" s="253" t="e">
        <f>#REF!+G1024</f>
        <v>#REF!</v>
      </c>
      <c r="J1024" s="253" t="e">
        <f t="shared" si="546"/>
        <v>#REF!</v>
      </c>
      <c r="K1024" s="253" t="e">
        <f t="shared" si="549"/>
        <v>#REF!</v>
      </c>
      <c r="L1024" s="253" t="e">
        <f t="shared" si="547"/>
        <v>#REF!</v>
      </c>
      <c r="M1024" s="253"/>
      <c r="N1024" s="253" t="e">
        <f t="shared" si="550"/>
        <v>#REF!</v>
      </c>
    </row>
    <row r="1025" spans="1:14" ht="12.75" hidden="1" customHeight="1" x14ac:dyDescent="0.2">
      <c r="A1025" s="255" t="s">
        <v>153</v>
      </c>
      <c r="B1025" s="267">
        <v>803</v>
      </c>
      <c r="C1025" s="248">
        <v>11</v>
      </c>
      <c r="D1025" s="248" t="s">
        <v>192</v>
      </c>
      <c r="E1025" s="248" t="s">
        <v>16</v>
      </c>
      <c r="F1025" s="248" t="s">
        <v>154</v>
      </c>
      <c r="G1025" s="252"/>
      <c r="H1025" s="252"/>
      <c r="I1025" s="253" t="e">
        <f>#REF!+G1025</f>
        <v>#REF!</v>
      </c>
      <c r="J1025" s="253" t="e">
        <f t="shared" si="546"/>
        <v>#REF!</v>
      </c>
      <c r="K1025" s="253" t="e">
        <f t="shared" si="549"/>
        <v>#REF!</v>
      </c>
      <c r="L1025" s="253" t="e">
        <f t="shared" si="547"/>
        <v>#REF!</v>
      </c>
      <c r="M1025" s="253"/>
      <c r="N1025" s="253" t="e">
        <f t="shared" si="550"/>
        <v>#REF!</v>
      </c>
    </row>
    <row r="1026" spans="1:14" ht="35.450000000000003" hidden="1" customHeight="1" x14ac:dyDescent="0.2">
      <c r="A1026" s="574" t="s">
        <v>36</v>
      </c>
      <c r="B1026" s="575"/>
      <c r="C1026" s="575"/>
      <c r="D1026" s="575"/>
      <c r="E1026" s="575"/>
      <c r="F1026" s="575"/>
      <c r="G1026" s="252"/>
      <c r="H1026" s="252"/>
      <c r="I1026" s="253" t="e">
        <f>#REF!+G1026</f>
        <v>#REF!</v>
      </c>
      <c r="J1026" s="253" t="e">
        <f t="shared" si="546"/>
        <v>#REF!</v>
      </c>
      <c r="K1026" s="253" t="e">
        <f t="shared" si="549"/>
        <v>#REF!</v>
      </c>
      <c r="L1026" s="253" t="e">
        <f t="shared" si="547"/>
        <v>#REF!</v>
      </c>
      <c r="M1026" s="253"/>
      <c r="N1026" s="253" t="e">
        <f t="shared" si="550"/>
        <v>#REF!</v>
      </c>
    </row>
    <row r="1027" spans="1:14" ht="12.75" hidden="1" customHeight="1" x14ac:dyDescent="0.2">
      <c r="A1027" s="394" t="s">
        <v>306</v>
      </c>
      <c r="B1027" s="246" t="s">
        <v>37</v>
      </c>
      <c r="C1027" s="246" t="s">
        <v>196</v>
      </c>
      <c r="D1027" s="246"/>
      <c r="E1027" s="246"/>
      <c r="F1027" s="246"/>
      <c r="G1027" s="252"/>
      <c r="H1027" s="252"/>
      <c r="I1027" s="253" t="e">
        <f>#REF!+G1027</f>
        <v>#REF!</v>
      </c>
      <c r="J1027" s="253" t="e">
        <f t="shared" si="546"/>
        <v>#REF!</v>
      </c>
      <c r="K1027" s="253" t="e">
        <f t="shared" si="549"/>
        <v>#REF!</v>
      </c>
      <c r="L1027" s="253" t="e">
        <f t="shared" si="547"/>
        <v>#REF!</v>
      </c>
      <c r="M1027" s="253"/>
      <c r="N1027" s="253" t="e">
        <f t="shared" si="550"/>
        <v>#REF!</v>
      </c>
    </row>
    <row r="1028" spans="1:14" ht="12.75" hidden="1" customHeight="1" x14ac:dyDescent="0.2">
      <c r="A1028" s="394" t="s">
        <v>38</v>
      </c>
      <c r="B1028" s="246" t="s">
        <v>37</v>
      </c>
      <c r="C1028" s="246" t="s">
        <v>196</v>
      </c>
      <c r="D1028" s="246" t="s">
        <v>233</v>
      </c>
      <c r="E1028" s="246"/>
      <c r="F1028" s="246"/>
      <c r="G1028" s="252"/>
      <c r="H1028" s="252"/>
      <c r="I1028" s="253" t="e">
        <f>#REF!+G1028</f>
        <v>#REF!</v>
      </c>
      <c r="J1028" s="253" t="e">
        <f t="shared" si="546"/>
        <v>#REF!</v>
      </c>
      <c r="K1028" s="253" t="e">
        <f t="shared" si="549"/>
        <v>#REF!</v>
      </c>
      <c r="L1028" s="253" t="e">
        <f t="shared" si="547"/>
        <v>#REF!</v>
      </c>
      <c r="M1028" s="253"/>
      <c r="N1028" s="253" t="e">
        <f t="shared" si="550"/>
        <v>#REF!</v>
      </c>
    </row>
    <row r="1029" spans="1:14" ht="38.25" hidden="1" customHeight="1" x14ac:dyDescent="0.2">
      <c r="A1029" s="255" t="s">
        <v>123</v>
      </c>
      <c r="B1029" s="248" t="s">
        <v>37</v>
      </c>
      <c r="C1029" s="248" t="s">
        <v>196</v>
      </c>
      <c r="D1029" s="248" t="s">
        <v>233</v>
      </c>
      <c r="E1029" s="256" t="s">
        <v>332</v>
      </c>
      <c r="F1029" s="248"/>
      <c r="G1029" s="252"/>
      <c r="H1029" s="252"/>
      <c r="I1029" s="253" t="e">
        <f>#REF!+G1029</f>
        <v>#REF!</v>
      </c>
      <c r="J1029" s="253" t="e">
        <f t="shared" si="546"/>
        <v>#REF!</v>
      </c>
      <c r="K1029" s="253" t="e">
        <f t="shared" si="549"/>
        <v>#REF!</v>
      </c>
      <c r="L1029" s="253" t="e">
        <f t="shared" si="547"/>
        <v>#REF!</v>
      </c>
      <c r="M1029" s="253"/>
      <c r="N1029" s="253" t="e">
        <f t="shared" si="550"/>
        <v>#REF!</v>
      </c>
    </row>
    <row r="1030" spans="1:14" ht="12.75" hidden="1" customHeight="1" x14ac:dyDescent="0.2">
      <c r="A1030" s="255" t="s">
        <v>333</v>
      </c>
      <c r="B1030" s="248" t="s">
        <v>37</v>
      </c>
      <c r="C1030" s="248" t="s">
        <v>196</v>
      </c>
      <c r="D1030" s="248" t="s">
        <v>233</v>
      </c>
      <c r="E1030" s="256" t="s">
        <v>334</v>
      </c>
      <c r="F1030" s="248"/>
      <c r="G1030" s="252"/>
      <c r="H1030" s="252"/>
      <c r="I1030" s="253" t="e">
        <f>#REF!+G1030</f>
        <v>#REF!</v>
      </c>
      <c r="J1030" s="253" t="e">
        <f t="shared" si="546"/>
        <v>#REF!</v>
      </c>
      <c r="K1030" s="253" t="e">
        <f t="shared" si="549"/>
        <v>#REF!</v>
      </c>
      <c r="L1030" s="253" t="e">
        <f t="shared" si="547"/>
        <v>#REF!</v>
      </c>
      <c r="M1030" s="253"/>
      <c r="N1030" s="253" t="e">
        <f t="shared" si="550"/>
        <v>#REF!</v>
      </c>
    </row>
    <row r="1031" spans="1:14" ht="12.75" hidden="1" customHeight="1" x14ac:dyDescent="0.2">
      <c r="A1031" s="255" t="s">
        <v>320</v>
      </c>
      <c r="B1031" s="248" t="s">
        <v>37</v>
      </c>
      <c r="C1031" s="248" t="s">
        <v>196</v>
      </c>
      <c r="D1031" s="248" t="s">
        <v>233</v>
      </c>
      <c r="E1031" s="256" t="s">
        <v>334</v>
      </c>
      <c r="F1031" s="248" t="s">
        <v>321</v>
      </c>
      <c r="G1031" s="252"/>
      <c r="H1031" s="252"/>
      <c r="I1031" s="253" t="e">
        <f>#REF!+G1031</f>
        <v>#REF!</v>
      </c>
      <c r="J1031" s="253" t="e">
        <f t="shared" si="546"/>
        <v>#REF!</v>
      </c>
      <c r="K1031" s="253" t="e">
        <f t="shared" si="549"/>
        <v>#REF!</v>
      </c>
      <c r="L1031" s="253" t="e">
        <f t="shared" si="547"/>
        <v>#REF!</v>
      </c>
      <c r="M1031" s="253"/>
      <c r="N1031" s="253" t="e">
        <f t="shared" si="550"/>
        <v>#REF!</v>
      </c>
    </row>
    <row r="1032" spans="1:14" ht="12.75" hidden="1" customHeight="1" x14ac:dyDescent="0.2">
      <c r="A1032" s="255" t="s">
        <v>302</v>
      </c>
      <c r="B1032" s="248" t="s">
        <v>37</v>
      </c>
      <c r="C1032" s="248" t="s">
        <v>196</v>
      </c>
      <c r="D1032" s="248" t="s">
        <v>233</v>
      </c>
      <c r="E1032" s="256" t="s">
        <v>334</v>
      </c>
      <c r="F1032" s="248" t="s">
        <v>303</v>
      </c>
      <c r="G1032" s="252"/>
      <c r="H1032" s="252"/>
      <c r="I1032" s="253" t="e">
        <f>#REF!+G1032</f>
        <v>#REF!</v>
      </c>
      <c r="J1032" s="253" t="e">
        <f t="shared" si="546"/>
        <v>#REF!</v>
      </c>
      <c r="K1032" s="253" t="e">
        <f t="shared" si="549"/>
        <v>#REF!</v>
      </c>
      <c r="L1032" s="253" t="e">
        <f t="shared" si="547"/>
        <v>#REF!</v>
      </c>
      <c r="M1032" s="253"/>
      <c r="N1032" s="253" t="e">
        <f t="shared" si="550"/>
        <v>#REF!</v>
      </c>
    </row>
    <row r="1033" spans="1:14" ht="25.5" hidden="1" customHeight="1" x14ac:dyDescent="0.2">
      <c r="A1033" s="255" t="s">
        <v>39</v>
      </c>
      <c r="B1033" s="248" t="s">
        <v>37</v>
      </c>
      <c r="C1033" s="248" t="s">
        <v>196</v>
      </c>
      <c r="D1033" s="248" t="s">
        <v>233</v>
      </c>
      <c r="E1033" s="256" t="s">
        <v>307</v>
      </c>
      <c r="F1033" s="248"/>
      <c r="G1033" s="252"/>
      <c r="H1033" s="252"/>
      <c r="I1033" s="253" t="e">
        <f>#REF!+G1033</f>
        <v>#REF!</v>
      </c>
      <c r="J1033" s="253" t="e">
        <f t="shared" si="546"/>
        <v>#REF!</v>
      </c>
      <c r="K1033" s="253" t="e">
        <f t="shared" si="549"/>
        <v>#REF!</v>
      </c>
      <c r="L1033" s="253" t="e">
        <f t="shared" si="547"/>
        <v>#REF!</v>
      </c>
      <c r="M1033" s="253"/>
      <c r="N1033" s="253" t="e">
        <f t="shared" si="550"/>
        <v>#REF!</v>
      </c>
    </row>
    <row r="1034" spans="1:14" ht="12.75" hidden="1" customHeight="1" x14ac:dyDescent="0.2">
      <c r="A1034" s="255" t="s">
        <v>320</v>
      </c>
      <c r="B1034" s="248" t="s">
        <v>37</v>
      </c>
      <c r="C1034" s="248" t="s">
        <v>196</v>
      </c>
      <c r="D1034" s="248" t="s">
        <v>233</v>
      </c>
      <c r="E1034" s="256" t="s">
        <v>307</v>
      </c>
      <c r="F1034" s="248" t="s">
        <v>321</v>
      </c>
      <c r="G1034" s="252"/>
      <c r="H1034" s="252"/>
      <c r="I1034" s="253" t="e">
        <f>#REF!+G1034</f>
        <v>#REF!</v>
      </c>
      <c r="J1034" s="253" t="e">
        <f t="shared" si="546"/>
        <v>#REF!</v>
      </c>
      <c r="K1034" s="253" t="e">
        <f t="shared" si="549"/>
        <v>#REF!</v>
      </c>
      <c r="L1034" s="253" t="e">
        <f t="shared" si="547"/>
        <v>#REF!</v>
      </c>
      <c r="M1034" s="253"/>
      <c r="N1034" s="253" t="e">
        <f t="shared" si="550"/>
        <v>#REF!</v>
      </c>
    </row>
    <row r="1035" spans="1:14" ht="51" hidden="1" customHeight="1" x14ac:dyDescent="0.2">
      <c r="A1035" s="574" t="s">
        <v>40</v>
      </c>
      <c r="B1035" s="575"/>
      <c r="C1035" s="575"/>
      <c r="D1035" s="575"/>
      <c r="E1035" s="575"/>
      <c r="F1035" s="575"/>
      <c r="G1035" s="252"/>
      <c r="H1035" s="252"/>
      <c r="I1035" s="253" t="e">
        <f>#REF!+G1035</f>
        <v>#REF!</v>
      </c>
      <c r="J1035" s="253" t="e">
        <f t="shared" si="546"/>
        <v>#REF!</v>
      </c>
      <c r="K1035" s="253" t="e">
        <f t="shared" si="549"/>
        <v>#REF!</v>
      </c>
      <c r="L1035" s="253" t="e">
        <f t="shared" si="547"/>
        <v>#REF!</v>
      </c>
      <c r="M1035" s="253"/>
      <c r="N1035" s="253" t="e">
        <f t="shared" si="550"/>
        <v>#REF!</v>
      </c>
    </row>
    <row r="1036" spans="1:14" ht="12.75" hidden="1" customHeight="1" x14ac:dyDescent="0.2">
      <c r="A1036" s="394" t="s">
        <v>364</v>
      </c>
      <c r="B1036" s="245">
        <v>811</v>
      </c>
      <c r="C1036" s="246" t="s">
        <v>192</v>
      </c>
      <c r="D1036" s="246"/>
      <c r="E1036" s="246"/>
      <c r="F1036" s="246"/>
      <c r="G1036" s="252"/>
      <c r="H1036" s="252"/>
      <c r="I1036" s="253" t="e">
        <f>#REF!+G1036</f>
        <v>#REF!</v>
      </c>
      <c r="J1036" s="253" t="e">
        <f t="shared" si="546"/>
        <v>#REF!</v>
      </c>
      <c r="K1036" s="253" t="e">
        <f t="shared" si="549"/>
        <v>#REF!</v>
      </c>
      <c r="L1036" s="253" t="e">
        <f t="shared" si="547"/>
        <v>#REF!</v>
      </c>
      <c r="M1036" s="253"/>
      <c r="N1036" s="253" t="e">
        <f t="shared" si="550"/>
        <v>#REF!</v>
      </c>
    </row>
    <row r="1037" spans="1:14" ht="12.75" hidden="1" customHeight="1" x14ac:dyDescent="0.2">
      <c r="A1037" s="394" t="s">
        <v>250</v>
      </c>
      <c r="B1037" s="245">
        <v>811</v>
      </c>
      <c r="C1037" s="246" t="s">
        <v>192</v>
      </c>
      <c r="D1037" s="246" t="s">
        <v>196</v>
      </c>
      <c r="E1037" s="246"/>
      <c r="F1037" s="246"/>
      <c r="G1037" s="252"/>
      <c r="H1037" s="252"/>
      <c r="I1037" s="253" t="e">
        <f>#REF!+G1037</f>
        <v>#REF!</v>
      </c>
      <c r="J1037" s="253" t="e">
        <f t="shared" si="546"/>
        <v>#REF!</v>
      </c>
      <c r="K1037" s="253" t="e">
        <f t="shared" si="549"/>
        <v>#REF!</v>
      </c>
      <c r="L1037" s="253" t="e">
        <f t="shared" si="547"/>
        <v>#REF!</v>
      </c>
      <c r="M1037" s="253"/>
      <c r="N1037" s="253" t="e">
        <f t="shared" si="550"/>
        <v>#REF!</v>
      </c>
    </row>
    <row r="1038" spans="1:14" ht="25.5" hidden="1" customHeight="1" x14ac:dyDescent="0.2">
      <c r="A1038" s="255" t="s">
        <v>251</v>
      </c>
      <c r="B1038" s="267">
        <v>811</v>
      </c>
      <c r="C1038" s="248" t="s">
        <v>192</v>
      </c>
      <c r="D1038" s="248" t="s">
        <v>196</v>
      </c>
      <c r="E1038" s="248" t="s">
        <v>252</v>
      </c>
      <c r="F1038" s="248"/>
      <c r="G1038" s="252"/>
      <c r="H1038" s="252"/>
      <c r="I1038" s="253" t="e">
        <f>#REF!+G1038</f>
        <v>#REF!</v>
      </c>
      <c r="J1038" s="253" t="e">
        <f t="shared" si="546"/>
        <v>#REF!</v>
      </c>
      <c r="K1038" s="253" t="e">
        <f t="shared" si="549"/>
        <v>#REF!</v>
      </c>
      <c r="L1038" s="253" t="e">
        <f t="shared" si="547"/>
        <v>#REF!</v>
      </c>
      <c r="M1038" s="253"/>
      <c r="N1038" s="253" t="e">
        <f t="shared" si="550"/>
        <v>#REF!</v>
      </c>
    </row>
    <row r="1039" spans="1:14" ht="25.5" hidden="1" customHeight="1" x14ac:dyDescent="0.2">
      <c r="A1039" s="255" t="s">
        <v>253</v>
      </c>
      <c r="B1039" s="267">
        <v>811</v>
      </c>
      <c r="C1039" s="248" t="s">
        <v>192</v>
      </c>
      <c r="D1039" s="248" t="s">
        <v>196</v>
      </c>
      <c r="E1039" s="248" t="s">
        <v>254</v>
      </c>
      <c r="F1039" s="248"/>
      <c r="G1039" s="252"/>
      <c r="H1039" s="252"/>
      <c r="I1039" s="253" t="e">
        <f>#REF!+G1039</f>
        <v>#REF!</v>
      </c>
      <c r="J1039" s="253" t="e">
        <f t="shared" si="546"/>
        <v>#REF!</v>
      </c>
      <c r="K1039" s="253" t="e">
        <f t="shared" si="549"/>
        <v>#REF!</v>
      </c>
      <c r="L1039" s="253" t="e">
        <f t="shared" si="547"/>
        <v>#REF!</v>
      </c>
      <c r="M1039" s="253"/>
      <c r="N1039" s="253" t="e">
        <f t="shared" si="550"/>
        <v>#REF!</v>
      </c>
    </row>
    <row r="1040" spans="1:14" ht="12.75" hidden="1" customHeight="1" x14ac:dyDescent="0.2">
      <c r="A1040" s="255" t="s">
        <v>320</v>
      </c>
      <c r="B1040" s="267">
        <v>811</v>
      </c>
      <c r="C1040" s="248" t="s">
        <v>192</v>
      </c>
      <c r="D1040" s="248" t="s">
        <v>196</v>
      </c>
      <c r="E1040" s="248" t="s">
        <v>254</v>
      </c>
      <c r="F1040" s="248" t="s">
        <v>321</v>
      </c>
      <c r="G1040" s="252"/>
      <c r="H1040" s="252"/>
      <c r="I1040" s="253" t="e">
        <f>#REF!+G1040</f>
        <v>#REF!</v>
      </c>
      <c r="J1040" s="253" t="e">
        <f t="shared" si="546"/>
        <v>#REF!</v>
      </c>
      <c r="K1040" s="253" t="e">
        <f t="shared" si="549"/>
        <v>#REF!</v>
      </c>
      <c r="L1040" s="253" t="e">
        <f t="shared" si="547"/>
        <v>#REF!</v>
      </c>
      <c r="M1040" s="253"/>
      <c r="N1040" s="253" t="e">
        <f t="shared" si="550"/>
        <v>#REF!</v>
      </c>
    </row>
    <row r="1041" spans="1:14" ht="12.75" hidden="1" customHeight="1" x14ac:dyDescent="0.2">
      <c r="A1041" s="394" t="s">
        <v>236</v>
      </c>
      <c r="B1041" s="245">
        <v>811</v>
      </c>
      <c r="C1041" s="246" t="s">
        <v>194</v>
      </c>
      <c r="D1041" s="246"/>
      <c r="E1041" s="246"/>
      <c r="F1041" s="246"/>
      <c r="G1041" s="252"/>
      <c r="H1041" s="252"/>
      <c r="I1041" s="253" t="e">
        <f>#REF!+G1041</f>
        <v>#REF!</v>
      </c>
      <c r="J1041" s="253" t="e">
        <f t="shared" ref="J1041:J1104" si="551">H1041+I1041</f>
        <v>#REF!</v>
      </c>
      <c r="K1041" s="253" t="e">
        <f t="shared" si="549"/>
        <v>#REF!</v>
      </c>
      <c r="L1041" s="253" t="e">
        <f t="shared" si="549"/>
        <v>#REF!</v>
      </c>
      <c r="M1041" s="253"/>
      <c r="N1041" s="253" t="e">
        <f t="shared" ref="N1041:N1072" si="552">J1041+K1041</f>
        <v>#REF!</v>
      </c>
    </row>
    <row r="1042" spans="1:14" ht="25.5" hidden="1" customHeight="1" x14ac:dyDescent="0.2">
      <c r="A1042" s="394" t="s">
        <v>255</v>
      </c>
      <c r="B1042" s="245">
        <v>811</v>
      </c>
      <c r="C1042" s="246" t="s">
        <v>194</v>
      </c>
      <c r="D1042" s="246" t="s">
        <v>212</v>
      </c>
      <c r="E1042" s="246"/>
      <c r="F1042" s="246"/>
      <c r="G1042" s="252"/>
      <c r="H1042" s="252"/>
      <c r="I1042" s="253" t="e">
        <f>#REF!+G1042</f>
        <v>#REF!</v>
      </c>
      <c r="J1042" s="253" t="e">
        <f t="shared" si="551"/>
        <v>#REF!</v>
      </c>
      <c r="K1042" s="253" t="e">
        <f t="shared" si="549"/>
        <v>#REF!</v>
      </c>
      <c r="L1042" s="253" t="e">
        <f t="shared" si="549"/>
        <v>#REF!</v>
      </c>
      <c r="M1042" s="253"/>
      <c r="N1042" s="253" t="e">
        <f t="shared" si="552"/>
        <v>#REF!</v>
      </c>
    </row>
    <row r="1043" spans="1:14" ht="12.75" hidden="1" customHeight="1" x14ac:dyDescent="0.2">
      <c r="A1043" s="255" t="s">
        <v>237</v>
      </c>
      <c r="B1043" s="267">
        <v>811</v>
      </c>
      <c r="C1043" s="248" t="s">
        <v>194</v>
      </c>
      <c r="D1043" s="248" t="s">
        <v>212</v>
      </c>
      <c r="E1043" s="248" t="s">
        <v>238</v>
      </c>
      <c r="F1043" s="248"/>
      <c r="G1043" s="252"/>
      <c r="H1043" s="252"/>
      <c r="I1043" s="253" t="e">
        <f>#REF!+G1043</f>
        <v>#REF!</v>
      </c>
      <c r="J1043" s="253" t="e">
        <f t="shared" si="551"/>
        <v>#REF!</v>
      </c>
      <c r="K1043" s="253" t="e">
        <f t="shared" ref="K1043:L1106" si="553">H1043+I1043</f>
        <v>#REF!</v>
      </c>
      <c r="L1043" s="253" t="e">
        <f t="shared" si="553"/>
        <v>#REF!</v>
      </c>
      <c r="M1043" s="253"/>
      <c r="N1043" s="253" t="e">
        <f t="shared" si="552"/>
        <v>#REF!</v>
      </c>
    </row>
    <row r="1044" spans="1:14" ht="38.25" hidden="1" customHeight="1" x14ac:dyDescent="0.2">
      <c r="A1044" s="255" t="s">
        <v>41</v>
      </c>
      <c r="B1044" s="267">
        <v>811</v>
      </c>
      <c r="C1044" s="248" t="s">
        <v>194</v>
      </c>
      <c r="D1044" s="248" t="s">
        <v>212</v>
      </c>
      <c r="E1044" s="248" t="s">
        <v>241</v>
      </c>
      <c r="F1044" s="248"/>
      <c r="G1044" s="252"/>
      <c r="H1044" s="252"/>
      <c r="I1044" s="253" t="e">
        <f>#REF!+G1044</f>
        <v>#REF!</v>
      </c>
      <c r="J1044" s="253" t="e">
        <f t="shared" si="551"/>
        <v>#REF!</v>
      </c>
      <c r="K1044" s="253" t="e">
        <f t="shared" si="553"/>
        <v>#REF!</v>
      </c>
      <c r="L1044" s="253" t="e">
        <f t="shared" si="553"/>
        <v>#REF!</v>
      </c>
      <c r="M1044" s="253"/>
      <c r="N1044" s="253" t="e">
        <f t="shared" si="552"/>
        <v>#REF!</v>
      </c>
    </row>
    <row r="1045" spans="1:14" ht="25.5" hidden="1" customHeight="1" x14ac:dyDescent="0.2">
      <c r="A1045" s="255" t="s">
        <v>239</v>
      </c>
      <c r="B1045" s="267">
        <v>811</v>
      </c>
      <c r="C1045" s="248" t="s">
        <v>194</v>
      </c>
      <c r="D1045" s="248" t="s">
        <v>212</v>
      </c>
      <c r="E1045" s="248" t="s">
        <v>241</v>
      </c>
      <c r="F1045" s="248" t="s">
        <v>240</v>
      </c>
      <c r="G1045" s="252"/>
      <c r="H1045" s="252"/>
      <c r="I1045" s="253" t="e">
        <f>#REF!+G1045</f>
        <v>#REF!</v>
      </c>
      <c r="J1045" s="253" t="e">
        <f t="shared" si="551"/>
        <v>#REF!</v>
      </c>
      <c r="K1045" s="253" t="e">
        <f t="shared" si="553"/>
        <v>#REF!</v>
      </c>
      <c r="L1045" s="253" t="e">
        <f t="shared" si="553"/>
        <v>#REF!</v>
      </c>
      <c r="M1045" s="253"/>
      <c r="N1045" s="253" t="e">
        <f t="shared" si="552"/>
        <v>#REF!</v>
      </c>
    </row>
    <row r="1046" spans="1:14" ht="38.25" hidden="1" customHeight="1" x14ac:dyDescent="0.2">
      <c r="A1046" s="255" t="s">
        <v>242</v>
      </c>
      <c r="B1046" s="267">
        <v>811</v>
      </c>
      <c r="C1046" s="248" t="s">
        <v>194</v>
      </c>
      <c r="D1046" s="248" t="s">
        <v>212</v>
      </c>
      <c r="E1046" s="248" t="s">
        <v>243</v>
      </c>
      <c r="F1046" s="248"/>
      <c r="G1046" s="252"/>
      <c r="H1046" s="252"/>
      <c r="I1046" s="253" t="e">
        <f>#REF!+G1046</f>
        <v>#REF!</v>
      </c>
      <c r="J1046" s="253" t="e">
        <f t="shared" si="551"/>
        <v>#REF!</v>
      </c>
      <c r="K1046" s="253" t="e">
        <f t="shared" si="553"/>
        <v>#REF!</v>
      </c>
      <c r="L1046" s="253" t="e">
        <f t="shared" si="553"/>
        <v>#REF!</v>
      </c>
      <c r="M1046" s="253"/>
      <c r="N1046" s="253" t="e">
        <f t="shared" si="552"/>
        <v>#REF!</v>
      </c>
    </row>
    <row r="1047" spans="1:14" ht="25.5" hidden="1" customHeight="1" x14ac:dyDescent="0.2">
      <c r="A1047" s="255" t="s">
        <v>239</v>
      </c>
      <c r="B1047" s="267">
        <v>811</v>
      </c>
      <c r="C1047" s="248" t="s">
        <v>194</v>
      </c>
      <c r="D1047" s="248" t="s">
        <v>212</v>
      </c>
      <c r="E1047" s="248" t="s">
        <v>243</v>
      </c>
      <c r="F1047" s="248" t="s">
        <v>240</v>
      </c>
      <c r="G1047" s="252"/>
      <c r="H1047" s="252"/>
      <c r="I1047" s="253" t="e">
        <f>#REF!+G1047</f>
        <v>#REF!</v>
      </c>
      <c r="J1047" s="253" t="e">
        <f t="shared" si="551"/>
        <v>#REF!</v>
      </c>
      <c r="K1047" s="253" t="e">
        <f t="shared" si="553"/>
        <v>#REF!</v>
      </c>
      <c r="L1047" s="253" t="e">
        <f t="shared" si="553"/>
        <v>#REF!</v>
      </c>
      <c r="M1047" s="253"/>
      <c r="N1047" s="253" t="e">
        <f t="shared" si="552"/>
        <v>#REF!</v>
      </c>
    </row>
    <row r="1048" spans="1:14" ht="25.5" hidden="1" customHeight="1" x14ac:dyDescent="0.2">
      <c r="A1048" s="255" t="s">
        <v>256</v>
      </c>
      <c r="B1048" s="267">
        <v>811</v>
      </c>
      <c r="C1048" s="248" t="s">
        <v>194</v>
      </c>
      <c r="D1048" s="248" t="s">
        <v>212</v>
      </c>
      <c r="E1048" s="248" t="s">
        <v>257</v>
      </c>
      <c r="F1048" s="248"/>
      <c r="G1048" s="252"/>
      <c r="H1048" s="252"/>
      <c r="I1048" s="253" t="e">
        <f>#REF!+G1048</f>
        <v>#REF!</v>
      </c>
      <c r="J1048" s="253" t="e">
        <f t="shared" si="551"/>
        <v>#REF!</v>
      </c>
      <c r="K1048" s="253" t="e">
        <f t="shared" si="553"/>
        <v>#REF!</v>
      </c>
      <c r="L1048" s="253" t="e">
        <f t="shared" si="553"/>
        <v>#REF!</v>
      </c>
      <c r="M1048" s="253"/>
      <c r="N1048" s="253" t="e">
        <f t="shared" si="552"/>
        <v>#REF!</v>
      </c>
    </row>
    <row r="1049" spans="1:14" ht="25.5" hidden="1" customHeight="1" x14ac:dyDescent="0.2">
      <c r="A1049" s="255" t="s">
        <v>258</v>
      </c>
      <c r="B1049" s="267">
        <v>811</v>
      </c>
      <c r="C1049" s="248" t="s">
        <v>194</v>
      </c>
      <c r="D1049" s="248" t="s">
        <v>212</v>
      </c>
      <c r="E1049" s="248" t="s">
        <v>259</v>
      </c>
      <c r="F1049" s="248"/>
      <c r="G1049" s="252"/>
      <c r="H1049" s="252"/>
      <c r="I1049" s="253" t="e">
        <f>#REF!+G1049</f>
        <v>#REF!</v>
      </c>
      <c r="J1049" s="253" t="e">
        <f t="shared" si="551"/>
        <v>#REF!</v>
      </c>
      <c r="K1049" s="253" t="e">
        <f t="shared" si="553"/>
        <v>#REF!</v>
      </c>
      <c r="L1049" s="253" t="e">
        <f t="shared" si="553"/>
        <v>#REF!</v>
      </c>
      <c r="M1049" s="253"/>
      <c r="N1049" s="253" t="e">
        <f t="shared" si="552"/>
        <v>#REF!</v>
      </c>
    </row>
    <row r="1050" spans="1:14" ht="25.5" hidden="1" customHeight="1" x14ac:dyDescent="0.2">
      <c r="A1050" s="255" t="s">
        <v>239</v>
      </c>
      <c r="B1050" s="267">
        <v>811</v>
      </c>
      <c r="C1050" s="248" t="s">
        <v>194</v>
      </c>
      <c r="D1050" s="248" t="s">
        <v>212</v>
      </c>
      <c r="E1050" s="248" t="s">
        <v>259</v>
      </c>
      <c r="F1050" s="248" t="s">
        <v>240</v>
      </c>
      <c r="G1050" s="252"/>
      <c r="H1050" s="252"/>
      <c r="I1050" s="253" t="e">
        <f>#REF!+G1050</f>
        <v>#REF!</v>
      </c>
      <c r="J1050" s="253" t="e">
        <f t="shared" si="551"/>
        <v>#REF!</v>
      </c>
      <c r="K1050" s="253" t="e">
        <f t="shared" si="553"/>
        <v>#REF!</v>
      </c>
      <c r="L1050" s="253" t="e">
        <f t="shared" si="553"/>
        <v>#REF!</v>
      </c>
      <c r="M1050" s="253"/>
      <c r="N1050" s="253" t="e">
        <f t="shared" si="552"/>
        <v>#REF!</v>
      </c>
    </row>
    <row r="1051" spans="1:14" ht="38.25" hidden="1" customHeight="1" x14ac:dyDescent="0.2">
      <c r="A1051" s="255" t="s">
        <v>42</v>
      </c>
      <c r="B1051" s="267">
        <v>811</v>
      </c>
      <c r="C1051" s="248" t="s">
        <v>194</v>
      </c>
      <c r="D1051" s="248" t="s">
        <v>212</v>
      </c>
      <c r="E1051" s="248" t="s">
        <v>43</v>
      </c>
      <c r="F1051" s="248"/>
      <c r="G1051" s="252"/>
      <c r="H1051" s="252"/>
      <c r="I1051" s="253" t="e">
        <f>#REF!+G1051</f>
        <v>#REF!</v>
      </c>
      <c r="J1051" s="253" t="e">
        <f t="shared" si="551"/>
        <v>#REF!</v>
      </c>
      <c r="K1051" s="253" t="e">
        <f t="shared" si="553"/>
        <v>#REF!</v>
      </c>
      <c r="L1051" s="253" t="e">
        <f t="shared" si="553"/>
        <v>#REF!</v>
      </c>
      <c r="M1051" s="253"/>
      <c r="N1051" s="253" t="e">
        <f t="shared" si="552"/>
        <v>#REF!</v>
      </c>
    </row>
    <row r="1052" spans="1:14" ht="25.5" hidden="1" customHeight="1" x14ac:dyDescent="0.2">
      <c r="A1052" s="255" t="s">
        <v>239</v>
      </c>
      <c r="B1052" s="267">
        <v>811</v>
      </c>
      <c r="C1052" s="248" t="s">
        <v>194</v>
      </c>
      <c r="D1052" s="248" t="s">
        <v>212</v>
      </c>
      <c r="E1052" s="248" t="s">
        <v>43</v>
      </c>
      <c r="F1052" s="248" t="s">
        <v>240</v>
      </c>
      <c r="G1052" s="252"/>
      <c r="H1052" s="252"/>
      <c r="I1052" s="253" t="e">
        <f>#REF!+G1052</f>
        <v>#REF!</v>
      </c>
      <c r="J1052" s="253" t="e">
        <f t="shared" si="551"/>
        <v>#REF!</v>
      </c>
      <c r="K1052" s="253" t="e">
        <f t="shared" si="553"/>
        <v>#REF!</v>
      </c>
      <c r="L1052" s="253" t="e">
        <f t="shared" si="553"/>
        <v>#REF!</v>
      </c>
      <c r="M1052" s="253"/>
      <c r="N1052" s="253" t="e">
        <f t="shared" si="552"/>
        <v>#REF!</v>
      </c>
    </row>
    <row r="1053" spans="1:14" ht="12.75" hidden="1" customHeight="1" x14ac:dyDescent="0.2">
      <c r="A1053" s="394" t="s">
        <v>213</v>
      </c>
      <c r="B1053" s="245">
        <v>811</v>
      </c>
      <c r="C1053" s="246" t="s">
        <v>194</v>
      </c>
      <c r="D1053" s="246">
        <v>10</v>
      </c>
      <c r="E1053" s="246"/>
      <c r="F1053" s="246"/>
      <c r="G1053" s="252"/>
      <c r="H1053" s="252"/>
      <c r="I1053" s="253" t="e">
        <f>#REF!+G1053</f>
        <v>#REF!</v>
      </c>
      <c r="J1053" s="253" t="e">
        <f t="shared" si="551"/>
        <v>#REF!</v>
      </c>
      <c r="K1053" s="253" t="e">
        <f t="shared" si="553"/>
        <v>#REF!</v>
      </c>
      <c r="L1053" s="253" t="e">
        <f t="shared" si="553"/>
        <v>#REF!</v>
      </c>
      <c r="M1053" s="253"/>
      <c r="N1053" s="253" t="e">
        <f t="shared" si="552"/>
        <v>#REF!</v>
      </c>
    </row>
    <row r="1054" spans="1:14" ht="12.75" hidden="1" customHeight="1" x14ac:dyDescent="0.2">
      <c r="A1054" s="255" t="s">
        <v>237</v>
      </c>
      <c r="B1054" s="267">
        <v>811</v>
      </c>
      <c r="C1054" s="248" t="s">
        <v>194</v>
      </c>
      <c r="D1054" s="248">
        <v>10</v>
      </c>
      <c r="E1054" s="248" t="s">
        <v>238</v>
      </c>
      <c r="F1054" s="248"/>
      <c r="G1054" s="252"/>
      <c r="H1054" s="252"/>
      <c r="I1054" s="253" t="e">
        <f>#REF!+G1054</f>
        <v>#REF!</v>
      </c>
      <c r="J1054" s="253" t="e">
        <f t="shared" si="551"/>
        <v>#REF!</v>
      </c>
      <c r="K1054" s="253" t="e">
        <f t="shared" si="553"/>
        <v>#REF!</v>
      </c>
      <c r="L1054" s="253" t="e">
        <f t="shared" si="553"/>
        <v>#REF!</v>
      </c>
      <c r="M1054" s="253"/>
      <c r="N1054" s="253" t="e">
        <f t="shared" si="552"/>
        <v>#REF!</v>
      </c>
    </row>
    <row r="1055" spans="1:14" ht="25.5" hidden="1" customHeight="1" x14ac:dyDescent="0.2">
      <c r="A1055" s="255" t="s">
        <v>44</v>
      </c>
      <c r="B1055" s="267">
        <v>811</v>
      </c>
      <c r="C1055" s="248" t="s">
        <v>194</v>
      </c>
      <c r="D1055" s="248">
        <v>10</v>
      </c>
      <c r="E1055" s="248" t="s">
        <v>241</v>
      </c>
      <c r="F1055" s="248"/>
      <c r="G1055" s="252"/>
      <c r="H1055" s="252"/>
      <c r="I1055" s="253" t="e">
        <f>#REF!+G1055</f>
        <v>#REF!</v>
      </c>
      <c r="J1055" s="253" t="e">
        <f t="shared" si="551"/>
        <v>#REF!</v>
      </c>
      <c r="K1055" s="253" t="e">
        <f t="shared" si="553"/>
        <v>#REF!</v>
      </c>
      <c r="L1055" s="253" t="e">
        <f t="shared" si="553"/>
        <v>#REF!</v>
      </c>
      <c r="M1055" s="253"/>
      <c r="N1055" s="253" t="e">
        <f t="shared" si="552"/>
        <v>#REF!</v>
      </c>
    </row>
    <row r="1056" spans="1:14" ht="25.5" hidden="1" customHeight="1" x14ac:dyDescent="0.2">
      <c r="A1056" s="255" t="s">
        <v>239</v>
      </c>
      <c r="B1056" s="267">
        <v>811</v>
      </c>
      <c r="C1056" s="248" t="s">
        <v>194</v>
      </c>
      <c r="D1056" s="248">
        <v>10</v>
      </c>
      <c r="E1056" s="248" t="s">
        <v>241</v>
      </c>
      <c r="F1056" s="248" t="s">
        <v>240</v>
      </c>
      <c r="G1056" s="252"/>
      <c r="H1056" s="252"/>
      <c r="I1056" s="253" t="e">
        <f>#REF!+G1056</f>
        <v>#REF!</v>
      </c>
      <c r="J1056" s="253" t="e">
        <f t="shared" si="551"/>
        <v>#REF!</v>
      </c>
      <c r="K1056" s="253" t="e">
        <f t="shared" si="553"/>
        <v>#REF!</v>
      </c>
      <c r="L1056" s="253" t="e">
        <f t="shared" si="553"/>
        <v>#REF!</v>
      </c>
      <c r="M1056" s="253"/>
      <c r="N1056" s="253" t="e">
        <f t="shared" si="552"/>
        <v>#REF!</v>
      </c>
    </row>
    <row r="1057" spans="1:14" ht="12.75" hidden="1" customHeight="1" x14ac:dyDescent="0.2">
      <c r="A1057" s="255" t="s">
        <v>244</v>
      </c>
      <c r="B1057" s="267">
        <v>811</v>
      </c>
      <c r="C1057" s="248" t="s">
        <v>194</v>
      </c>
      <c r="D1057" s="248">
        <v>10</v>
      </c>
      <c r="E1057" s="248" t="s">
        <v>245</v>
      </c>
      <c r="F1057" s="248"/>
      <c r="G1057" s="252"/>
      <c r="H1057" s="252"/>
      <c r="I1057" s="253" t="e">
        <f>#REF!+G1057</f>
        <v>#REF!</v>
      </c>
      <c r="J1057" s="253" t="e">
        <f t="shared" si="551"/>
        <v>#REF!</v>
      </c>
      <c r="K1057" s="253" t="e">
        <f t="shared" si="553"/>
        <v>#REF!</v>
      </c>
      <c r="L1057" s="253" t="e">
        <f t="shared" si="553"/>
        <v>#REF!</v>
      </c>
      <c r="M1057" s="253"/>
      <c r="N1057" s="253" t="e">
        <f t="shared" si="552"/>
        <v>#REF!</v>
      </c>
    </row>
    <row r="1058" spans="1:14" ht="25.5" hidden="1" customHeight="1" x14ac:dyDescent="0.2">
      <c r="A1058" s="255" t="s">
        <v>246</v>
      </c>
      <c r="B1058" s="267">
        <v>811</v>
      </c>
      <c r="C1058" s="248" t="s">
        <v>194</v>
      </c>
      <c r="D1058" s="248">
        <v>10</v>
      </c>
      <c r="E1058" s="248" t="s">
        <v>247</v>
      </c>
      <c r="F1058" s="248"/>
      <c r="G1058" s="252"/>
      <c r="H1058" s="252"/>
      <c r="I1058" s="253" t="e">
        <f>#REF!+G1058</f>
        <v>#REF!</v>
      </c>
      <c r="J1058" s="253" t="e">
        <f t="shared" si="551"/>
        <v>#REF!</v>
      </c>
      <c r="K1058" s="253" t="e">
        <f t="shared" si="553"/>
        <v>#REF!</v>
      </c>
      <c r="L1058" s="253" t="e">
        <f t="shared" si="553"/>
        <v>#REF!</v>
      </c>
      <c r="M1058" s="253"/>
      <c r="N1058" s="253" t="e">
        <f t="shared" si="552"/>
        <v>#REF!</v>
      </c>
    </row>
    <row r="1059" spans="1:14" ht="25.5" hidden="1" customHeight="1" x14ac:dyDescent="0.2">
      <c r="A1059" s="255" t="s">
        <v>239</v>
      </c>
      <c r="B1059" s="267">
        <v>811</v>
      </c>
      <c r="C1059" s="248" t="s">
        <v>194</v>
      </c>
      <c r="D1059" s="248">
        <v>10</v>
      </c>
      <c r="E1059" s="248" t="s">
        <v>247</v>
      </c>
      <c r="F1059" s="248" t="s">
        <v>240</v>
      </c>
      <c r="G1059" s="252"/>
      <c r="H1059" s="252"/>
      <c r="I1059" s="253" t="e">
        <f>#REF!+G1059</f>
        <v>#REF!</v>
      </c>
      <c r="J1059" s="253" t="e">
        <f t="shared" si="551"/>
        <v>#REF!</v>
      </c>
      <c r="K1059" s="253" t="e">
        <f t="shared" si="553"/>
        <v>#REF!</v>
      </c>
      <c r="L1059" s="253" t="e">
        <f t="shared" si="553"/>
        <v>#REF!</v>
      </c>
      <c r="M1059" s="253"/>
      <c r="N1059" s="253" t="e">
        <f t="shared" si="552"/>
        <v>#REF!</v>
      </c>
    </row>
    <row r="1060" spans="1:14" ht="25.5" hidden="1" customHeight="1" x14ac:dyDescent="0.2">
      <c r="A1060" s="255" t="s">
        <v>45</v>
      </c>
      <c r="B1060" s="267">
        <v>811</v>
      </c>
      <c r="C1060" s="248" t="s">
        <v>194</v>
      </c>
      <c r="D1060" s="248">
        <v>10</v>
      </c>
      <c r="E1060" s="248" t="s">
        <v>46</v>
      </c>
      <c r="F1060" s="248"/>
      <c r="G1060" s="252"/>
      <c r="H1060" s="252"/>
      <c r="I1060" s="253" t="e">
        <f>#REF!+G1060</f>
        <v>#REF!</v>
      </c>
      <c r="J1060" s="253" t="e">
        <f t="shared" si="551"/>
        <v>#REF!</v>
      </c>
      <c r="K1060" s="253" t="e">
        <f t="shared" si="553"/>
        <v>#REF!</v>
      </c>
      <c r="L1060" s="253" t="e">
        <f t="shared" si="553"/>
        <v>#REF!</v>
      </c>
      <c r="M1060" s="253"/>
      <c r="N1060" s="253" t="e">
        <f t="shared" si="552"/>
        <v>#REF!</v>
      </c>
    </row>
    <row r="1061" spans="1:14" ht="12.75" hidden="1" customHeight="1" x14ac:dyDescent="0.2">
      <c r="A1061" s="255" t="s">
        <v>299</v>
      </c>
      <c r="B1061" s="267">
        <v>811</v>
      </c>
      <c r="C1061" s="248" t="s">
        <v>194</v>
      </c>
      <c r="D1061" s="248">
        <v>10</v>
      </c>
      <c r="E1061" s="248" t="s">
        <v>47</v>
      </c>
      <c r="F1061" s="248"/>
      <c r="G1061" s="252"/>
      <c r="H1061" s="252"/>
      <c r="I1061" s="253" t="e">
        <f>#REF!+G1061</f>
        <v>#REF!</v>
      </c>
      <c r="J1061" s="253" t="e">
        <f t="shared" si="551"/>
        <v>#REF!</v>
      </c>
      <c r="K1061" s="253" t="e">
        <f t="shared" si="553"/>
        <v>#REF!</v>
      </c>
      <c r="L1061" s="253" t="e">
        <f t="shared" si="553"/>
        <v>#REF!</v>
      </c>
      <c r="M1061" s="253"/>
      <c r="N1061" s="253" t="e">
        <f t="shared" si="552"/>
        <v>#REF!</v>
      </c>
    </row>
    <row r="1062" spans="1:14" ht="12.75" hidden="1" customHeight="1" x14ac:dyDescent="0.2">
      <c r="A1062" s="255" t="s">
        <v>300</v>
      </c>
      <c r="B1062" s="267">
        <v>811</v>
      </c>
      <c r="C1062" s="248" t="s">
        <v>194</v>
      </c>
      <c r="D1062" s="248">
        <v>10</v>
      </c>
      <c r="E1062" s="248" t="s">
        <v>47</v>
      </c>
      <c r="F1062" s="248" t="s">
        <v>301</v>
      </c>
      <c r="G1062" s="252"/>
      <c r="H1062" s="252"/>
      <c r="I1062" s="253" t="e">
        <f>#REF!+G1062</f>
        <v>#REF!</v>
      </c>
      <c r="J1062" s="253" t="e">
        <f t="shared" si="551"/>
        <v>#REF!</v>
      </c>
      <c r="K1062" s="253" t="e">
        <f t="shared" si="553"/>
        <v>#REF!</v>
      </c>
      <c r="L1062" s="253" t="e">
        <f t="shared" si="553"/>
        <v>#REF!</v>
      </c>
      <c r="M1062" s="253"/>
      <c r="N1062" s="253" t="e">
        <f t="shared" si="552"/>
        <v>#REF!</v>
      </c>
    </row>
    <row r="1063" spans="1:14" ht="12.75" hidden="1" customHeight="1" x14ac:dyDescent="0.2">
      <c r="A1063" s="255" t="s">
        <v>324</v>
      </c>
      <c r="B1063" s="267">
        <v>811</v>
      </c>
      <c r="C1063" s="248" t="s">
        <v>194</v>
      </c>
      <c r="D1063" s="248">
        <v>10</v>
      </c>
      <c r="E1063" s="248" t="s">
        <v>325</v>
      </c>
      <c r="F1063" s="248"/>
      <c r="G1063" s="252"/>
      <c r="H1063" s="252"/>
      <c r="I1063" s="253" t="e">
        <f>#REF!+G1063</f>
        <v>#REF!</v>
      </c>
      <c r="J1063" s="253" t="e">
        <f t="shared" si="551"/>
        <v>#REF!</v>
      </c>
      <c r="K1063" s="253" t="e">
        <f t="shared" si="553"/>
        <v>#REF!</v>
      </c>
      <c r="L1063" s="253" t="e">
        <f t="shared" si="553"/>
        <v>#REF!</v>
      </c>
      <c r="M1063" s="253"/>
      <c r="N1063" s="253" t="e">
        <f t="shared" si="552"/>
        <v>#REF!</v>
      </c>
    </row>
    <row r="1064" spans="1:14" ht="25.5" hidden="1" customHeight="1" x14ac:dyDescent="0.2">
      <c r="A1064" s="394" t="s">
        <v>48</v>
      </c>
      <c r="B1064" s="245">
        <v>811</v>
      </c>
      <c r="C1064" s="246" t="s">
        <v>194</v>
      </c>
      <c r="D1064" s="246" t="s">
        <v>208</v>
      </c>
      <c r="E1064" s="248"/>
      <c r="F1064" s="248"/>
      <c r="G1064" s="252"/>
      <c r="H1064" s="252"/>
      <c r="I1064" s="253" t="e">
        <f>#REF!+G1064</f>
        <v>#REF!</v>
      </c>
      <c r="J1064" s="253" t="e">
        <f t="shared" si="551"/>
        <v>#REF!</v>
      </c>
      <c r="K1064" s="253" t="e">
        <f t="shared" si="553"/>
        <v>#REF!</v>
      </c>
      <c r="L1064" s="253" t="e">
        <f t="shared" si="553"/>
        <v>#REF!</v>
      </c>
      <c r="M1064" s="253"/>
      <c r="N1064" s="253" t="e">
        <f t="shared" si="552"/>
        <v>#REF!</v>
      </c>
    </row>
    <row r="1065" spans="1:14" ht="25.5" hidden="1" customHeight="1" x14ac:dyDescent="0.2">
      <c r="A1065" s="255" t="s">
        <v>45</v>
      </c>
      <c r="B1065" s="267">
        <v>811</v>
      </c>
      <c r="C1065" s="248" t="s">
        <v>194</v>
      </c>
      <c r="D1065" s="248" t="s">
        <v>208</v>
      </c>
      <c r="E1065" s="248" t="s">
        <v>46</v>
      </c>
      <c r="F1065" s="248"/>
      <c r="G1065" s="252"/>
      <c r="H1065" s="252"/>
      <c r="I1065" s="253" t="e">
        <f>#REF!+G1065</f>
        <v>#REF!</v>
      </c>
      <c r="J1065" s="253" t="e">
        <f t="shared" si="551"/>
        <v>#REF!</v>
      </c>
      <c r="K1065" s="253" t="e">
        <f t="shared" si="553"/>
        <v>#REF!</v>
      </c>
      <c r="L1065" s="253" t="e">
        <f t="shared" si="553"/>
        <v>#REF!</v>
      </c>
      <c r="M1065" s="253"/>
      <c r="N1065" s="253" t="e">
        <f t="shared" si="552"/>
        <v>#REF!</v>
      </c>
    </row>
    <row r="1066" spans="1:14" ht="12.75" hidden="1" customHeight="1" x14ac:dyDescent="0.2">
      <c r="A1066" s="255" t="s">
        <v>299</v>
      </c>
      <c r="B1066" s="267">
        <v>811</v>
      </c>
      <c r="C1066" s="248" t="s">
        <v>194</v>
      </c>
      <c r="D1066" s="248" t="s">
        <v>208</v>
      </c>
      <c r="E1066" s="248" t="s">
        <v>47</v>
      </c>
      <c r="F1066" s="248"/>
      <c r="G1066" s="252"/>
      <c r="H1066" s="252"/>
      <c r="I1066" s="253" t="e">
        <f>#REF!+G1066</f>
        <v>#REF!</v>
      </c>
      <c r="J1066" s="253" t="e">
        <f t="shared" si="551"/>
        <v>#REF!</v>
      </c>
      <c r="K1066" s="253" t="e">
        <f t="shared" si="553"/>
        <v>#REF!</v>
      </c>
      <c r="L1066" s="253" t="e">
        <f t="shared" si="553"/>
        <v>#REF!</v>
      </c>
      <c r="M1066" s="253"/>
      <c r="N1066" s="253" t="e">
        <f t="shared" si="552"/>
        <v>#REF!</v>
      </c>
    </row>
    <row r="1067" spans="1:14" ht="12.75" hidden="1" customHeight="1" x14ac:dyDescent="0.2">
      <c r="A1067" s="255" t="s">
        <v>300</v>
      </c>
      <c r="B1067" s="267">
        <v>811</v>
      </c>
      <c r="C1067" s="248" t="s">
        <v>194</v>
      </c>
      <c r="D1067" s="248" t="s">
        <v>208</v>
      </c>
      <c r="E1067" s="248" t="s">
        <v>47</v>
      </c>
      <c r="F1067" s="248" t="s">
        <v>301</v>
      </c>
      <c r="G1067" s="252"/>
      <c r="H1067" s="252"/>
      <c r="I1067" s="253" t="e">
        <f>#REF!+G1067</f>
        <v>#REF!</v>
      </c>
      <c r="J1067" s="253" t="e">
        <f t="shared" si="551"/>
        <v>#REF!</v>
      </c>
      <c r="K1067" s="253" t="e">
        <f t="shared" si="553"/>
        <v>#REF!</v>
      </c>
      <c r="L1067" s="253" t="e">
        <f t="shared" si="553"/>
        <v>#REF!</v>
      </c>
      <c r="M1067" s="253"/>
      <c r="N1067" s="253" t="e">
        <f t="shared" si="552"/>
        <v>#REF!</v>
      </c>
    </row>
    <row r="1068" spans="1:14" ht="12.75" hidden="1" customHeight="1" x14ac:dyDescent="0.2">
      <c r="A1068" s="255" t="s">
        <v>302</v>
      </c>
      <c r="B1068" s="267">
        <v>811</v>
      </c>
      <c r="C1068" s="248" t="s">
        <v>194</v>
      </c>
      <c r="D1068" s="248" t="s">
        <v>208</v>
      </c>
      <c r="E1068" s="248" t="s">
        <v>47</v>
      </c>
      <c r="F1068" s="248" t="s">
        <v>303</v>
      </c>
      <c r="G1068" s="252"/>
      <c r="H1068" s="252"/>
      <c r="I1068" s="253" t="e">
        <f>#REF!+G1068</f>
        <v>#REF!</v>
      </c>
      <c r="J1068" s="253" t="e">
        <f t="shared" si="551"/>
        <v>#REF!</v>
      </c>
      <c r="K1068" s="253" t="e">
        <f t="shared" si="553"/>
        <v>#REF!</v>
      </c>
      <c r="L1068" s="253" t="e">
        <f t="shared" si="553"/>
        <v>#REF!</v>
      </c>
      <c r="M1068" s="253"/>
      <c r="N1068" s="253" t="e">
        <f t="shared" si="552"/>
        <v>#REF!</v>
      </c>
    </row>
    <row r="1069" spans="1:14" ht="25.5" hidden="1" customHeight="1" x14ac:dyDescent="0.2">
      <c r="A1069" s="394" t="s">
        <v>229</v>
      </c>
      <c r="B1069" s="245">
        <v>811</v>
      </c>
      <c r="C1069" s="246" t="s">
        <v>202</v>
      </c>
      <c r="D1069" s="246" t="s">
        <v>198</v>
      </c>
      <c r="E1069" s="246"/>
      <c r="F1069" s="246"/>
      <c r="G1069" s="252"/>
      <c r="H1069" s="252"/>
      <c r="I1069" s="253" t="e">
        <f>#REF!+G1069</f>
        <v>#REF!</v>
      </c>
      <c r="J1069" s="253" t="e">
        <f t="shared" si="551"/>
        <v>#REF!</v>
      </c>
      <c r="K1069" s="253" t="e">
        <f t="shared" si="553"/>
        <v>#REF!</v>
      </c>
      <c r="L1069" s="253" t="e">
        <f t="shared" si="553"/>
        <v>#REF!</v>
      </c>
      <c r="M1069" s="253"/>
      <c r="N1069" s="253" t="e">
        <f t="shared" si="552"/>
        <v>#REF!</v>
      </c>
    </row>
    <row r="1070" spans="1:14" ht="12.75" hidden="1" customHeight="1" x14ac:dyDescent="0.2">
      <c r="A1070" s="255" t="s">
        <v>358</v>
      </c>
      <c r="B1070" s="267">
        <v>811</v>
      </c>
      <c r="C1070" s="248" t="s">
        <v>202</v>
      </c>
      <c r="D1070" s="248" t="s">
        <v>198</v>
      </c>
      <c r="E1070" s="248" t="s">
        <v>359</v>
      </c>
      <c r="F1070" s="248"/>
      <c r="G1070" s="252"/>
      <c r="H1070" s="252"/>
      <c r="I1070" s="253" t="e">
        <f>#REF!+G1070</f>
        <v>#REF!</v>
      </c>
      <c r="J1070" s="253" t="e">
        <f t="shared" si="551"/>
        <v>#REF!</v>
      </c>
      <c r="K1070" s="253" t="e">
        <f t="shared" si="553"/>
        <v>#REF!</v>
      </c>
      <c r="L1070" s="253" t="e">
        <f t="shared" si="553"/>
        <v>#REF!</v>
      </c>
      <c r="M1070" s="253"/>
      <c r="N1070" s="253" t="e">
        <f t="shared" si="552"/>
        <v>#REF!</v>
      </c>
    </row>
    <row r="1071" spans="1:14" ht="12.75" hidden="1" customHeight="1" x14ac:dyDescent="0.2">
      <c r="A1071" s="255" t="s">
        <v>360</v>
      </c>
      <c r="B1071" s="267">
        <v>811</v>
      </c>
      <c r="C1071" s="248" t="s">
        <v>202</v>
      </c>
      <c r="D1071" s="248" t="s">
        <v>198</v>
      </c>
      <c r="E1071" s="248" t="s">
        <v>361</v>
      </c>
      <c r="F1071" s="248"/>
      <c r="G1071" s="252"/>
      <c r="H1071" s="252"/>
      <c r="I1071" s="253" t="e">
        <f>#REF!+G1071</f>
        <v>#REF!</v>
      </c>
      <c r="J1071" s="253" t="e">
        <f t="shared" si="551"/>
        <v>#REF!</v>
      </c>
      <c r="K1071" s="253" t="e">
        <f t="shared" si="553"/>
        <v>#REF!</v>
      </c>
      <c r="L1071" s="253" t="e">
        <f t="shared" si="553"/>
        <v>#REF!</v>
      </c>
      <c r="M1071" s="253"/>
      <c r="N1071" s="253" t="e">
        <f t="shared" si="552"/>
        <v>#REF!</v>
      </c>
    </row>
    <row r="1072" spans="1:14" ht="12.75" hidden="1" customHeight="1" x14ac:dyDescent="0.2">
      <c r="A1072" s="255" t="s">
        <v>300</v>
      </c>
      <c r="B1072" s="267">
        <v>811</v>
      </c>
      <c r="C1072" s="248" t="s">
        <v>202</v>
      </c>
      <c r="D1072" s="248" t="s">
        <v>198</v>
      </c>
      <c r="E1072" s="248" t="s">
        <v>361</v>
      </c>
      <c r="F1072" s="248" t="s">
        <v>301</v>
      </c>
      <c r="G1072" s="252"/>
      <c r="H1072" s="252"/>
      <c r="I1072" s="253" t="e">
        <f>#REF!+G1072</f>
        <v>#REF!</v>
      </c>
      <c r="J1072" s="253" t="e">
        <f t="shared" si="551"/>
        <v>#REF!</v>
      </c>
      <c r="K1072" s="253" t="e">
        <f t="shared" si="553"/>
        <v>#REF!</v>
      </c>
      <c r="L1072" s="253" t="e">
        <f t="shared" si="553"/>
        <v>#REF!</v>
      </c>
      <c r="M1072" s="253"/>
      <c r="N1072" s="253" t="e">
        <f t="shared" si="552"/>
        <v>#REF!</v>
      </c>
    </row>
    <row r="1073" spans="1:14" ht="12.75" hidden="1" customHeight="1" x14ac:dyDescent="0.2">
      <c r="A1073" s="574" t="s">
        <v>49</v>
      </c>
      <c r="B1073" s="575"/>
      <c r="C1073" s="575"/>
      <c r="D1073" s="575"/>
      <c r="E1073" s="575"/>
      <c r="F1073" s="575"/>
      <c r="G1073" s="252"/>
      <c r="H1073" s="252"/>
      <c r="I1073" s="253" t="e">
        <f>#REF!+G1073</f>
        <v>#REF!</v>
      </c>
      <c r="J1073" s="253" t="e">
        <f t="shared" si="551"/>
        <v>#REF!</v>
      </c>
      <c r="K1073" s="253" t="e">
        <f t="shared" si="553"/>
        <v>#REF!</v>
      </c>
      <c r="L1073" s="253" t="e">
        <f t="shared" si="553"/>
        <v>#REF!</v>
      </c>
      <c r="M1073" s="253"/>
      <c r="N1073" s="253" t="e">
        <f t="shared" ref="N1073:N1104" si="554">J1073+K1073</f>
        <v>#REF!</v>
      </c>
    </row>
    <row r="1074" spans="1:14" ht="12.75" hidden="1" customHeight="1" x14ac:dyDescent="0.2">
      <c r="A1074" s="394" t="s">
        <v>306</v>
      </c>
      <c r="B1074" s="246" t="s">
        <v>50</v>
      </c>
      <c r="C1074" s="246" t="s">
        <v>196</v>
      </c>
      <c r="D1074" s="246"/>
      <c r="E1074" s="246"/>
      <c r="F1074" s="246"/>
      <c r="G1074" s="252"/>
      <c r="H1074" s="252"/>
      <c r="I1074" s="253" t="e">
        <f>#REF!+G1074</f>
        <v>#REF!</v>
      </c>
      <c r="J1074" s="253" t="e">
        <f t="shared" si="551"/>
        <v>#REF!</v>
      </c>
      <c r="K1074" s="253" t="e">
        <f t="shared" si="553"/>
        <v>#REF!</v>
      </c>
      <c r="L1074" s="253" t="e">
        <f t="shared" si="553"/>
        <v>#REF!</v>
      </c>
      <c r="M1074" s="253"/>
      <c r="N1074" s="253" t="e">
        <f t="shared" si="554"/>
        <v>#REF!</v>
      </c>
    </row>
    <row r="1075" spans="1:14" ht="12.75" hidden="1" customHeight="1" x14ac:dyDescent="0.2">
      <c r="A1075" s="394" t="s">
        <v>216</v>
      </c>
      <c r="B1075" s="246" t="s">
        <v>50</v>
      </c>
      <c r="C1075" s="246" t="s">
        <v>196</v>
      </c>
      <c r="D1075" s="246" t="s">
        <v>190</v>
      </c>
      <c r="E1075" s="246"/>
      <c r="F1075" s="246"/>
      <c r="G1075" s="252"/>
      <c r="H1075" s="252"/>
      <c r="I1075" s="253" t="e">
        <f>#REF!+G1075</f>
        <v>#REF!</v>
      </c>
      <c r="J1075" s="253" t="e">
        <f t="shared" si="551"/>
        <v>#REF!</v>
      </c>
      <c r="K1075" s="253" t="e">
        <f t="shared" si="553"/>
        <v>#REF!</v>
      </c>
      <c r="L1075" s="253" t="e">
        <f t="shared" si="553"/>
        <v>#REF!</v>
      </c>
      <c r="M1075" s="253"/>
      <c r="N1075" s="253" t="e">
        <f t="shared" si="554"/>
        <v>#REF!</v>
      </c>
    </row>
    <row r="1076" spans="1:14" ht="38.25" hidden="1" customHeight="1" x14ac:dyDescent="0.2">
      <c r="A1076" s="255" t="s">
        <v>123</v>
      </c>
      <c r="B1076" s="248" t="s">
        <v>50</v>
      </c>
      <c r="C1076" s="248" t="s">
        <v>196</v>
      </c>
      <c r="D1076" s="248" t="s">
        <v>190</v>
      </c>
      <c r="E1076" s="256" t="s">
        <v>332</v>
      </c>
      <c r="F1076" s="246"/>
      <c r="G1076" s="252"/>
      <c r="H1076" s="252"/>
      <c r="I1076" s="253" t="e">
        <f>#REF!+G1076</f>
        <v>#REF!</v>
      </c>
      <c r="J1076" s="253" t="e">
        <f t="shared" si="551"/>
        <v>#REF!</v>
      </c>
      <c r="K1076" s="253" t="e">
        <f t="shared" si="553"/>
        <v>#REF!</v>
      </c>
      <c r="L1076" s="253" t="e">
        <f t="shared" si="553"/>
        <v>#REF!</v>
      </c>
      <c r="M1076" s="253"/>
      <c r="N1076" s="253" t="e">
        <f t="shared" si="554"/>
        <v>#REF!</v>
      </c>
    </row>
    <row r="1077" spans="1:14" ht="12.75" hidden="1" customHeight="1" x14ac:dyDescent="0.2">
      <c r="A1077" s="255" t="s">
        <v>333</v>
      </c>
      <c r="B1077" s="248" t="s">
        <v>50</v>
      </c>
      <c r="C1077" s="248" t="s">
        <v>196</v>
      </c>
      <c r="D1077" s="248" t="s">
        <v>190</v>
      </c>
      <c r="E1077" s="256" t="s">
        <v>334</v>
      </c>
      <c r="F1077" s="246"/>
      <c r="G1077" s="252"/>
      <c r="H1077" s="252"/>
      <c r="I1077" s="253" t="e">
        <f>#REF!+G1077</f>
        <v>#REF!</v>
      </c>
      <c r="J1077" s="253" t="e">
        <f t="shared" si="551"/>
        <v>#REF!</v>
      </c>
      <c r="K1077" s="253" t="e">
        <f t="shared" si="553"/>
        <v>#REF!</v>
      </c>
      <c r="L1077" s="253" t="e">
        <f t="shared" si="553"/>
        <v>#REF!</v>
      </c>
      <c r="M1077" s="253"/>
      <c r="N1077" s="253" t="e">
        <f t="shared" si="554"/>
        <v>#REF!</v>
      </c>
    </row>
    <row r="1078" spans="1:14" ht="12.75" hidden="1" customHeight="1" x14ac:dyDescent="0.2">
      <c r="A1078" s="255" t="s">
        <v>320</v>
      </c>
      <c r="B1078" s="248" t="s">
        <v>50</v>
      </c>
      <c r="C1078" s="248" t="s">
        <v>196</v>
      </c>
      <c r="D1078" s="248" t="s">
        <v>190</v>
      </c>
      <c r="E1078" s="256" t="s">
        <v>334</v>
      </c>
      <c r="F1078" s="248" t="s">
        <v>321</v>
      </c>
      <c r="G1078" s="252"/>
      <c r="H1078" s="252"/>
      <c r="I1078" s="253" t="e">
        <f>#REF!+G1078</f>
        <v>#REF!</v>
      </c>
      <c r="J1078" s="253" t="e">
        <f t="shared" si="551"/>
        <v>#REF!</v>
      </c>
      <c r="K1078" s="253" t="e">
        <f t="shared" si="553"/>
        <v>#REF!</v>
      </c>
      <c r="L1078" s="253" t="e">
        <f t="shared" si="553"/>
        <v>#REF!</v>
      </c>
      <c r="M1078" s="253"/>
      <c r="N1078" s="253" t="e">
        <f t="shared" si="554"/>
        <v>#REF!</v>
      </c>
    </row>
    <row r="1079" spans="1:14" ht="12.75" hidden="1" customHeight="1" x14ac:dyDescent="0.2">
      <c r="A1079" s="255" t="s">
        <v>344</v>
      </c>
      <c r="B1079" s="248" t="s">
        <v>50</v>
      </c>
      <c r="C1079" s="248" t="s">
        <v>196</v>
      </c>
      <c r="D1079" s="248" t="s">
        <v>190</v>
      </c>
      <c r="E1079" s="248" t="s">
        <v>51</v>
      </c>
      <c r="F1079" s="248"/>
      <c r="G1079" s="252"/>
      <c r="H1079" s="252"/>
      <c r="I1079" s="253" t="e">
        <f>#REF!+G1079</f>
        <v>#REF!</v>
      </c>
      <c r="J1079" s="253" t="e">
        <f t="shared" si="551"/>
        <v>#REF!</v>
      </c>
      <c r="K1079" s="253" t="e">
        <f t="shared" si="553"/>
        <v>#REF!</v>
      </c>
      <c r="L1079" s="253" t="e">
        <f t="shared" si="553"/>
        <v>#REF!</v>
      </c>
      <c r="M1079" s="253"/>
      <c r="N1079" s="253" t="e">
        <f t="shared" si="554"/>
        <v>#REF!</v>
      </c>
    </row>
    <row r="1080" spans="1:14" ht="38.25" hidden="1" customHeight="1" x14ac:dyDescent="0.2">
      <c r="A1080" s="255" t="s">
        <v>52</v>
      </c>
      <c r="B1080" s="248" t="s">
        <v>50</v>
      </c>
      <c r="C1080" s="248" t="s">
        <v>196</v>
      </c>
      <c r="D1080" s="248" t="s">
        <v>190</v>
      </c>
      <c r="E1080" s="248" t="s">
        <v>53</v>
      </c>
      <c r="F1080" s="248"/>
      <c r="G1080" s="252"/>
      <c r="H1080" s="252"/>
      <c r="I1080" s="253" t="e">
        <f>#REF!+G1080</f>
        <v>#REF!</v>
      </c>
      <c r="J1080" s="253" t="e">
        <f t="shared" si="551"/>
        <v>#REF!</v>
      </c>
      <c r="K1080" s="253" t="e">
        <f t="shared" si="553"/>
        <v>#REF!</v>
      </c>
      <c r="L1080" s="253" t="e">
        <f t="shared" si="553"/>
        <v>#REF!</v>
      </c>
      <c r="M1080" s="253"/>
      <c r="N1080" s="253" t="e">
        <f t="shared" si="554"/>
        <v>#REF!</v>
      </c>
    </row>
    <row r="1081" spans="1:14" ht="12.75" hidden="1" customHeight="1" x14ac:dyDescent="0.2">
      <c r="A1081" s="255" t="s">
        <v>300</v>
      </c>
      <c r="B1081" s="248" t="s">
        <v>50</v>
      </c>
      <c r="C1081" s="248" t="s">
        <v>196</v>
      </c>
      <c r="D1081" s="248" t="s">
        <v>190</v>
      </c>
      <c r="E1081" s="248" t="s">
        <v>53</v>
      </c>
      <c r="F1081" s="248" t="s">
        <v>301</v>
      </c>
      <c r="G1081" s="252"/>
      <c r="H1081" s="252"/>
      <c r="I1081" s="253" t="e">
        <f>#REF!+G1081</f>
        <v>#REF!</v>
      </c>
      <c r="J1081" s="253" t="e">
        <f t="shared" si="551"/>
        <v>#REF!</v>
      </c>
      <c r="K1081" s="253" t="e">
        <f t="shared" si="553"/>
        <v>#REF!</v>
      </c>
      <c r="L1081" s="253" t="e">
        <f t="shared" si="553"/>
        <v>#REF!</v>
      </c>
      <c r="M1081" s="253"/>
      <c r="N1081" s="253" t="e">
        <f t="shared" si="554"/>
        <v>#REF!</v>
      </c>
    </row>
    <row r="1082" spans="1:14" ht="12.75" hidden="1" customHeight="1" x14ac:dyDescent="0.2">
      <c r="A1082" s="394" t="s">
        <v>65</v>
      </c>
      <c r="B1082" s="246" t="s">
        <v>50</v>
      </c>
      <c r="C1082" s="246" t="s">
        <v>214</v>
      </c>
      <c r="D1082" s="246"/>
      <c r="E1082" s="248"/>
      <c r="F1082" s="248"/>
      <c r="G1082" s="252"/>
      <c r="H1082" s="252"/>
      <c r="I1082" s="253" t="e">
        <f>#REF!+G1082</f>
        <v>#REF!</v>
      </c>
      <c r="J1082" s="253" t="e">
        <f t="shared" si="551"/>
        <v>#REF!</v>
      </c>
      <c r="K1082" s="253" t="e">
        <f t="shared" si="553"/>
        <v>#REF!</v>
      </c>
      <c r="L1082" s="253" t="e">
        <f t="shared" si="553"/>
        <v>#REF!</v>
      </c>
      <c r="M1082" s="253"/>
      <c r="N1082" s="253" t="e">
        <f t="shared" si="554"/>
        <v>#REF!</v>
      </c>
    </row>
    <row r="1083" spans="1:14" ht="12.75" hidden="1" customHeight="1" x14ac:dyDescent="0.2">
      <c r="A1083" s="394" t="s">
        <v>277</v>
      </c>
      <c r="B1083" s="246" t="s">
        <v>50</v>
      </c>
      <c r="C1083" s="246" t="s">
        <v>214</v>
      </c>
      <c r="D1083" s="246" t="s">
        <v>194</v>
      </c>
      <c r="E1083" s="248"/>
      <c r="F1083" s="248"/>
      <c r="G1083" s="252"/>
      <c r="H1083" s="252"/>
      <c r="I1083" s="253" t="e">
        <f>#REF!+G1083</f>
        <v>#REF!</v>
      </c>
      <c r="J1083" s="253" t="e">
        <f t="shared" si="551"/>
        <v>#REF!</v>
      </c>
      <c r="K1083" s="253" t="e">
        <f t="shared" si="553"/>
        <v>#REF!</v>
      </c>
      <c r="L1083" s="253" t="e">
        <f t="shared" si="553"/>
        <v>#REF!</v>
      </c>
      <c r="M1083" s="253"/>
      <c r="N1083" s="253" t="e">
        <f t="shared" si="554"/>
        <v>#REF!</v>
      </c>
    </row>
    <row r="1084" spans="1:14" ht="12.75" hidden="1" customHeight="1" x14ac:dyDescent="0.2">
      <c r="A1084" s="255" t="s">
        <v>344</v>
      </c>
      <c r="B1084" s="248" t="s">
        <v>50</v>
      </c>
      <c r="C1084" s="248" t="s">
        <v>214</v>
      </c>
      <c r="D1084" s="248" t="s">
        <v>194</v>
      </c>
      <c r="E1084" s="376" t="s">
        <v>51</v>
      </c>
      <c r="F1084" s="248"/>
      <c r="G1084" s="252"/>
      <c r="H1084" s="252"/>
      <c r="I1084" s="253" t="e">
        <f>#REF!+G1084</f>
        <v>#REF!</v>
      </c>
      <c r="J1084" s="253" t="e">
        <f t="shared" si="551"/>
        <v>#REF!</v>
      </c>
      <c r="K1084" s="253" t="e">
        <f t="shared" si="553"/>
        <v>#REF!</v>
      </c>
      <c r="L1084" s="253" t="e">
        <f t="shared" si="553"/>
        <v>#REF!</v>
      </c>
      <c r="M1084" s="253"/>
      <c r="N1084" s="253" t="e">
        <f t="shared" si="554"/>
        <v>#REF!</v>
      </c>
    </row>
    <row r="1085" spans="1:14" ht="38.25" hidden="1" customHeight="1" x14ac:dyDescent="0.2">
      <c r="A1085" s="255" t="s">
        <v>54</v>
      </c>
      <c r="B1085" s="248" t="s">
        <v>50</v>
      </c>
      <c r="C1085" s="248" t="s">
        <v>214</v>
      </c>
      <c r="D1085" s="248" t="s">
        <v>194</v>
      </c>
      <c r="E1085" s="248" t="s">
        <v>53</v>
      </c>
      <c r="F1085" s="248"/>
      <c r="G1085" s="252"/>
      <c r="H1085" s="252"/>
      <c r="I1085" s="253" t="e">
        <f>#REF!+G1085</f>
        <v>#REF!</v>
      </c>
      <c r="J1085" s="253" t="e">
        <f t="shared" si="551"/>
        <v>#REF!</v>
      </c>
      <c r="K1085" s="253" t="e">
        <f t="shared" si="553"/>
        <v>#REF!</v>
      </c>
      <c r="L1085" s="253" t="e">
        <f t="shared" si="553"/>
        <v>#REF!</v>
      </c>
      <c r="M1085" s="253"/>
      <c r="N1085" s="253" t="e">
        <f t="shared" si="554"/>
        <v>#REF!</v>
      </c>
    </row>
    <row r="1086" spans="1:14" ht="12.75" hidden="1" customHeight="1" x14ac:dyDescent="0.2">
      <c r="A1086" s="255" t="s">
        <v>68</v>
      </c>
      <c r="B1086" s="248" t="s">
        <v>50</v>
      </c>
      <c r="C1086" s="248" t="s">
        <v>214</v>
      </c>
      <c r="D1086" s="248" t="s">
        <v>194</v>
      </c>
      <c r="E1086" s="248" t="s">
        <v>53</v>
      </c>
      <c r="F1086" s="248" t="s">
        <v>69</v>
      </c>
      <c r="G1086" s="252"/>
      <c r="H1086" s="252"/>
      <c r="I1086" s="253" t="e">
        <f>#REF!+G1086</f>
        <v>#REF!</v>
      </c>
      <c r="J1086" s="253" t="e">
        <f t="shared" si="551"/>
        <v>#REF!</v>
      </c>
      <c r="K1086" s="253" t="e">
        <f t="shared" si="553"/>
        <v>#REF!</v>
      </c>
      <c r="L1086" s="253" t="e">
        <f t="shared" si="553"/>
        <v>#REF!</v>
      </c>
      <c r="M1086" s="253"/>
      <c r="N1086" s="253" t="e">
        <f t="shared" si="554"/>
        <v>#REF!</v>
      </c>
    </row>
    <row r="1087" spans="1:14" ht="12.75" hidden="1" customHeight="1" x14ac:dyDescent="0.2">
      <c r="A1087" s="574" t="s">
        <v>55</v>
      </c>
      <c r="B1087" s="575"/>
      <c r="C1087" s="575"/>
      <c r="D1087" s="575"/>
      <c r="E1087" s="575"/>
      <c r="F1087" s="575"/>
      <c r="G1087" s="252"/>
      <c r="H1087" s="252"/>
      <c r="I1087" s="253" t="e">
        <f>#REF!+G1087</f>
        <v>#REF!</v>
      </c>
      <c r="J1087" s="253" t="e">
        <f t="shared" si="551"/>
        <v>#REF!</v>
      </c>
      <c r="K1087" s="253" t="e">
        <f t="shared" si="553"/>
        <v>#REF!</v>
      </c>
      <c r="L1087" s="253" t="e">
        <f t="shared" si="553"/>
        <v>#REF!</v>
      </c>
      <c r="M1087" s="253"/>
      <c r="N1087" s="253" t="e">
        <f t="shared" si="554"/>
        <v>#REF!</v>
      </c>
    </row>
    <row r="1088" spans="1:14" ht="12.75" hidden="1" customHeight="1" x14ac:dyDescent="0.2">
      <c r="A1088" s="394" t="s">
        <v>306</v>
      </c>
      <c r="B1088" s="245">
        <v>813</v>
      </c>
      <c r="C1088" s="361" t="s">
        <v>196</v>
      </c>
      <c r="D1088" s="361"/>
      <c r="E1088" s="361"/>
      <c r="F1088" s="361"/>
      <c r="G1088" s="252"/>
      <c r="H1088" s="252"/>
      <c r="I1088" s="253" t="e">
        <f>#REF!+G1088</f>
        <v>#REF!</v>
      </c>
      <c r="J1088" s="253" t="e">
        <f t="shared" si="551"/>
        <v>#REF!</v>
      </c>
      <c r="K1088" s="253" t="e">
        <f t="shared" si="553"/>
        <v>#REF!</v>
      </c>
      <c r="L1088" s="253" t="e">
        <f t="shared" si="553"/>
        <v>#REF!</v>
      </c>
      <c r="M1088" s="253"/>
      <c r="N1088" s="253" t="e">
        <f t="shared" si="554"/>
        <v>#REF!</v>
      </c>
    </row>
    <row r="1089" spans="1:14" ht="12.75" hidden="1" customHeight="1" x14ac:dyDescent="0.2">
      <c r="A1089" s="394" t="s">
        <v>220</v>
      </c>
      <c r="B1089" s="245">
        <v>813</v>
      </c>
      <c r="C1089" s="361" t="s">
        <v>196</v>
      </c>
      <c r="D1089" s="361" t="s">
        <v>205</v>
      </c>
      <c r="E1089" s="361"/>
      <c r="F1089" s="361"/>
      <c r="G1089" s="252"/>
      <c r="H1089" s="252"/>
      <c r="I1089" s="253" t="e">
        <f>#REF!+G1089</f>
        <v>#REF!</v>
      </c>
      <c r="J1089" s="253" t="e">
        <f t="shared" si="551"/>
        <v>#REF!</v>
      </c>
      <c r="K1089" s="253" t="e">
        <f t="shared" si="553"/>
        <v>#REF!</v>
      </c>
      <c r="L1089" s="253" t="e">
        <f t="shared" si="553"/>
        <v>#REF!</v>
      </c>
      <c r="M1089" s="253"/>
      <c r="N1089" s="253" t="e">
        <f t="shared" si="554"/>
        <v>#REF!</v>
      </c>
    </row>
    <row r="1090" spans="1:14" ht="38.25" hidden="1" customHeight="1" x14ac:dyDescent="0.2">
      <c r="A1090" s="255" t="s">
        <v>331</v>
      </c>
      <c r="B1090" s="267">
        <v>813</v>
      </c>
      <c r="C1090" s="256" t="s">
        <v>196</v>
      </c>
      <c r="D1090" s="256" t="s">
        <v>205</v>
      </c>
      <c r="E1090" s="256" t="s">
        <v>332</v>
      </c>
      <c r="F1090" s="248"/>
      <c r="G1090" s="252"/>
      <c r="H1090" s="252"/>
      <c r="I1090" s="253" t="e">
        <f>#REF!+G1090</f>
        <v>#REF!</v>
      </c>
      <c r="J1090" s="253" t="e">
        <f t="shared" si="551"/>
        <v>#REF!</v>
      </c>
      <c r="K1090" s="253" t="e">
        <f t="shared" si="553"/>
        <v>#REF!</v>
      </c>
      <c r="L1090" s="253" t="e">
        <f t="shared" si="553"/>
        <v>#REF!</v>
      </c>
      <c r="M1090" s="253"/>
      <c r="N1090" s="253" t="e">
        <f t="shared" si="554"/>
        <v>#REF!</v>
      </c>
    </row>
    <row r="1091" spans="1:14" ht="12.75" hidden="1" customHeight="1" x14ac:dyDescent="0.2">
      <c r="A1091" s="255" t="s">
        <v>333</v>
      </c>
      <c r="B1091" s="267">
        <v>813</v>
      </c>
      <c r="C1091" s="256" t="s">
        <v>196</v>
      </c>
      <c r="D1091" s="256" t="s">
        <v>205</v>
      </c>
      <c r="E1091" s="256" t="s">
        <v>334</v>
      </c>
      <c r="F1091" s="248"/>
      <c r="G1091" s="252"/>
      <c r="H1091" s="252"/>
      <c r="I1091" s="253" t="e">
        <f>#REF!+G1091</f>
        <v>#REF!</v>
      </c>
      <c r="J1091" s="253" t="e">
        <f t="shared" si="551"/>
        <v>#REF!</v>
      </c>
      <c r="K1091" s="253" t="e">
        <f t="shared" si="553"/>
        <v>#REF!</v>
      </c>
      <c r="L1091" s="253" t="e">
        <f t="shared" si="553"/>
        <v>#REF!</v>
      </c>
      <c r="M1091" s="253"/>
      <c r="N1091" s="253" t="e">
        <f t="shared" si="554"/>
        <v>#REF!</v>
      </c>
    </row>
    <row r="1092" spans="1:14" ht="12.75" hidden="1" customHeight="1" x14ac:dyDescent="0.2">
      <c r="A1092" s="255" t="s">
        <v>320</v>
      </c>
      <c r="B1092" s="267">
        <v>813</v>
      </c>
      <c r="C1092" s="256" t="s">
        <v>196</v>
      </c>
      <c r="D1092" s="256" t="s">
        <v>205</v>
      </c>
      <c r="E1092" s="256" t="s">
        <v>334</v>
      </c>
      <c r="F1092" s="248" t="s">
        <v>321</v>
      </c>
      <c r="G1092" s="252"/>
      <c r="H1092" s="252"/>
      <c r="I1092" s="253" t="e">
        <f>#REF!+G1092</f>
        <v>#REF!</v>
      </c>
      <c r="J1092" s="253" t="e">
        <f t="shared" si="551"/>
        <v>#REF!</v>
      </c>
      <c r="K1092" s="253" t="e">
        <f t="shared" si="553"/>
        <v>#REF!</v>
      </c>
      <c r="L1092" s="253" t="e">
        <f t="shared" si="553"/>
        <v>#REF!</v>
      </c>
      <c r="M1092" s="253"/>
      <c r="N1092" s="253" t="e">
        <f t="shared" si="554"/>
        <v>#REF!</v>
      </c>
    </row>
    <row r="1093" spans="1:14" ht="12.75" hidden="1" customHeight="1" x14ac:dyDescent="0.2">
      <c r="A1093" s="255" t="s">
        <v>302</v>
      </c>
      <c r="B1093" s="267">
        <v>813</v>
      </c>
      <c r="C1093" s="256" t="s">
        <v>196</v>
      </c>
      <c r="D1093" s="256" t="s">
        <v>205</v>
      </c>
      <c r="E1093" s="256" t="s">
        <v>334</v>
      </c>
      <c r="F1093" s="248" t="s">
        <v>303</v>
      </c>
      <c r="G1093" s="252"/>
      <c r="H1093" s="252"/>
      <c r="I1093" s="253" t="e">
        <f>#REF!+G1093</f>
        <v>#REF!</v>
      </c>
      <c r="J1093" s="253" t="e">
        <f t="shared" si="551"/>
        <v>#REF!</v>
      </c>
      <c r="K1093" s="253" t="e">
        <f t="shared" si="553"/>
        <v>#REF!</v>
      </c>
      <c r="L1093" s="253" t="e">
        <f t="shared" si="553"/>
        <v>#REF!</v>
      </c>
      <c r="M1093" s="253"/>
      <c r="N1093" s="253" t="e">
        <f t="shared" si="554"/>
        <v>#REF!</v>
      </c>
    </row>
    <row r="1094" spans="1:14" ht="12.75" hidden="1" customHeight="1" x14ac:dyDescent="0.2">
      <c r="A1094" s="255" t="s">
        <v>324</v>
      </c>
      <c r="B1094" s="267">
        <v>813</v>
      </c>
      <c r="C1094" s="256" t="s">
        <v>196</v>
      </c>
      <c r="D1094" s="256" t="s">
        <v>205</v>
      </c>
      <c r="E1094" s="256" t="s">
        <v>325</v>
      </c>
      <c r="F1094" s="256"/>
      <c r="G1094" s="252"/>
      <c r="H1094" s="252"/>
      <c r="I1094" s="253" t="e">
        <f>#REF!+G1094</f>
        <v>#REF!</v>
      </c>
      <c r="J1094" s="253" t="e">
        <f t="shared" si="551"/>
        <v>#REF!</v>
      </c>
      <c r="K1094" s="253" t="e">
        <f t="shared" si="553"/>
        <v>#REF!</v>
      </c>
      <c r="L1094" s="253" t="e">
        <f t="shared" si="553"/>
        <v>#REF!</v>
      </c>
      <c r="M1094" s="253"/>
      <c r="N1094" s="253" t="e">
        <f t="shared" si="554"/>
        <v>#REF!</v>
      </c>
    </row>
    <row r="1095" spans="1:14" ht="12.75" hidden="1" customHeight="1" x14ac:dyDescent="0.2">
      <c r="A1095" s="394" t="s">
        <v>362</v>
      </c>
      <c r="B1095" s="245">
        <v>813</v>
      </c>
      <c r="C1095" s="246" t="s">
        <v>212</v>
      </c>
      <c r="D1095" s="246"/>
      <c r="E1095" s="246"/>
      <c r="F1095" s="246"/>
      <c r="G1095" s="252"/>
      <c r="H1095" s="252"/>
      <c r="I1095" s="253" t="e">
        <f>#REF!+G1095</f>
        <v>#REF!</v>
      </c>
      <c r="J1095" s="253" t="e">
        <f t="shared" si="551"/>
        <v>#REF!</v>
      </c>
      <c r="K1095" s="253" t="e">
        <f t="shared" si="553"/>
        <v>#REF!</v>
      </c>
      <c r="L1095" s="253" t="e">
        <f t="shared" si="553"/>
        <v>#REF!</v>
      </c>
      <c r="M1095" s="253"/>
      <c r="N1095" s="253" t="e">
        <f t="shared" si="554"/>
        <v>#REF!</v>
      </c>
    </row>
    <row r="1096" spans="1:14" ht="25.5" hidden="1" customHeight="1" x14ac:dyDescent="0.2">
      <c r="A1096" s="394" t="s">
        <v>273</v>
      </c>
      <c r="B1096" s="245">
        <v>813</v>
      </c>
      <c r="C1096" s="246" t="s">
        <v>212</v>
      </c>
      <c r="D1096" s="246">
        <v>10</v>
      </c>
      <c r="E1096" s="246"/>
      <c r="F1096" s="246"/>
      <c r="G1096" s="252"/>
      <c r="H1096" s="252"/>
      <c r="I1096" s="253" t="e">
        <f>#REF!+G1096</f>
        <v>#REF!</v>
      </c>
      <c r="J1096" s="253" t="e">
        <f t="shared" si="551"/>
        <v>#REF!</v>
      </c>
      <c r="K1096" s="253" t="e">
        <f t="shared" si="553"/>
        <v>#REF!</v>
      </c>
      <c r="L1096" s="253" t="e">
        <f t="shared" si="553"/>
        <v>#REF!</v>
      </c>
      <c r="M1096" s="253"/>
      <c r="N1096" s="253" t="e">
        <f t="shared" si="554"/>
        <v>#REF!</v>
      </c>
    </row>
    <row r="1097" spans="1:14" ht="38.25" hidden="1" customHeight="1" x14ac:dyDescent="0.2">
      <c r="A1097" s="255" t="s">
        <v>331</v>
      </c>
      <c r="B1097" s="267">
        <v>813</v>
      </c>
      <c r="C1097" s="248" t="s">
        <v>212</v>
      </c>
      <c r="D1097" s="248">
        <v>10</v>
      </c>
      <c r="E1097" s="256" t="s">
        <v>332</v>
      </c>
      <c r="F1097" s="248"/>
      <c r="G1097" s="252"/>
      <c r="H1097" s="252"/>
      <c r="I1097" s="253" t="e">
        <f>#REF!+G1097</f>
        <v>#REF!</v>
      </c>
      <c r="J1097" s="253" t="e">
        <f t="shared" si="551"/>
        <v>#REF!</v>
      </c>
      <c r="K1097" s="253" t="e">
        <f t="shared" si="553"/>
        <v>#REF!</v>
      </c>
      <c r="L1097" s="253" t="e">
        <f t="shared" si="553"/>
        <v>#REF!</v>
      </c>
      <c r="M1097" s="253"/>
      <c r="N1097" s="253" t="e">
        <f t="shared" si="554"/>
        <v>#REF!</v>
      </c>
    </row>
    <row r="1098" spans="1:14" ht="12.75" hidden="1" customHeight="1" x14ac:dyDescent="0.2">
      <c r="A1098" s="255" t="s">
        <v>333</v>
      </c>
      <c r="B1098" s="267">
        <v>813</v>
      </c>
      <c r="C1098" s="248" t="s">
        <v>212</v>
      </c>
      <c r="D1098" s="248">
        <v>10</v>
      </c>
      <c r="E1098" s="256" t="s">
        <v>334</v>
      </c>
      <c r="F1098" s="248"/>
      <c r="G1098" s="252"/>
      <c r="H1098" s="252"/>
      <c r="I1098" s="253" t="e">
        <f>#REF!+G1098</f>
        <v>#REF!</v>
      </c>
      <c r="J1098" s="253" t="e">
        <f t="shared" si="551"/>
        <v>#REF!</v>
      </c>
      <c r="K1098" s="253" t="e">
        <f t="shared" si="553"/>
        <v>#REF!</v>
      </c>
      <c r="L1098" s="253" t="e">
        <f t="shared" si="553"/>
        <v>#REF!</v>
      </c>
      <c r="M1098" s="253"/>
      <c r="N1098" s="253" t="e">
        <f t="shared" si="554"/>
        <v>#REF!</v>
      </c>
    </row>
    <row r="1099" spans="1:14" ht="12.75" hidden="1" customHeight="1" x14ac:dyDescent="0.2">
      <c r="A1099" s="255" t="s">
        <v>320</v>
      </c>
      <c r="B1099" s="267">
        <v>813</v>
      </c>
      <c r="C1099" s="248" t="s">
        <v>212</v>
      </c>
      <c r="D1099" s="248">
        <v>10</v>
      </c>
      <c r="E1099" s="256" t="s">
        <v>334</v>
      </c>
      <c r="F1099" s="248" t="s">
        <v>321</v>
      </c>
      <c r="G1099" s="252"/>
      <c r="H1099" s="252"/>
      <c r="I1099" s="253" t="e">
        <f>#REF!+G1099</f>
        <v>#REF!</v>
      </c>
      <c r="J1099" s="253" t="e">
        <f t="shared" si="551"/>
        <v>#REF!</v>
      </c>
      <c r="K1099" s="253" t="e">
        <f t="shared" si="553"/>
        <v>#REF!</v>
      </c>
      <c r="L1099" s="253" t="e">
        <f t="shared" si="553"/>
        <v>#REF!</v>
      </c>
      <c r="M1099" s="253"/>
      <c r="N1099" s="253" t="e">
        <f t="shared" si="554"/>
        <v>#REF!</v>
      </c>
    </row>
    <row r="1100" spans="1:14" ht="12.75" hidden="1" customHeight="1" x14ac:dyDescent="0.2">
      <c r="A1100" s="255" t="s">
        <v>302</v>
      </c>
      <c r="B1100" s="267">
        <v>813</v>
      </c>
      <c r="C1100" s="248" t="s">
        <v>212</v>
      </c>
      <c r="D1100" s="248">
        <v>10</v>
      </c>
      <c r="E1100" s="256" t="s">
        <v>334</v>
      </c>
      <c r="F1100" s="248" t="s">
        <v>303</v>
      </c>
      <c r="G1100" s="252"/>
      <c r="H1100" s="252"/>
      <c r="I1100" s="253" t="e">
        <f>#REF!+G1100</f>
        <v>#REF!</v>
      </c>
      <c r="J1100" s="253" t="e">
        <f t="shared" si="551"/>
        <v>#REF!</v>
      </c>
      <c r="K1100" s="253" t="e">
        <f t="shared" si="553"/>
        <v>#REF!</v>
      </c>
      <c r="L1100" s="253" t="e">
        <f t="shared" si="553"/>
        <v>#REF!</v>
      </c>
      <c r="M1100" s="253"/>
      <c r="N1100" s="253" t="e">
        <f t="shared" si="554"/>
        <v>#REF!</v>
      </c>
    </row>
    <row r="1101" spans="1:14" ht="12.75" hidden="1" customHeight="1" x14ac:dyDescent="0.2">
      <c r="A1101" s="574" t="s">
        <v>56</v>
      </c>
      <c r="B1101" s="575"/>
      <c r="C1101" s="575"/>
      <c r="D1101" s="575"/>
      <c r="E1101" s="575"/>
      <c r="F1101" s="575"/>
      <c r="G1101" s="252"/>
      <c r="H1101" s="252"/>
      <c r="I1101" s="253" t="e">
        <f>#REF!+G1101</f>
        <v>#REF!</v>
      </c>
      <c r="J1101" s="253" t="e">
        <f t="shared" si="551"/>
        <v>#REF!</v>
      </c>
      <c r="K1101" s="253" t="e">
        <f t="shared" si="553"/>
        <v>#REF!</v>
      </c>
      <c r="L1101" s="253" t="e">
        <f t="shared" si="553"/>
        <v>#REF!</v>
      </c>
      <c r="M1101" s="253"/>
      <c r="N1101" s="253" t="e">
        <f t="shared" si="554"/>
        <v>#REF!</v>
      </c>
    </row>
    <row r="1102" spans="1:14" ht="12.75" hidden="1" customHeight="1" x14ac:dyDescent="0.2">
      <c r="A1102" s="394" t="s">
        <v>72</v>
      </c>
      <c r="B1102" s="246" t="s">
        <v>57</v>
      </c>
      <c r="C1102" s="246" t="s">
        <v>190</v>
      </c>
      <c r="D1102" s="246"/>
      <c r="E1102" s="246"/>
      <c r="F1102" s="246"/>
      <c r="G1102" s="252"/>
      <c r="H1102" s="252"/>
      <c r="I1102" s="253" t="e">
        <f>#REF!+G1102</f>
        <v>#REF!</v>
      </c>
      <c r="J1102" s="253" t="e">
        <f t="shared" si="551"/>
        <v>#REF!</v>
      </c>
      <c r="K1102" s="253" t="e">
        <f t="shared" si="553"/>
        <v>#REF!</v>
      </c>
      <c r="L1102" s="253" t="e">
        <f t="shared" si="553"/>
        <v>#REF!</v>
      </c>
      <c r="M1102" s="253"/>
      <c r="N1102" s="253" t="e">
        <f t="shared" si="554"/>
        <v>#REF!</v>
      </c>
    </row>
    <row r="1103" spans="1:14" ht="12.75" hidden="1" customHeight="1" x14ac:dyDescent="0.2">
      <c r="A1103" s="394" t="s">
        <v>206</v>
      </c>
      <c r="B1103" s="246" t="s">
        <v>57</v>
      </c>
      <c r="C1103" s="246" t="s">
        <v>190</v>
      </c>
      <c r="D1103" s="246" t="s">
        <v>207</v>
      </c>
      <c r="E1103" s="246"/>
      <c r="F1103" s="246"/>
      <c r="G1103" s="252"/>
      <c r="H1103" s="252"/>
      <c r="I1103" s="253" t="e">
        <f>#REF!+G1103</f>
        <v>#REF!</v>
      </c>
      <c r="J1103" s="253" t="e">
        <f t="shared" si="551"/>
        <v>#REF!</v>
      </c>
      <c r="K1103" s="253" t="e">
        <f t="shared" si="553"/>
        <v>#REF!</v>
      </c>
      <c r="L1103" s="253" t="e">
        <f t="shared" si="553"/>
        <v>#REF!</v>
      </c>
      <c r="M1103" s="253"/>
      <c r="N1103" s="253" t="e">
        <f t="shared" si="554"/>
        <v>#REF!</v>
      </c>
    </row>
    <row r="1104" spans="1:14" ht="38.25" hidden="1" customHeight="1" x14ac:dyDescent="0.2">
      <c r="A1104" s="255" t="s">
        <v>123</v>
      </c>
      <c r="B1104" s="248" t="s">
        <v>57</v>
      </c>
      <c r="C1104" s="248" t="s">
        <v>190</v>
      </c>
      <c r="D1104" s="248" t="s">
        <v>207</v>
      </c>
      <c r="E1104" s="256" t="s">
        <v>332</v>
      </c>
      <c r="F1104" s="248"/>
      <c r="G1104" s="252"/>
      <c r="H1104" s="252"/>
      <c r="I1104" s="253" t="e">
        <f>#REF!+G1104</f>
        <v>#REF!</v>
      </c>
      <c r="J1104" s="253" t="e">
        <f t="shared" si="551"/>
        <v>#REF!</v>
      </c>
      <c r="K1104" s="253" t="e">
        <f t="shared" si="553"/>
        <v>#REF!</v>
      </c>
      <c r="L1104" s="253" t="e">
        <f t="shared" si="553"/>
        <v>#REF!</v>
      </c>
      <c r="M1104" s="253"/>
      <c r="N1104" s="253" t="e">
        <f t="shared" si="554"/>
        <v>#REF!</v>
      </c>
    </row>
    <row r="1105" spans="1:14" ht="12.75" hidden="1" customHeight="1" x14ac:dyDescent="0.2">
      <c r="A1105" s="255" t="s">
        <v>333</v>
      </c>
      <c r="B1105" s="248" t="s">
        <v>57</v>
      </c>
      <c r="C1105" s="248" t="s">
        <v>190</v>
      </c>
      <c r="D1105" s="248" t="s">
        <v>207</v>
      </c>
      <c r="E1105" s="256" t="s">
        <v>334</v>
      </c>
      <c r="F1105" s="248"/>
      <c r="G1105" s="252"/>
      <c r="H1105" s="252"/>
      <c r="I1105" s="253" t="e">
        <f>#REF!+G1105</f>
        <v>#REF!</v>
      </c>
      <c r="J1105" s="253" t="e">
        <f t="shared" ref="J1105:J1139" si="555">H1105+I1105</f>
        <v>#REF!</v>
      </c>
      <c r="K1105" s="253" t="e">
        <f t="shared" si="553"/>
        <v>#REF!</v>
      </c>
      <c r="L1105" s="253" t="e">
        <f t="shared" si="553"/>
        <v>#REF!</v>
      </c>
      <c r="M1105" s="253"/>
      <c r="N1105" s="253" t="e">
        <f t="shared" ref="N1105:N1138" si="556">J1105+K1105</f>
        <v>#REF!</v>
      </c>
    </row>
    <row r="1106" spans="1:14" ht="12.75" hidden="1" customHeight="1" x14ac:dyDescent="0.2">
      <c r="A1106" s="255" t="s">
        <v>320</v>
      </c>
      <c r="B1106" s="248" t="s">
        <v>57</v>
      </c>
      <c r="C1106" s="248" t="s">
        <v>190</v>
      </c>
      <c r="D1106" s="248" t="s">
        <v>207</v>
      </c>
      <c r="E1106" s="256" t="s">
        <v>334</v>
      </c>
      <c r="F1106" s="248" t="s">
        <v>321</v>
      </c>
      <c r="G1106" s="252"/>
      <c r="H1106" s="252"/>
      <c r="I1106" s="253" t="e">
        <f>#REF!+G1106</f>
        <v>#REF!</v>
      </c>
      <c r="J1106" s="253" t="e">
        <f t="shared" si="555"/>
        <v>#REF!</v>
      </c>
      <c r="K1106" s="253" t="e">
        <f t="shared" si="553"/>
        <v>#REF!</v>
      </c>
      <c r="L1106" s="253" t="e">
        <f t="shared" si="553"/>
        <v>#REF!</v>
      </c>
      <c r="M1106" s="253"/>
      <c r="N1106" s="253" t="e">
        <f t="shared" si="556"/>
        <v>#REF!</v>
      </c>
    </row>
    <row r="1107" spans="1:14" ht="12.75" hidden="1" customHeight="1" x14ac:dyDescent="0.2">
      <c r="A1107" s="255" t="s">
        <v>302</v>
      </c>
      <c r="B1107" s="248" t="s">
        <v>57</v>
      </c>
      <c r="C1107" s="248" t="s">
        <v>190</v>
      </c>
      <c r="D1107" s="248" t="s">
        <v>207</v>
      </c>
      <c r="E1107" s="256" t="s">
        <v>334</v>
      </c>
      <c r="F1107" s="248" t="s">
        <v>303</v>
      </c>
      <c r="G1107" s="252"/>
      <c r="H1107" s="252"/>
      <c r="I1107" s="253" t="e">
        <f>#REF!+G1107</f>
        <v>#REF!</v>
      </c>
      <c r="J1107" s="253" t="e">
        <f t="shared" si="555"/>
        <v>#REF!</v>
      </c>
      <c r="K1107" s="253" t="e">
        <f t="shared" ref="K1107:L1130" si="557">H1107+I1107</f>
        <v>#REF!</v>
      </c>
      <c r="L1107" s="253" t="e">
        <f t="shared" si="557"/>
        <v>#REF!</v>
      </c>
      <c r="M1107" s="253"/>
      <c r="N1107" s="253" t="e">
        <f t="shared" si="556"/>
        <v>#REF!</v>
      </c>
    </row>
    <row r="1108" spans="1:14" ht="34.5" hidden="1" customHeight="1" x14ac:dyDescent="0.2">
      <c r="A1108" s="574" t="s">
        <v>58</v>
      </c>
      <c r="B1108" s="575"/>
      <c r="C1108" s="575"/>
      <c r="D1108" s="575"/>
      <c r="E1108" s="575"/>
      <c r="F1108" s="248"/>
      <c r="G1108" s="252"/>
      <c r="H1108" s="252"/>
      <c r="I1108" s="253" t="e">
        <f>#REF!+G1108</f>
        <v>#REF!</v>
      </c>
      <c r="J1108" s="253" t="e">
        <f t="shared" si="555"/>
        <v>#REF!</v>
      </c>
      <c r="K1108" s="253" t="e">
        <f t="shared" si="557"/>
        <v>#REF!</v>
      </c>
      <c r="L1108" s="253" t="e">
        <f t="shared" si="557"/>
        <v>#REF!</v>
      </c>
      <c r="M1108" s="253"/>
      <c r="N1108" s="253" t="e">
        <f t="shared" si="556"/>
        <v>#REF!</v>
      </c>
    </row>
    <row r="1109" spans="1:14" ht="12.75" hidden="1" customHeight="1" x14ac:dyDescent="0.2">
      <c r="A1109" s="394" t="s">
        <v>306</v>
      </c>
      <c r="B1109" s="245">
        <v>815</v>
      </c>
      <c r="C1109" s="246" t="s">
        <v>196</v>
      </c>
      <c r="D1109" s="246"/>
      <c r="E1109" s="246"/>
      <c r="F1109" s="246"/>
      <c r="G1109" s="252"/>
      <c r="H1109" s="252"/>
      <c r="I1109" s="253" t="e">
        <f>#REF!+G1109</f>
        <v>#REF!</v>
      </c>
      <c r="J1109" s="253" t="e">
        <f t="shared" si="555"/>
        <v>#REF!</v>
      </c>
      <c r="K1109" s="253" t="e">
        <f t="shared" si="557"/>
        <v>#REF!</v>
      </c>
      <c r="L1109" s="253" t="e">
        <f t="shared" si="557"/>
        <v>#REF!</v>
      </c>
      <c r="M1109" s="253"/>
      <c r="N1109" s="253" t="e">
        <f t="shared" si="556"/>
        <v>#REF!</v>
      </c>
    </row>
    <row r="1110" spans="1:14" ht="12.75" hidden="1" customHeight="1" x14ac:dyDescent="0.2">
      <c r="A1110" s="394" t="s">
        <v>217</v>
      </c>
      <c r="B1110" s="245">
        <v>815</v>
      </c>
      <c r="C1110" s="246" t="s">
        <v>196</v>
      </c>
      <c r="D1110" s="246" t="s">
        <v>198</v>
      </c>
      <c r="E1110" s="246"/>
      <c r="F1110" s="246"/>
      <c r="G1110" s="252"/>
      <c r="H1110" s="252"/>
      <c r="I1110" s="253" t="e">
        <f>#REF!+G1110</f>
        <v>#REF!</v>
      </c>
      <c r="J1110" s="253" t="e">
        <f t="shared" si="555"/>
        <v>#REF!</v>
      </c>
      <c r="K1110" s="253" t="e">
        <f t="shared" si="557"/>
        <v>#REF!</v>
      </c>
      <c r="L1110" s="253" t="e">
        <f t="shared" si="557"/>
        <v>#REF!</v>
      </c>
      <c r="M1110" s="253"/>
      <c r="N1110" s="253" t="e">
        <f t="shared" si="556"/>
        <v>#REF!</v>
      </c>
    </row>
    <row r="1111" spans="1:14" ht="38.25" hidden="1" customHeight="1" x14ac:dyDescent="0.2">
      <c r="A1111" s="255" t="s">
        <v>123</v>
      </c>
      <c r="B1111" s="267">
        <v>815</v>
      </c>
      <c r="C1111" s="248" t="s">
        <v>196</v>
      </c>
      <c r="D1111" s="248" t="s">
        <v>198</v>
      </c>
      <c r="E1111" s="248" t="s">
        <v>332</v>
      </c>
      <c r="F1111" s="246"/>
      <c r="G1111" s="252"/>
      <c r="H1111" s="252"/>
      <c r="I1111" s="253" t="e">
        <f>#REF!+G1111</f>
        <v>#REF!</v>
      </c>
      <c r="J1111" s="253" t="e">
        <f t="shared" si="555"/>
        <v>#REF!</v>
      </c>
      <c r="K1111" s="253" t="e">
        <f t="shared" si="557"/>
        <v>#REF!</v>
      </c>
      <c r="L1111" s="253" t="e">
        <f t="shared" si="557"/>
        <v>#REF!</v>
      </c>
      <c r="M1111" s="253"/>
      <c r="N1111" s="253" t="e">
        <f t="shared" si="556"/>
        <v>#REF!</v>
      </c>
    </row>
    <row r="1112" spans="1:14" ht="12.75" hidden="1" customHeight="1" x14ac:dyDescent="0.2">
      <c r="A1112" s="255" t="s">
        <v>333</v>
      </c>
      <c r="B1112" s="267">
        <v>815</v>
      </c>
      <c r="C1112" s="248" t="s">
        <v>196</v>
      </c>
      <c r="D1112" s="248" t="s">
        <v>198</v>
      </c>
      <c r="E1112" s="248" t="s">
        <v>334</v>
      </c>
      <c r="F1112" s="248"/>
      <c r="G1112" s="252"/>
      <c r="H1112" s="252"/>
      <c r="I1112" s="253" t="e">
        <f>#REF!+G1112</f>
        <v>#REF!</v>
      </c>
      <c r="J1112" s="253" t="e">
        <f t="shared" si="555"/>
        <v>#REF!</v>
      </c>
      <c r="K1112" s="253" t="e">
        <f t="shared" si="557"/>
        <v>#REF!</v>
      </c>
      <c r="L1112" s="253" t="e">
        <f t="shared" si="557"/>
        <v>#REF!</v>
      </c>
      <c r="M1112" s="253"/>
      <c r="N1112" s="253" t="e">
        <f t="shared" si="556"/>
        <v>#REF!</v>
      </c>
    </row>
    <row r="1113" spans="1:14" ht="12.75" hidden="1" customHeight="1" x14ac:dyDescent="0.2">
      <c r="A1113" s="255" t="s">
        <v>320</v>
      </c>
      <c r="B1113" s="267">
        <v>815</v>
      </c>
      <c r="C1113" s="248" t="s">
        <v>196</v>
      </c>
      <c r="D1113" s="248" t="s">
        <v>198</v>
      </c>
      <c r="E1113" s="248" t="s">
        <v>334</v>
      </c>
      <c r="F1113" s="248" t="s">
        <v>321</v>
      </c>
      <c r="G1113" s="252"/>
      <c r="H1113" s="252"/>
      <c r="I1113" s="253" t="e">
        <f>#REF!+G1113</f>
        <v>#REF!</v>
      </c>
      <c r="J1113" s="253" t="e">
        <f t="shared" si="555"/>
        <v>#REF!</v>
      </c>
      <c r="K1113" s="253" t="e">
        <f t="shared" si="557"/>
        <v>#REF!</v>
      </c>
      <c r="L1113" s="253" t="e">
        <f t="shared" si="557"/>
        <v>#REF!</v>
      </c>
      <c r="M1113" s="253"/>
      <c r="N1113" s="253" t="e">
        <f t="shared" si="556"/>
        <v>#REF!</v>
      </c>
    </row>
    <row r="1114" spans="1:14" ht="25.5" hidden="1" customHeight="1" x14ac:dyDescent="0.2">
      <c r="A1114" s="255" t="s">
        <v>59</v>
      </c>
      <c r="B1114" s="267">
        <v>815</v>
      </c>
      <c r="C1114" s="248" t="s">
        <v>196</v>
      </c>
      <c r="D1114" s="248" t="s">
        <v>198</v>
      </c>
      <c r="E1114" s="248" t="s">
        <v>60</v>
      </c>
      <c r="F1114" s="248"/>
      <c r="G1114" s="252"/>
      <c r="H1114" s="252"/>
      <c r="I1114" s="253" t="e">
        <f>#REF!+G1114</f>
        <v>#REF!</v>
      </c>
      <c r="J1114" s="253" t="e">
        <f t="shared" si="555"/>
        <v>#REF!</v>
      </c>
      <c r="K1114" s="253" t="e">
        <f t="shared" si="557"/>
        <v>#REF!</v>
      </c>
      <c r="L1114" s="253" t="e">
        <f t="shared" si="557"/>
        <v>#REF!</v>
      </c>
      <c r="M1114" s="253"/>
      <c r="N1114" s="253" t="e">
        <f t="shared" si="556"/>
        <v>#REF!</v>
      </c>
    </row>
    <row r="1115" spans="1:14" ht="12.75" hidden="1" customHeight="1" x14ac:dyDescent="0.2">
      <c r="A1115" s="255" t="s">
        <v>320</v>
      </c>
      <c r="B1115" s="267">
        <v>815</v>
      </c>
      <c r="C1115" s="248" t="s">
        <v>196</v>
      </c>
      <c r="D1115" s="248" t="s">
        <v>198</v>
      </c>
      <c r="E1115" s="248" t="s">
        <v>60</v>
      </c>
      <c r="F1115" s="248" t="s">
        <v>321</v>
      </c>
      <c r="G1115" s="252"/>
      <c r="H1115" s="252"/>
      <c r="I1115" s="253" t="e">
        <f>#REF!+G1115</f>
        <v>#REF!</v>
      </c>
      <c r="J1115" s="253" t="e">
        <f t="shared" si="555"/>
        <v>#REF!</v>
      </c>
      <c r="K1115" s="253" t="e">
        <f t="shared" si="557"/>
        <v>#REF!</v>
      </c>
      <c r="L1115" s="253" t="e">
        <f t="shared" si="557"/>
        <v>#REF!</v>
      </c>
      <c r="M1115" s="253"/>
      <c r="N1115" s="253" t="e">
        <f t="shared" si="556"/>
        <v>#REF!</v>
      </c>
    </row>
    <row r="1116" spans="1:14" ht="12.75" hidden="1" customHeight="1" x14ac:dyDescent="0.2">
      <c r="A1116" s="394" t="s">
        <v>25</v>
      </c>
      <c r="B1116" s="245">
        <v>815</v>
      </c>
      <c r="C1116" s="246" t="s">
        <v>200</v>
      </c>
      <c r="D1116" s="246"/>
      <c r="E1116" s="248"/>
      <c r="F1116" s="248"/>
      <c r="G1116" s="252"/>
      <c r="H1116" s="252"/>
      <c r="I1116" s="253" t="e">
        <f>#REF!+G1116</f>
        <v>#REF!</v>
      </c>
      <c r="J1116" s="253" t="e">
        <f t="shared" si="555"/>
        <v>#REF!</v>
      </c>
      <c r="K1116" s="253" t="e">
        <f t="shared" si="557"/>
        <v>#REF!</v>
      </c>
      <c r="L1116" s="253" t="e">
        <f t="shared" si="557"/>
        <v>#REF!</v>
      </c>
      <c r="M1116" s="253"/>
      <c r="N1116" s="253" t="e">
        <f t="shared" si="556"/>
        <v>#REF!</v>
      </c>
    </row>
    <row r="1117" spans="1:14" ht="25.5" hidden="1" customHeight="1" x14ac:dyDescent="0.2">
      <c r="A1117" s="394" t="s">
        <v>26</v>
      </c>
      <c r="B1117" s="245">
        <v>815</v>
      </c>
      <c r="C1117" s="246" t="s">
        <v>200</v>
      </c>
      <c r="D1117" s="246" t="s">
        <v>194</v>
      </c>
      <c r="E1117" s="248"/>
      <c r="F1117" s="248"/>
      <c r="G1117" s="252"/>
      <c r="H1117" s="252"/>
      <c r="I1117" s="253" t="e">
        <f>#REF!+G1117</f>
        <v>#REF!</v>
      </c>
      <c r="J1117" s="253" t="e">
        <f t="shared" si="555"/>
        <v>#REF!</v>
      </c>
      <c r="K1117" s="253" t="e">
        <f t="shared" si="557"/>
        <v>#REF!</v>
      </c>
      <c r="L1117" s="253" t="e">
        <f t="shared" si="557"/>
        <v>#REF!</v>
      </c>
      <c r="M1117" s="253"/>
      <c r="N1117" s="253" t="e">
        <f t="shared" si="556"/>
        <v>#REF!</v>
      </c>
    </row>
    <row r="1118" spans="1:14" ht="12.75" hidden="1" customHeight="1" x14ac:dyDescent="0.2">
      <c r="A1118" s="394" t="s">
        <v>142</v>
      </c>
      <c r="B1118" s="245">
        <v>815</v>
      </c>
      <c r="C1118" s="246" t="s">
        <v>200</v>
      </c>
      <c r="D1118" s="246" t="s">
        <v>194</v>
      </c>
      <c r="E1118" s="248" t="s">
        <v>330</v>
      </c>
      <c r="F1118" s="248"/>
      <c r="G1118" s="252"/>
      <c r="H1118" s="252"/>
      <c r="I1118" s="253" t="e">
        <f>#REF!+G1118</f>
        <v>#REF!</v>
      </c>
      <c r="J1118" s="253" t="e">
        <f t="shared" si="555"/>
        <v>#REF!</v>
      </c>
      <c r="K1118" s="253" t="e">
        <f t="shared" si="557"/>
        <v>#REF!</v>
      </c>
      <c r="L1118" s="253" t="e">
        <f t="shared" si="557"/>
        <v>#REF!</v>
      </c>
      <c r="M1118" s="253"/>
      <c r="N1118" s="253" t="e">
        <f t="shared" si="556"/>
        <v>#REF!</v>
      </c>
    </row>
    <row r="1119" spans="1:14" ht="51" hidden="1" customHeight="1" x14ac:dyDescent="0.2">
      <c r="A1119" s="255" t="s">
        <v>260</v>
      </c>
      <c r="B1119" s="267">
        <v>815</v>
      </c>
      <c r="C1119" s="248" t="s">
        <v>200</v>
      </c>
      <c r="D1119" s="248" t="s">
        <v>194</v>
      </c>
      <c r="E1119" s="248" t="s">
        <v>261</v>
      </c>
      <c r="F1119" s="246"/>
      <c r="G1119" s="252"/>
      <c r="H1119" s="252"/>
      <c r="I1119" s="253" t="e">
        <f>#REF!+G1119</f>
        <v>#REF!</v>
      </c>
      <c r="J1119" s="253" t="e">
        <f t="shared" si="555"/>
        <v>#REF!</v>
      </c>
      <c r="K1119" s="253" t="e">
        <f t="shared" si="557"/>
        <v>#REF!</v>
      </c>
      <c r="L1119" s="253" t="e">
        <f t="shared" si="557"/>
        <v>#REF!</v>
      </c>
      <c r="M1119" s="253"/>
      <c r="N1119" s="253" t="e">
        <f t="shared" si="556"/>
        <v>#REF!</v>
      </c>
    </row>
    <row r="1120" spans="1:14" ht="12.75" hidden="1" customHeight="1" x14ac:dyDescent="0.2">
      <c r="A1120" s="255" t="s">
        <v>320</v>
      </c>
      <c r="B1120" s="267">
        <v>815</v>
      </c>
      <c r="C1120" s="248" t="s">
        <v>200</v>
      </c>
      <c r="D1120" s="248" t="s">
        <v>194</v>
      </c>
      <c r="E1120" s="248" t="s">
        <v>261</v>
      </c>
      <c r="F1120" s="248" t="s">
        <v>321</v>
      </c>
      <c r="G1120" s="252"/>
      <c r="H1120" s="252"/>
      <c r="I1120" s="253" t="e">
        <f>#REF!+G1120</f>
        <v>#REF!</v>
      </c>
      <c r="J1120" s="253" t="e">
        <f t="shared" si="555"/>
        <v>#REF!</v>
      </c>
      <c r="K1120" s="253" t="e">
        <f t="shared" si="557"/>
        <v>#REF!</v>
      </c>
      <c r="L1120" s="253" t="e">
        <f t="shared" si="557"/>
        <v>#REF!</v>
      </c>
      <c r="M1120" s="253"/>
      <c r="N1120" s="253" t="e">
        <f t="shared" si="556"/>
        <v>#REF!</v>
      </c>
    </row>
    <row r="1121" spans="1:14" ht="25.5" hidden="1" customHeight="1" x14ac:dyDescent="0.2">
      <c r="A1121" s="255" t="s">
        <v>262</v>
      </c>
      <c r="B1121" s="267">
        <v>815</v>
      </c>
      <c r="C1121" s="248" t="s">
        <v>200</v>
      </c>
      <c r="D1121" s="248" t="s">
        <v>194</v>
      </c>
      <c r="E1121" s="248" t="s">
        <v>263</v>
      </c>
      <c r="F1121" s="246"/>
      <c r="G1121" s="252"/>
      <c r="H1121" s="252"/>
      <c r="I1121" s="253" t="e">
        <f>#REF!+G1121</f>
        <v>#REF!</v>
      </c>
      <c r="J1121" s="253" t="e">
        <f t="shared" si="555"/>
        <v>#REF!</v>
      </c>
      <c r="K1121" s="253" t="e">
        <f t="shared" si="557"/>
        <v>#REF!</v>
      </c>
      <c r="L1121" s="253" t="e">
        <f t="shared" si="557"/>
        <v>#REF!</v>
      </c>
      <c r="M1121" s="253"/>
      <c r="N1121" s="253" t="e">
        <f t="shared" si="556"/>
        <v>#REF!</v>
      </c>
    </row>
    <row r="1122" spans="1:14" ht="12.75" hidden="1" customHeight="1" x14ac:dyDescent="0.2">
      <c r="A1122" s="255" t="s">
        <v>320</v>
      </c>
      <c r="B1122" s="267">
        <v>815</v>
      </c>
      <c r="C1122" s="248" t="s">
        <v>200</v>
      </c>
      <c r="D1122" s="248" t="s">
        <v>194</v>
      </c>
      <c r="E1122" s="248" t="s">
        <v>263</v>
      </c>
      <c r="F1122" s="248" t="s">
        <v>321</v>
      </c>
      <c r="G1122" s="252"/>
      <c r="H1122" s="252"/>
      <c r="I1122" s="253" t="e">
        <f>#REF!+G1122</f>
        <v>#REF!</v>
      </c>
      <c r="J1122" s="253" t="e">
        <f t="shared" si="555"/>
        <v>#REF!</v>
      </c>
      <c r="K1122" s="253" t="e">
        <f t="shared" si="557"/>
        <v>#REF!</v>
      </c>
      <c r="L1122" s="253" t="e">
        <f t="shared" si="557"/>
        <v>#REF!</v>
      </c>
      <c r="M1122" s="253"/>
      <c r="N1122" s="253" t="e">
        <f t="shared" si="556"/>
        <v>#REF!</v>
      </c>
    </row>
    <row r="1123" spans="1:14" ht="38.25" hidden="1" customHeight="1" x14ac:dyDescent="0.2">
      <c r="A1123" s="255" t="s">
        <v>264</v>
      </c>
      <c r="B1123" s="267">
        <v>815</v>
      </c>
      <c r="C1123" s="248" t="s">
        <v>200</v>
      </c>
      <c r="D1123" s="248" t="s">
        <v>194</v>
      </c>
      <c r="E1123" s="248" t="s">
        <v>265</v>
      </c>
      <c r="F1123" s="248"/>
      <c r="G1123" s="252"/>
      <c r="H1123" s="252"/>
      <c r="I1123" s="253" t="e">
        <f>#REF!+G1123</f>
        <v>#REF!</v>
      </c>
      <c r="J1123" s="253" t="e">
        <f t="shared" si="555"/>
        <v>#REF!</v>
      </c>
      <c r="K1123" s="253" t="e">
        <f t="shared" si="557"/>
        <v>#REF!</v>
      </c>
      <c r="L1123" s="253" t="e">
        <f t="shared" si="557"/>
        <v>#REF!</v>
      </c>
      <c r="M1123" s="253"/>
      <c r="N1123" s="253" t="e">
        <f t="shared" si="556"/>
        <v>#REF!</v>
      </c>
    </row>
    <row r="1124" spans="1:14" ht="12.75" hidden="1" customHeight="1" x14ac:dyDescent="0.2">
      <c r="A1124" s="255" t="s">
        <v>320</v>
      </c>
      <c r="B1124" s="267">
        <v>815</v>
      </c>
      <c r="C1124" s="248" t="s">
        <v>200</v>
      </c>
      <c r="D1124" s="248" t="s">
        <v>194</v>
      </c>
      <c r="E1124" s="248" t="s">
        <v>265</v>
      </c>
      <c r="F1124" s="248" t="s">
        <v>321</v>
      </c>
      <c r="G1124" s="252"/>
      <c r="H1124" s="252"/>
      <c r="I1124" s="253" t="e">
        <f>#REF!+G1124</f>
        <v>#REF!</v>
      </c>
      <c r="J1124" s="253" t="e">
        <f t="shared" si="555"/>
        <v>#REF!</v>
      </c>
      <c r="K1124" s="253" t="e">
        <f t="shared" si="557"/>
        <v>#REF!</v>
      </c>
      <c r="L1124" s="253" t="e">
        <f t="shared" si="557"/>
        <v>#REF!</v>
      </c>
      <c r="M1124" s="253"/>
      <c r="N1124" s="253" t="e">
        <f t="shared" si="556"/>
        <v>#REF!</v>
      </c>
    </row>
    <row r="1125" spans="1:14" ht="12.75" hidden="1" customHeight="1" x14ac:dyDescent="0.2">
      <c r="A1125" s="255" t="s">
        <v>95</v>
      </c>
      <c r="B1125" s="267">
        <v>801</v>
      </c>
      <c r="C1125" s="248" t="s">
        <v>205</v>
      </c>
      <c r="D1125" s="248" t="s">
        <v>192</v>
      </c>
      <c r="E1125" s="248" t="s">
        <v>5</v>
      </c>
      <c r="F1125" s="248" t="s">
        <v>96</v>
      </c>
      <c r="G1125" s="252"/>
      <c r="H1125" s="252"/>
      <c r="I1125" s="253" t="e">
        <f>#REF!+G1125</f>
        <v>#REF!</v>
      </c>
      <c r="J1125" s="253" t="e">
        <f t="shared" si="555"/>
        <v>#REF!</v>
      </c>
      <c r="K1125" s="253" t="e">
        <f t="shared" si="557"/>
        <v>#REF!</v>
      </c>
      <c r="L1125" s="253" t="e">
        <f t="shared" si="557"/>
        <v>#REF!</v>
      </c>
      <c r="M1125" s="253"/>
      <c r="N1125" s="253" t="e">
        <f t="shared" si="556"/>
        <v>#REF!</v>
      </c>
    </row>
    <row r="1126" spans="1:14" ht="12.75" hidden="1" customHeight="1" x14ac:dyDescent="0.2">
      <c r="A1126" s="255" t="s">
        <v>97</v>
      </c>
      <c r="B1126" s="267">
        <v>801</v>
      </c>
      <c r="C1126" s="248" t="s">
        <v>205</v>
      </c>
      <c r="D1126" s="248" t="s">
        <v>192</v>
      </c>
      <c r="E1126" s="248" t="s">
        <v>5</v>
      </c>
      <c r="F1126" s="248" t="s">
        <v>98</v>
      </c>
      <c r="G1126" s="252"/>
      <c r="H1126" s="252"/>
      <c r="I1126" s="253" t="e">
        <f>#REF!+G1126</f>
        <v>#REF!</v>
      </c>
      <c r="J1126" s="253" t="e">
        <f t="shared" si="555"/>
        <v>#REF!</v>
      </c>
      <c r="K1126" s="253" t="e">
        <f t="shared" si="557"/>
        <v>#REF!</v>
      </c>
      <c r="L1126" s="253" t="e">
        <f t="shared" si="557"/>
        <v>#REF!</v>
      </c>
      <c r="M1126" s="253"/>
      <c r="N1126" s="253" t="e">
        <f t="shared" si="556"/>
        <v>#REF!</v>
      </c>
    </row>
    <row r="1127" spans="1:14" ht="25.5" hidden="1" customHeight="1" x14ac:dyDescent="0.2">
      <c r="A1127" s="255" t="s">
        <v>99</v>
      </c>
      <c r="B1127" s="267">
        <v>801</v>
      </c>
      <c r="C1127" s="248" t="s">
        <v>205</v>
      </c>
      <c r="D1127" s="248" t="s">
        <v>192</v>
      </c>
      <c r="E1127" s="248" t="s">
        <v>5</v>
      </c>
      <c r="F1127" s="248" t="s">
        <v>100</v>
      </c>
      <c r="G1127" s="252"/>
      <c r="H1127" s="252"/>
      <c r="I1127" s="253" t="e">
        <f>#REF!+G1127</f>
        <v>#REF!</v>
      </c>
      <c r="J1127" s="253" t="e">
        <f t="shared" si="555"/>
        <v>#REF!</v>
      </c>
      <c r="K1127" s="253" t="e">
        <f t="shared" si="557"/>
        <v>#REF!</v>
      </c>
      <c r="L1127" s="253" t="e">
        <f t="shared" si="557"/>
        <v>#REF!</v>
      </c>
      <c r="M1127" s="253"/>
      <c r="N1127" s="253" t="e">
        <f t="shared" si="556"/>
        <v>#REF!</v>
      </c>
    </row>
    <row r="1128" spans="1:14" ht="25.5" hidden="1" customHeight="1" x14ac:dyDescent="0.2">
      <c r="A1128" s="255" t="s">
        <v>101</v>
      </c>
      <c r="B1128" s="267">
        <v>801</v>
      </c>
      <c r="C1128" s="248" t="s">
        <v>205</v>
      </c>
      <c r="D1128" s="248" t="s">
        <v>192</v>
      </c>
      <c r="E1128" s="248" t="s">
        <v>5</v>
      </c>
      <c r="F1128" s="248" t="s">
        <v>102</v>
      </c>
      <c r="G1128" s="252"/>
      <c r="H1128" s="252"/>
      <c r="I1128" s="253" t="e">
        <f>#REF!+G1128</f>
        <v>#REF!</v>
      </c>
      <c r="J1128" s="253" t="e">
        <f t="shared" si="555"/>
        <v>#REF!</v>
      </c>
      <c r="K1128" s="253" t="e">
        <f t="shared" si="557"/>
        <v>#REF!</v>
      </c>
      <c r="L1128" s="253" t="e">
        <f t="shared" si="557"/>
        <v>#REF!</v>
      </c>
      <c r="M1128" s="253"/>
      <c r="N1128" s="253" t="e">
        <f t="shared" si="556"/>
        <v>#REF!</v>
      </c>
    </row>
    <row r="1129" spans="1:14" ht="25.5" hidden="1" customHeight="1" x14ac:dyDescent="0.2">
      <c r="A1129" s="255" t="s">
        <v>93</v>
      </c>
      <c r="B1129" s="267">
        <v>801</v>
      </c>
      <c r="C1129" s="248" t="s">
        <v>205</v>
      </c>
      <c r="D1129" s="248" t="s">
        <v>192</v>
      </c>
      <c r="E1129" s="248" t="s">
        <v>5</v>
      </c>
      <c r="F1129" s="248" t="s">
        <v>94</v>
      </c>
      <c r="G1129" s="252"/>
      <c r="H1129" s="252"/>
      <c r="I1129" s="253" t="e">
        <f>#REF!+G1129</f>
        <v>#REF!</v>
      </c>
      <c r="J1129" s="253" t="e">
        <f t="shared" si="555"/>
        <v>#REF!</v>
      </c>
      <c r="K1129" s="253" t="e">
        <f t="shared" si="557"/>
        <v>#REF!</v>
      </c>
      <c r="L1129" s="253" t="e">
        <f t="shared" si="557"/>
        <v>#REF!</v>
      </c>
      <c r="M1129" s="253"/>
      <c r="N1129" s="253" t="e">
        <f t="shared" si="556"/>
        <v>#REF!</v>
      </c>
    </row>
    <row r="1130" spans="1:14" ht="30" hidden="1" x14ac:dyDescent="0.2">
      <c r="A1130" s="255" t="s">
        <v>76</v>
      </c>
      <c r="B1130" s="267">
        <v>801</v>
      </c>
      <c r="C1130" s="248" t="s">
        <v>205</v>
      </c>
      <c r="D1130" s="248" t="s">
        <v>192</v>
      </c>
      <c r="E1130" s="248" t="s">
        <v>5</v>
      </c>
      <c r="F1130" s="248" t="s">
        <v>77</v>
      </c>
      <c r="G1130" s="252"/>
      <c r="H1130" s="252"/>
      <c r="I1130" s="253" t="e">
        <f>#REF!+G1130</f>
        <v>#REF!</v>
      </c>
      <c r="J1130" s="253" t="e">
        <f t="shared" si="555"/>
        <v>#REF!</v>
      </c>
      <c r="K1130" s="253" t="e">
        <f t="shared" si="557"/>
        <v>#REF!</v>
      </c>
      <c r="L1130" s="253" t="e">
        <f t="shared" si="557"/>
        <v>#REF!</v>
      </c>
      <c r="M1130" s="253"/>
      <c r="N1130" s="253" t="e">
        <f t="shared" si="556"/>
        <v>#REF!</v>
      </c>
    </row>
    <row r="1131" spans="1:14" ht="12.75" hidden="1" customHeight="1" x14ac:dyDescent="0.2">
      <c r="A1131" s="255" t="s">
        <v>78</v>
      </c>
      <c r="B1131" s="267">
        <v>801</v>
      </c>
      <c r="C1131" s="248" t="s">
        <v>205</v>
      </c>
      <c r="D1131" s="248" t="s">
        <v>192</v>
      </c>
      <c r="E1131" s="248" t="s">
        <v>5</v>
      </c>
      <c r="F1131" s="248" t="s">
        <v>79</v>
      </c>
      <c r="G1131" s="252"/>
      <c r="H1131" s="252"/>
      <c r="I1131" s="253" t="e">
        <f>#REF!+G1131</f>
        <v>#REF!</v>
      </c>
      <c r="J1131" s="253" t="e">
        <f t="shared" si="555"/>
        <v>#REF!</v>
      </c>
      <c r="K1131" s="253" t="e">
        <f>#REF!+I1131</f>
        <v>#REF!</v>
      </c>
      <c r="L1131" s="253" t="e">
        <f t="shared" ref="L1131:L1138" si="558">I1131+J1131</f>
        <v>#REF!</v>
      </c>
      <c r="M1131" s="253"/>
      <c r="N1131" s="253" t="e">
        <f t="shared" si="556"/>
        <v>#REF!</v>
      </c>
    </row>
    <row r="1132" spans="1:14" ht="12.75" hidden="1" customHeight="1" x14ac:dyDescent="0.2">
      <c r="A1132" s="255" t="s">
        <v>103</v>
      </c>
      <c r="B1132" s="267">
        <v>801</v>
      </c>
      <c r="C1132" s="248" t="s">
        <v>205</v>
      </c>
      <c r="D1132" s="248" t="s">
        <v>192</v>
      </c>
      <c r="E1132" s="248" t="s">
        <v>5</v>
      </c>
      <c r="F1132" s="248" t="s">
        <v>104</v>
      </c>
      <c r="G1132" s="252"/>
      <c r="H1132" s="252"/>
      <c r="I1132" s="253" t="e">
        <f>#REF!+G1132</f>
        <v>#REF!</v>
      </c>
      <c r="J1132" s="253" t="e">
        <f t="shared" si="555"/>
        <v>#REF!</v>
      </c>
      <c r="K1132" s="253" t="e">
        <f>#REF!+I1132</f>
        <v>#REF!</v>
      </c>
      <c r="L1132" s="253" t="e">
        <f t="shared" si="558"/>
        <v>#REF!</v>
      </c>
      <c r="M1132" s="253"/>
      <c r="N1132" s="253" t="e">
        <f t="shared" si="556"/>
        <v>#REF!</v>
      </c>
    </row>
    <row r="1133" spans="1:14" ht="12.75" hidden="1" customHeight="1" x14ac:dyDescent="0.2">
      <c r="A1133" s="255" t="s">
        <v>105</v>
      </c>
      <c r="B1133" s="267">
        <v>801</v>
      </c>
      <c r="C1133" s="248" t="s">
        <v>205</v>
      </c>
      <c r="D1133" s="248" t="s">
        <v>192</v>
      </c>
      <c r="E1133" s="248" t="s">
        <v>5</v>
      </c>
      <c r="F1133" s="248" t="s">
        <v>106</v>
      </c>
      <c r="G1133" s="252"/>
      <c r="H1133" s="252"/>
      <c r="I1133" s="253" t="e">
        <f>#REF!+G1133</f>
        <v>#REF!</v>
      </c>
      <c r="J1133" s="253" t="e">
        <f t="shared" si="555"/>
        <v>#REF!</v>
      </c>
      <c r="K1133" s="253" t="e">
        <f>#REF!+I1133</f>
        <v>#REF!</v>
      </c>
      <c r="L1133" s="253" t="e">
        <f t="shared" si="558"/>
        <v>#REF!</v>
      </c>
      <c r="M1133" s="253"/>
      <c r="N1133" s="253" t="e">
        <f t="shared" si="556"/>
        <v>#REF!</v>
      </c>
    </row>
    <row r="1134" spans="1:14" ht="12.75" hidden="1" customHeight="1" x14ac:dyDescent="0.2">
      <c r="A1134" s="577" t="s">
        <v>149</v>
      </c>
      <c r="B1134" s="575"/>
      <c r="C1134" s="575"/>
      <c r="D1134" s="575"/>
      <c r="E1134" s="575"/>
      <c r="F1134" s="575"/>
      <c r="G1134" s="252"/>
      <c r="H1134" s="252"/>
      <c r="I1134" s="253" t="e">
        <f>#REF!+G1134</f>
        <v>#REF!</v>
      </c>
      <c r="J1134" s="253" t="e">
        <f t="shared" si="555"/>
        <v>#REF!</v>
      </c>
      <c r="K1134" s="253" t="e">
        <f>#REF!+I1134</f>
        <v>#REF!</v>
      </c>
      <c r="L1134" s="253" t="e">
        <f t="shared" si="558"/>
        <v>#REF!</v>
      </c>
      <c r="M1134" s="253"/>
      <c r="N1134" s="253" t="e">
        <f t="shared" si="556"/>
        <v>#REF!</v>
      </c>
    </row>
    <row r="1135" spans="1:14" ht="15" hidden="1" x14ac:dyDescent="0.2">
      <c r="A1135" s="255" t="s">
        <v>404</v>
      </c>
      <c r="B1135" s="267">
        <v>801</v>
      </c>
      <c r="C1135" s="248" t="s">
        <v>205</v>
      </c>
      <c r="D1135" s="248" t="s">
        <v>192</v>
      </c>
      <c r="E1135" s="248" t="s">
        <v>62</v>
      </c>
      <c r="F1135" s="248"/>
      <c r="G1135" s="252"/>
      <c r="H1135" s="252"/>
      <c r="I1135" s="253" t="e">
        <f>I1138</f>
        <v>#REF!</v>
      </c>
      <c r="J1135" s="253" t="e">
        <f t="shared" si="555"/>
        <v>#REF!</v>
      </c>
      <c r="K1135" s="253" t="e">
        <f>K1138</f>
        <v>#REF!</v>
      </c>
      <c r="L1135" s="253" t="e">
        <f t="shared" si="558"/>
        <v>#REF!</v>
      </c>
      <c r="M1135" s="253"/>
      <c r="N1135" s="253" t="e">
        <f t="shared" si="556"/>
        <v>#REF!</v>
      </c>
    </row>
    <row r="1136" spans="1:14" ht="15" hidden="1" x14ac:dyDescent="0.2">
      <c r="A1136" s="255" t="s">
        <v>547</v>
      </c>
      <c r="B1136" s="267">
        <v>801</v>
      </c>
      <c r="C1136" s="248" t="s">
        <v>205</v>
      </c>
      <c r="D1136" s="248" t="s">
        <v>192</v>
      </c>
      <c r="E1136" s="248" t="s">
        <v>173</v>
      </c>
      <c r="F1136" s="248"/>
      <c r="G1136" s="252"/>
      <c r="H1136" s="252"/>
      <c r="I1136" s="253" t="e">
        <f>I1137</f>
        <v>#REF!</v>
      </c>
      <c r="J1136" s="253" t="e">
        <f t="shared" si="555"/>
        <v>#REF!</v>
      </c>
      <c r="K1136" s="253" t="e">
        <f>K1137</f>
        <v>#REF!</v>
      </c>
      <c r="L1136" s="253" t="e">
        <f t="shared" si="558"/>
        <v>#REF!</v>
      </c>
      <c r="M1136" s="253"/>
      <c r="N1136" s="253" t="e">
        <f t="shared" si="556"/>
        <v>#REF!</v>
      </c>
    </row>
    <row r="1137" spans="1:14" ht="15" hidden="1" x14ac:dyDescent="0.2">
      <c r="A1137" s="255" t="s">
        <v>93</v>
      </c>
      <c r="B1137" s="267">
        <v>801</v>
      </c>
      <c r="C1137" s="248" t="s">
        <v>205</v>
      </c>
      <c r="D1137" s="248" t="s">
        <v>192</v>
      </c>
      <c r="E1137" s="248" t="s">
        <v>173</v>
      </c>
      <c r="F1137" s="248" t="s">
        <v>94</v>
      </c>
      <c r="G1137" s="252"/>
      <c r="H1137" s="252"/>
      <c r="I1137" s="253" t="e">
        <f>#REF!+G1137</f>
        <v>#REF!</v>
      </c>
      <c r="J1137" s="253" t="e">
        <f t="shared" si="555"/>
        <v>#REF!</v>
      </c>
      <c r="K1137" s="253" t="e">
        <f>H1137+I1137</f>
        <v>#REF!</v>
      </c>
      <c r="L1137" s="253" t="e">
        <f t="shared" si="558"/>
        <v>#REF!</v>
      </c>
      <c r="M1137" s="253"/>
      <c r="N1137" s="253" t="e">
        <f t="shared" si="556"/>
        <v>#REF!</v>
      </c>
    </row>
    <row r="1138" spans="1:14" ht="21" hidden="1" customHeight="1" x14ac:dyDescent="0.2">
      <c r="A1138" s="255" t="s">
        <v>421</v>
      </c>
      <c r="B1138" s="267">
        <v>801</v>
      </c>
      <c r="C1138" s="248" t="s">
        <v>205</v>
      </c>
      <c r="D1138" s="248" t="s">
        <v>192</v>
      </c>
      <c r="E1138" s="248" t="s">
        <v>429</v>
      </c>
      <c r="F1138" s="248"/>
      <c r="G1138" s="252"/>
      <c r="H1138" s="252"/>
      <c r="I1138" s="253" t="e">
        <f>#REF!</f>
        <v>#REF!</v>
      </c>
      <c r="J1138" s="253" t="e">
        <f t="shared" si="555"/>
        <v>#REF!</v>
      </c>
      <c r="K1138" s="253" t="e">
        <f>#REF!</f>
        <v>#REF!</v>
      </c>
      <c r="L1138" s="253" t="e">
        <f t="shared" si="558"/>
        <v>#REF!</v>
      </c>
      <c r="M1138" s="253"/>
      <c r="N1138" s="253" t="e">
        <f t="shared" si="556"/>
        <v>#REF!</v>
      </c>
    </row>
    <row r="1139" spans="1:14" ht="30" customHeight="1" x14ac:dyDescent="0.2">
      <c r="A1139" s="255" t="s">
        <v>76</v>
      </c>
      <c r="B1139" s="267">
        <v>801</v>
      </c>
      <c r="C1139" s="248" t="s">
        <v>205</v>
      </c>
      <c r="D1139" s="248" t="s">
        <v>192</v>
      </c>
      <c r="E1139" s="248" t="s">
        <v>784</v>
      </c>
      <c r="F1139" s="248" t="s">
        <v>77</v>
      </c>
      <c r="G1139" s="252"/>
      <c r="H1139" s="253">
        <v>2384</v>
      </c>
      <c r="I1139" s="253">
        <v>232.27</v>
      </c>
      <c r="J1139" s="253">
        <f t="shared" si="555"/>
        <v>2616.27</v>
      </c>
      <c r="K1139" s="253">
        <v>0</v>
      </c>
      <c r="L1139" s="253">
        <v>3390</v>
      </c>
      <c r="M1139" s="253">
        <v>-560</v>
      </c>
      <c r="N1139" s="253">
        <f>L1139+M1139</f>
        <v>2830</v>
      </c>
    </row>
    <row r="1140" spans="1:14" ht="21" customHeight="1" x14ac:dyDescent="0.2">
      <c r="A1140" s="255" t="s">
        <v>78</v>
      </c>
      <c r="B1140" s="267">
        <v>801</v>
      </c>
      <c r="C1140" s="248" t="s">
        <v>205</v>
      </c>
      <c r="D1140" s="248" t="s">
        <v>192</v>
      </c>
      <c r="E1140" s="248" t="s">
        <v>826</v>
      </c>
      <c r="F1140" s="248" t="s">
        <v>79</v>
      </c>
      <c r="G1140" s="252"/>
      <c r="H1140" s="253">
        <v>0</v>
      </c>
      <c r="I1140" s="253">
        <v>120</v>
      </c>
      <c r="J1140" s="253">
        <f>H1140+I1140</f>
        <v>120</v>
      </c>
      <c r="K1140" s="253">
        <v>220</v>
      </c>
      <c r="L1140" s="253">
        <v>0</v>
      </c>
      <c r="M1140" s="253"/>
      <c r="N1140" s="253">
        <f t="shared" ref="N1140:N1141" si="559">L1140+M1140</f>
        <v>0</v>
      </c>
    </row>
    <row r="1141" spans="1:14" ht="15" x14ac:dyDescent="0.2">
      <c r="A1141" s="255" t="s">
        <v>290</v>
      </c>
      <c r="B1141" s="248"/>
      <c r="C1141" s="248" t="s">
        <v>291</v>
      </c>
      <c r="D1141" s="248" t="s">
        <v>291</v>
      </c>
      <c r="E1141" s="248" t="s">
        <v>968</v>
      </c>
      <c r="F1141" s="248" t="s">
        <v>266</v>
      </c>
      <c r="G1141" s="252"/>
      <c r="H1141" s="253">
        <v>0</v>
      </c>
      <c r="I1141" s="253">
        <v>0</v>
      </c>
      <c r="J1141" s="253">
        <v>0</v>
      </c>
      <c r="K1141" s="253">
        <v>0</v>
      </c>
      <c r="L1141" s="253">
        <v>5652</v>
      </c>
      <c r="M1141" s="253">
        <v>-5652</v>
      </c>
      <c r="N1141" s="253">
        <f t="shared" si="559"/>
        <v>0</v>
      </c>
    </row>
    <row r="1142" spans="1:14" s="21" customFormat="1" ht="15.75" x14ac:dyDescent="0.2">
      <c r="A1142" s="395" t="s">
        <v>267</v>
      </c>
      <c r="B1142" s="396"/>
      <c r="C1142" s="397"/>
      <c r="D1142" s="397"/>
      <c r="E1142" s="397"/>
      <c r="F1142" s="397"/>
      <c r="G1142" s="398"/>
      <c r="H1142" s="241" t="e">
        <f>H10+H207+H338+H490+H542</f>
        <v>#REF!</v>
      </c>
      <c r="I1142" s="241" t="e">
        <f>I10+I207+I338+I490+I542</f>
        <v>#REF!</v>
      </c>
      <c r="J1142" s="241" t="e">
        <f>J10+J207+J338+J490+J542</f>
        <v>#REF!</v>
      </c>
      <c r="K1142" s="241" t="e">
        <f>K10+K207+K338+K490+K542</f>
        <v>#REF!</v>
      </c>
      <c r="L1142" s="241">
        <f>L10+L207+L338+L490+L542+L1141</f>
        <v>434760.96000000002</v>
      </c>
      <c r="M1142" s="241">
        <f>M10+M207+M338+M490+M542+M1141</f>
        <v>75297.540000000008</v>
      </c>
      <c r="N1142" s="241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77"/>
      <c r="L1147" s="277"/>
      <c r="M1147" s="277"/>
      <c r="N1147" s="277"/>
    </row>
    <row r="1148" spans="1:14" s="14" customFormat="1" ht="12.75" hidden="1" customHeight="1" x14ac:dyDescent="0.2">
      <c r="A1148" s="24"/>
      <c r="B1148" s="576"/>
      <c r="C1148" s="26"/>
      <c r="D1148" s="26"/>
      <c r="E1148" s="26"/>
      <c r="F1148" s="26"/>
      <c r="G1148" s="25"/>
      <c r="H1148" s="25"/>
      <c r="I1148" s="25"/>
      <c r="J1148" s="25"/>
      <c r="K1148" s="277"/>
      <c r="L1148" s="277"/>
      <c r="M1148" s="277"/>
      <c r="N1148" s="277"/>
    </row>
    <row r="1149" spans="1:14" s="14" customFormat="1" ht="12.75" hidden="1" customHeight="1" x14ac:dyDescent="0.2">
      <c r="A1149" s="24"/>
      <c r="B1149" s="576"/>
      <c r="C1149" s="26"/>
      <c r="D1149" s="26"/>
      <c r="E1149" s="26"/>
      <c r="F1149" s="26"/>
      <c r="G1149" s="25"/>
      <c r="H1149" s="25"/>
      <c r="I1149" s="25"/>
      <c r="J1149" s="25"/>
      <c r="K1149" s="277"/>
      <c r="L1149" s="277"/>
      <c r="M1149" s="277"/>
      <c r="N1149" s="277"/>
    </row>
    <row r="1150" spans="1:14" s="14" customFormat="1" ht="12.75" hidden="1" customHeight="1" x14ac:dyDescent="0.2">
      <c r="A1150" s="24"/>
      <c r="B1150" s="576"/>
      <c r="C1150" s="26"/>
      <c r="D1150" s="26"/>
      <c r="E1150" s="26"/>
      <c r="F1150" s="26"/>
      <c r="G1150" s="26"/>
      <c r="H1150" s="26"/>
      <c r="I1150" s="26"/>
      <c r="J1150" s="26"/>
      <c r="K1150" s="278"/>
      <c r="L1150" s="278"/>
      <c r="M1150" s="278"/>
      <c r="N1150" s="278"/>
    </row>
    <row r="1151" spans="1:14" s="14" customFormat="1" ht="12.75" hidden="1" customHeight="1" x14ac:dyDescent="0.2">
      <c r="A1151" s="24"/>
      <c r="B1151" s="576"/>
      <c r="C1151" s="29"/>
      <c r="D1151" s="29"/>
      <c r="E1151" s="26"/>
      <c r="F1151" s="26"/>
      <c r="G1151" s="26"/>
      <c r="H1151" s="26"/>
      <c r="I1151" s="26"/>
      <c r="J1151" s="26"/>
      <c r="K1151" s="278"/>
      <c r="L1151" s="278"/>
      <c r="M1151" s="278"/>
      <c r="N1151" s="278"/>
    </row>
    <row r="1152" spans="1:14" s="14" customFormat="1" ht="12.75" hidden="1" customHeight="1" x14ac:dyDescent="0.2">
      <c r="A1152" s="24"/>
      <c r="B1152" s="576"/>
      <c r="C1152" s="29"/>
      <c r="D1152" s="29"/>
      <c r="E1152" s="26"/>
      <c r="F1152" s="26"/>
      <c r="G1152" s="26"/>
      <c r="H1152" s="26"/>
      <c r="I1152" s="26"/>
      <c r="J1152" s="26"/>
      <c r="K1152" s="278"/>
      <c r="L1152" s="278"/>
      <c r="M1152" s="278"/>
      <c r="N1152" s="278"/>
    </row>
    <row r="1153" spans="1:14" s="14" customFormat="1" ht="12.75" hidden="1" customHeight="1" x14ac:dyDescent="0.2">
      <c r="A1153" s="24"/>
      <c r="B1153" s="576"/>
      <c r="C1153" s="27"/>
      <c r="D1153" s="27"/>
      <c r="E1153" s="26"/>
      <c r="F1153" s="26"/>
      <c r="G1153" s="29"/>
      <c r="H1153" s="29"/>
      <c r="I1153" s="29"/>
      <c r="J1153" s="29"/>
      <c r="K1153" s="278"/>
      <c r="L1153" s="278"/>
      <c r="M1153" s="278"/>
      <c r="N1153" s="278"/>
    </row>
    <row r="1154" spans="1:14" s="14" customFormat="1" ht="12.75" hidden="1" customHeight="1" x14ac:dyDescent="0.2">
      <c r="A1154" s="24"/>
      <c r="B1154" s="576"/>
      <c r="C1154" s="27"/>
      <c r="D1154" s="27"/>
      <c r="E1154" s="26"/>
      <c r="F1154" s="26"/>
      <c r="G1154" s="29"/>
      <c r="H1154" s="29"/>
      <c r="I1154" s="29"/>
      <c r="J1154" s="29"/>
      <c r="K1154" s="278"/>
      <c r="L1154" s="278"/>
      <c r="M1154" s="278"/>
      <c r="N1154" s="278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78"/>
      <c r="L1155" s="278"/>
      <c r="M1155" s="278"/>
      <c r="N1155" s="278"/>
    </row>
    <row r="1156" spans="1:14" ht="12.75" hidden="1" customHeight="1" x14ac:dyDescent="0.2">
      <c r="B1156" s="576"/>
      <c r="C1156" s="26"/>
      <c r="D1156" s="26"/>
      <c r="E1156" s="27"/>
      <c r="F1156" s="27"/>
      <c r="G1156" s="27"/>
      <c r="H1156" s="27"/>
      <c r="I1156" s="27"/>
      <c r="J1156" s="27"/>
      <c r="K1156" s="278"/>
      <c r="L1156" s="278"/>
      <c r="M1156" s="278"/>
      <c r="N1156" s="278"/>
    </row>
    <row r="1157" spans="1:14" ht="12.75" hidden="1" customHeight="1" x14ac:dyDescent="0.2">
      <c r="B1157" s="576"/>
      <c r="C1157" s="26"/>
      <c r="D1157" s="26"/>
      <c r="E1157" s="27"/>
      <c r="F1157" s="27"/>
      <c r="G1157" s="28"/>
      <c r="H1157" s="28"/>
      <c r="I1157" s="28"/>
      <c r="J1157" s="28"/>
      <c r="K1157" s="41"/>
      <c r="L1157" s="41"/>
      <c r="M1157" s="41"/>
      <c r="N1157" s="41"/>
    </row>
    <row r="1158" spans="1:14" ht="12.75" hidden="1" customHeight="1" x14ac:dyDescent="0.2">
      <c r="B1158" s="576"/>
      <c r="C1158" s="26"/>
      <c r="D1158" s="26"/>
      <c r="E1158" s="27"/>
      <c r="F1158" s="27"/>
      <c r="G1158" s="26"/>
      <c r="H1158" s="26"/>
      <c r="I1158" s="26"/>
      <c r="J1158" s="26"/>
      <c r="K1158" s="41"/>
      <c r="L1158" s="41"/>
      <c r="M1158" s="41"/>
      <c r="N1158" s="41"/>
    </row>
    <row r="1159" spans="1:14" ht="12.75" hidden="1" customHeight="1" x14ac:dyDescent="0.2">
      <c r="B1159" s="576"/>
      <c r="C1159" s="26"/>
      <c r="D1159" s="27"/>
      <c r="E1159" s="27"/>
      <c r="F1159" s="27"/>
      <c r="G1159" s="26"/>
      <c r="H1159" s="26"/>
      <c r="I1159" s="26"/>
      <c r="J1159" s="26"/>
      <c r="K1159" s="41"/>
      <c r="L1159" s="41"/>
      <c r="M1159" s="41"/>
      <c r="N1159" s="41"/>
    </row>
    <row r="1160" spans="1:14" ht="12.75" hidden="1" customHeight="1" x14ac:dyDescent="0.2">
      <c r="B1160" s="576"/>
      <c r="C1160" s="29"/>
      <c r="D1160" s="26"/>
      <c r="E1160" s="27"/>
      <c r="F1160" s="27"/>
      <c r="G1160" s="26"/>
      <c r="H1160" s="26"/>
      <c r="I1160" s="26"/>
      <c r="J1160" s="26"/>
      <c r="K1160" s="41"/>
      <c r="L1160" s="41"/>
      <c r="M1160" s="41"/>
      <c r="N1160" s="41"/>
    </row>
    <row r="1161" spans="1:14" ht="12.75" hidden="1" customHeight="1" x14ac:dyDescent="0.2">
      <c r="B1161" s="576"/>
      <c r="C1161" s="27"/>
      <c r="D1161" s="29"/>
      <c r="E1161" s="27"/>
      <c r="F1161" s="27"/>
      <c r="G1161" s="27"/>
      <c r="H1161" s="27"/>
      <c r="I1161" s="27"/>
      <c r="J1161" s="27"/>
      <c r="K1161" s="41"/>
      <c r="L1161" s="41"/>
      <c r="M1161" s="41"/>
      <c r="N1161" s="41"/>
    </row>
    <row r="1162" spans="1:14" ht="12.75" hidden="1" customHeight="1" x14ac:dyDescent="0.2">
      <c r="A1162" s="16"/>
      <c r="B1162" s="576"/>
      <c r="C1162" s="29"/>
      <c r="D1162" s="27"/>
      <c r="E1162" s="27"/>
      <c r="F1162" s="27"/>
      <c r="G1162" s="26"/>
      <c r="H1162" s="26"/>
      <c r="I1162" s="26"/>
      <c r="J1162" s="26"/>
      <c r="K1162" s="41"/>
      <c r="L1162" s="41"/>
      <c r="M1162" s="41"/>
      <c r="N1162" s="41"/>
    </row>
    <row r="1163" spans="1:14" ht="12.75" hidden="1" customHeight="1" x14ac:dyDescent="0.2">
      <c r="A1163" s="16"/>
      <c r="B1163" s="576"/>
      <c r="C1163" s="27"/>
      <c r="D1163" s="28"/>
      <c r="E1163" s="27"/>
      <c r="F1163" s="27"/>
      <c r="G1163" s="29"/>
      <c r="H1163" s="29"/>
      <c r="I1163" s="29"/>
      <c r="J1163" s="29"/>
      <c r="K1163" s="41"/>
      <c r="L1163" s="41"/>
      <c r="M1163" s="41"/>
      <c r="N1163" s="41"/>
    </row>
    <row r="1164" spans="1:14" ht="12.75" hidden="1" customHeight="1" x14ac:dyDescent="0.2">
      <c r="A1164" s="16"/>
      <c r="G1164" s="27"/>
      <c r="H1164" s="27"/>
      <c r="I1164" s="27"/>
      <c r="J1164" s="27"/>
      <c r="K1164" s="279"/>
      <c r="L1164" s="279"/>
      <c r="M1164" s="279"/>
      <c r="N1164" s="279"/>
    </row>
    <row r="1165" spans="1:14" ht="12.75" hidden="1" customHeight="1" x14ac:dyDescent="0.2">
      <c r="A1165" s="16"/>
      <c r="G1165" s="28"/>
      <c r="H1165" s="28"/>
      <c r="I1165" s="28"/>
      <c r="J1165" s="28"/>
      <c r="K1165" s="279"/>
      <c r="L1165" s="279"/>
      <c r="M1165" s="279"/>
      <c r="N1165" s="279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2" t="e">
        <f>#REF!+#REF!+#REF!+#REF!+#REF!+#REF!+#REF!+#REF!+#REF!+#REF!+#REF!+#REF!+#REF!+#REF!+#REF!+#REF!</f>
        <v>#REF!</v>
      </c>
      <c r="H1174" s="282"/>
      <c r="I1174" s="282" t="s">
        <v>713</v>
      </c>
      <c r="J1174" s="282">
        <v>378982.07</v>
      </c>
    </row>
    <row r="1175" spans="1:10" hidden="1" x14ac:dyDescent="0.2">
      <c r="G1175" s="282" t="e">
        <f>#REF!+#REF!+#REF!+#REF!+#REF!</f>
        <v>#REF!</v>
      </c>
      <c r="H1175" s="282"/>
      <c r="I1175" s="282" t="s">
        <v>712</v>
      </c>
      <c r="J1175" s="282">
        <f>J1174*3/100</f>
        <v>11369.462099999999</v>
      </c>
    </row>
    <row r="1176" spans="1:10" hidden="1" x14ac:dyDescent="0.2">
      <c r="I1176" s="272" t="s">
        <v>714</v>
      </c>
      <c r="J1176" s="272" t="e">
        <f>J1174-J1142</f>
        <v>#REF!</v>
      </c>
    </row>
    <row r="1177" spans="1:10" hidden="1" x14ac:dyDescent="0.2">
      <c r="A1177" s="16"/>
      <c r="C1177" s="272"/>
      <c r="D1177" s="272"/>
      <c r="E1177" s="272"/>
      <c r="F1177" s="272"/>
      <c r="G1177" s="282" t="e">
        <f>G1174+G1175</f>
        <v>#REF!</v>
      </c>
      <c r="H1177" s="282"/>
      <c r="I1177" s="282"/>
      <c r="J1177" s="282"/>
    </row>
    <row r="1178" spans="1:10" hidden="1" x14ac:dyDescent="0.2">
      <c r="A1178" s="16"/>
      <c r="C1178" s="272"/>
      <c r="D1178" s="272"/>
      <c r="E1178" s="272"/>
      <c r="F1178" s="272"/>
      <c r="G1178" s="282" t="e">
        <f>#REF!-G1177</f>
        <v>#REF!</v>
      </c>
      <c r="H1178" s="282"/>
      <c r="I1178" s="282"/>
      <c r="J1178" s="282"/>
    </row>
    <row r="1179" spans="1:10" hidden="1" x14ac:dyDescent="0.2">
      <c r="A1179" s="16"/>
      <c r="C1179" s="272"/>
      <c r="D1179" s="272"/>
      <c r="E1179" s="272"/>
      <c r="F1179" s="272"/>
    </row>
    <row r="1180" spans="1:10" hidden="1" x14ac:dyDescent="0.2">
      <c r="A1180" s="16"/>
      <c r="C1180" s="272"/>
      <c r="D1180" s="272"/>
      <c r="E1180" s="272"/>
      <c r="F1180" s="272"/>
    </row>
    <row r="1181" spans="1:10" hidden="1" x14ac:dyDescent="0.2">
      <c r="A1181" s="16"/>
      <c r="C1181" s="272"/>
      <c r="D1181" s="272"/>
      <c r="E1181" s="272"/>
      <c r="F1181" s="272"/>
    </row>
    <row r="1182" spans="1:10" hidden="1" x14ac:dyDescent="0.2"/>
    <row r="1183" spans="1:10" hidden="1" x14ac:dyDescent="0.2">
      <c r="G1183" s="272">
        <v>178599.7</v>
      </c>
    </row>
    <row r="1184" spans="1:10" hidden="1" x14ac:dyDescent="0.2">
      <c r="G1184" s="282" t="e">
        <f>G1177-G1183</f>
        <v>#REF!</v>
      </c>
      <c r="H1184" s="282"/>
      <c r="I1184" s="282"/>
      <c r="J1184" s="282"/>
    </row>
    <row r="1185" spans="1:10" hidden="1" x14ac:dyDescent="0.2"/>
    <row r="1186" spans="1:10" hidden="1" x14ac:dyDescent="0.2">
      <c r="A1186" s="16"/>
      <c r="C1186" s="272"/>
      <c r="D1186" s="272"/>
      <c r="E1186" s="272"/>
      <c r="F1186" s="272"/>
      <c r="J1186" s="272" t="e">
        <f>J1187-J1142</f>
        <v>#REF!</v>
      </c>
    </row>
    <row r="1187" spans="1:10" hidden="1" x14ac:dyDescent="0.2">
      <c r="A1187" s="16"/>
      <c r="C1187" s="272"/>
      <c r="D1187" s="272"/>
      <c r="E1187" s="272"/>
      <c r="F1187" s="272"/>
      <c r="J1187" s="272">
        <v>373454.01</v>
      </c>
    </row>
    <row r="1188" spans="1:10" hidden="1" x14ac:dyDescent="0.2">
      <c r="A1188" s="16"/>
      <c r="C1188" s="272"/>
      <c r="D1188" s="272"/>
      <c r="E1188" s="272"/>
      <c r="F1188" s="272"/>
      <c r="J1188" s="272">
        <v>0.05</v>
      </c>
    </row>
    <row r="1189" spans="1:10" hidden="1" x14ac:dyDescent="0.2">
      <c r="A1189" s="16"/>
      <c r="C1189" s="272"/>
      <c r="D1189" s="272"/>
      <c r="E1189" s="272"/>
      <c r="F1189" s="272"/>
      <c r="J1189" s="272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89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89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89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89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89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89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89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89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89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89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89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89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89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7" style="97" customWidth="1"/>
  </cols>
  <sheetData>
    <row r="1" spans="1:5" x14ac:dyDescent="0.2">
      <c r="D1" s="168" t="s">
        <v>683</v>
      </c>
    </row>
    <row r="2" spans="1:5" ht="45.75" customHeight="1" x14ac:dyDescent="0.2">
      <c r="D2" s="45" t="s">
        <v>446</v>
      </c>
      <c r="E2" s="42"/>
    </row>
    <row r="3" spans="1:5" ht="17.25" customHeight="1" x14ac:dyDescent="0.2">
      <c r="C3" s="5"/>
      <c r="D3" s="5"/>
      <c r="E3" s="5"/>
    </row>
    <row r="4" spans="1:5" s="99" customFormat="1" ht="20.25" customHeight="1" x14ac:dyDescent="0.25">
      <c r="A4" s="561" t="s">
        <v>688</v>
      </c>
      <c r="B4" s="561"/>
      <c r="C4" s="561"/>
      <c r="D4" s="561"/>
    </row>
    <row r="5" spans="1:5" s="99" customFormat="1" ht="33" customHeight="1" x14ac:dyDescent="0.25">
      <c r="A5" s="578"/>
      <c r="B5" s="578"/>
      <c r="C5" s="578"/>
      <c r="D5" s="578"/>
    </row>
    <row r="6" spans="1:5" ht="17.25" customHeight="1" x14ac:dyDescent="0.2">
      <c r="D6" s="169" t="s">
        <v>549</v>
      </c>
    </row>
    <row r="7" spans="1:5" s="99" customFormat="1" ht="18" customHeight="1" x14ac:dyDescent="0.25">
      <c r="A7" s="579" t="s">
        <v>580</v>
      </c>
      <c r="B7" s="579" t="s">
        <v>587</v>
      </c>
      <c r="C7" s="581" t="s">
        <v>582</v>
      </c>
      <c r="D7" s="582"/>
    </row>
    <row r="8" spans="1:5" s="99" customFormat="1" ht="36.75" customHeight="1" x14ac:dyDescent="0.25">
      <c r="A8" s="580"/>
      <c r="B8" s="580"/>
      <c r="C8" s="170" t="s">
        <v>584</v>
      </c>
      <c r="D8" s="170" t="s">
        <v>585</v>
      </c>
    </row>
    <row r="9" spans="1:5" s="56" customFormat="1" x14ac:dyDescent="0.2">
      <c r="A9" s="171"/>
      <c r="B9" s="172"/>
      <c r="C9" s="172"/>
      <c r="D9" s="172"/>
    </row>
    <row r="10" spans="1:5" s="56" customFormat="1" x14ac:dyDescent="0.2">
      <c r="A10" s="171"/>
      <c r="B10" s="172"/>
      <c r="C10" s="172"/>
      <c r="D10" s="172"/>
    </row>
    <row r="11" spans="1:5" s="56" customFormat="1" x14ac:dyDescent="0.2">
      <c r="A11" s="171"/>
      <c r="B11" s="172"/>
      <c r="C11" s="172"/>
      <c r="D11" s="172"/>
    </row>
    <row r="12" spans="1:5" s="56" customFormat="1" x14ac:dyDescent="0.2">
      <c r="A12" s="172" t="s">
        <v>171</v>
      </c>
      <c r="B12" s="172"/>
      <c r="C12" s="172"/>
      <c r="D12" s="172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7" customWidth="1"/>
    <col min="2" max="2" width="12" style="97" customWidth="1"/>
    <col min="3" max="3" width="19.7109375" style="97" customWidth="1"/>
    <col min="4" max="4" width="48" style="97" customWidth="1"/>
  </cols>
  <sheetData>
    <row r="1" spans="1:5" ht="19.5" customHeight="1" x14ac:dyDescent="0.25">
      <c r="D1" s="50" t="s">
        <v>683</v>
      </c>
    </row>
    <row r="2" spans="1:5" ht="39" customHeight="1" x14ac:dyDescent="0.2">
      <c r="C2" s="98"/>
      <c r="D2" s="45" t="s">
        <v>446</v>
      </c>
      <c r="E2" s="42"/>
    </row>
    <row r="3" spans="1:5" ht="16.5" customHeight="1" x14ac:dyDescent="0.2">
      <c r="C3" s="98"/>
      <c r="D3" s="98"/>
    </row>
    <row r="4" spans="1:5" s="99" customFormat="1" ht="18" x14ac:dyDescent="0.25">
      <c r="A4" s="561" t="s">
        <v>689</v>
      </c>
      <c r="B4" s="561"/>
      <c r="C4" s="561"/>
      <c r="D4" s="561"/>
    </row>
    <row r="5" spans="1:5" s="99" customFormat="1" ht="35.25" customHeight="1" x14ac:dyDescent="0.25">
      <c r="A5" s="578"/>
      <c r="B5" s="578"/>
      <c r="C5" s="578"/>
      <c r="D5" s="578"/>
    </row>
    <row r="6" spans="1:5" x14ac:dyDescent="0.2">
      <c r="D6" s="169" t="s">
        <v>549</v>
      </c>
    </row>
    <row r="7" spans="1:5" s="99" customFormat="1" ht="19.5" customHeight="1" x14ac:dyDescent="0.25">
      <c r="A7" s="579" t="s">
        <v>580</v>
      </c>
      <c r="B7" s="583" t="s">
        <v>587</v>
      </c>
      <c r="C7" s="584" t="s">
        <v>582</v>
      </c>
      <c r="D7" s="584"/>
    </row>
    <row r="8" spans="1:5" s="99" customFormat="1" ht="40.5" customHeight="1" x14ac:dyDescent="0.25">
      <c r="A8" s="580"/>
      <c r="B8" s="583"/>
      <c r="C8" s="173" t="s">
        <v>584</v>
      </c>
      <c r="D8" s="170" t="s">
        <v>585</v>
      </c>
    </row>
    <row r="9" spans="1:5" s="56" customFormat="1" x14ac:dyDescent="0.2">
      <c r="A9" s="171"/>
      <c r="B9" s="172"/>
      <c r="C9" s="172"/>
      <c r="D9" s="172"/>
    </row>
    <row r="10" spans="1:5" s="56" customFormat="1" x14ac:dyDescent="0.2">
      <c r="A10" s="171"/>
      <c r="B10" s="172"/>
      <c r="C10" s="172"/>
      <c r="D10" s="172"/>
    </row>
    <row r="11" spans="1:5" s="56" customFormat="1" x14ac:dyDescent="0.2">
      <c r="A11" s="171"/>
      <c r="B11" s="172"/>
      <c r="C11" s="172"/>
      <c r="D11" s="172"/>
    </row>
    <row r="12" spans="1:5" s="56" customFormat="1" x14ac:dyDescent="0.2">
      <c r="A12" s="172" t="s">
        <v>171</v>
      </c>
      <c r="B12" s="172"/>
      <c r="C12" s="172"/>
      <c r="D12" s="172"/>
    </row>
    <row r="13" spans="1:5" s="2" customFormat="1" x14ac:dyDescent="0.2">
      <c r="A13" s="100"/>
      <c r="B13" s="100"/>
      <c r="C13" s="100"/>
      <c r="D13" s="100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7" customWidth="1"/>
    <col min="2" max="2" width="16.7109375" style="97" customWidth="1"/>
    <col min="3" max="3" width="12.85546875" style="97" customWidth="1"/>
    <col min="4" max="4" width="37.85546875" style="97" customWidth="1"/>
  </cols>
  <sheetData>
    <row r="1" spans="1:5" x14ac:dyDescent="0.2">
      <c r="D1" s="168" t="s">
        <v>685</v>
      </c>
    </row>
    <row r="2" spans="1:5" ht="47.25" customHeight="1" x14ac:dyDescent="0.2">
      <c r="D2" s="45" t="s">
        <v>446</v>
      </c>
      <c r="E2" s="42"/>
    </row>
    <row r="3" spans="1:5" ht="22.5" customHeight="1" x14ac:dyDescent="0.2">
      <c r="C3" s="98"/>
      <c r="D3" s="98"/>
      <c r="E3" s="5"/>
    </row>
    <row r="4" spans="1:5" ht="39.75" customHeight="1" x14ac:dyDescent="0.2">
      <c r="A4" s="561" t="s">
        <v>690</v>
      </c>
      <c r="B4" s="561"/>
      <c r="C4" s="561"/>
      <c r="D4" s="561"/>
    </row>
    <row r="5" spans="1:5" ht="17.25" customHeight="1" x14ac:dyDescent="0.2">
      <c r="D5" s="169" t="s">
        <v>549</v>
      </c>
    </row>
    <row r="6" spans="1:5" s="43" customFormat="1" ht="21.75" customHeight="1" x14ac:dyDescent="0.3">
      <c r="A6" s="585" t="s">
        <v>580</v>
      </c>
      <c r="B6" s="585" t="s">
        <v>586</v>
      </c>
      <c r="C6" s="587" t="s">
        <v>582</v>
      </c>
      <c r="D6" s="588"/>
    </row>
    <row r="7" spans="1:5" s="43" customFormat="1" ht="50.25" customHeight="1" x14ac:dyDescent="0.3">
      <c r="A7" s="586"/>
      <c r="B7" s="586"/>
      <c r="C7" s="48" t="s">
        <v>584</v>
      </c>
      <c r="D7" s="170" t="s">
        <v>585</v>
      </c>
    </row>
    <row r="8" spans="1:5" s="43" customFormat="1" ht="18.75" x14ac:dyDescent="0.3">
      <c r="A8" s="171" t="s">
        <v>710</v>
      </c>
      <c r="B8" s="236">
        <f>C8+D8</f>
        <v>200</v>
      </c>
      <c r="C8" s="236">
        <v>200</v>
      </c>
      <c r="D8" s="236"/>
    </row>
    <row r="9" spans="1:5" s="43" customFormat="1" ht="18.75" x14ac:dyDescent="0.3">
      <c r="A9" s="171" t="s">
        <v>711</v>
      </c>
      <c r="B9" s="236"/>
      <c r="C9" s="236"/>
      <c r="D9" s="236"/>
    </row>
    <row r="10" spans="1:5" s="43" customFormat="1" ht="18.75" x14ac:dyDescent="0.3">
      <c r="A10" s="171"/>
      <c r="B10" s="236"/>
      <c r="C10" s="236"/>
      <c r="D10" s="236"/>
    </row>
    <row r="11" spans="1:5" s="43" customFormat="1" ht="18.75" x14ac:dyDescent="0.3">
      <c r="A11" s="172" t="s">
        <v>171</v>
      </c>
      <c r="B11" s="236">
        <f>B8+B9+B10</f>
        <v>200</v>
      </c>
      <c r="C11" s="236">
        <f>C8+C9+C10</f>
        <v>200</v>
      </c>
      <c r="D11" s="236">
        <f>D8+D9+D10</f>
        <v>0</v>
      </c>
    </row>
    <row r="12" spans="1:5" s="56" customFormat="1" x14ac:dyDescent="0.2">
      <c r="A12" s="97"/>
      <c r="B12" s="97"/>
      <c r="C12" s="97"/>
      <c r="D12" s="97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7" customWidth="1"/>
    <col min="2" max="2" width="19.28515625" style="97" customWidth="1"/>
    <col min="3" max="3" width="12.85546875" style="97" customWidth="1"/>
    <col min="4" max="4" width="33.42578125" style="97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6" t="s">
        <v>683</v>
      </c>
    </row>
    <row r="2" spans="1:7" ht="51.75" customHeight="1" x14ac:dyDescent="0.2">
      <c r="E2" s="5"/>
      <c r="F2" s="503" t="s">
        <v>446</v>
      </c>
      <c r="G2" s="503"/>
    </row>
    <row r="3" spans="1:7" ht="22.5" customHeight="1" x14ac:dyDescent="0.2">
      <c r="C3" s="98"/>
      <c r="D3" s="98"/>
      <c r="E3" s="5"/>
    </row>
    <row r="4" spans="1:7" ht="36.75" customHeight="1" x14ac:dyDescent="0.2">
      <c r="A4" s="561" t="s">
        <v>691</v>
      </c>
      <c r="B4" s="561"/>
      <c r="C4" s="561"/>
      <c r="D4" s="561"/>
      <c r="E4" s="561"/>
      <c r="F4" s="561"/>
      <c r="G4" s="561"/>
    </row>
    <row r="5" spans="1:7" ht="17.25" customHeight="1" x14ac:dyDescent="0.2">
      <c r="D5" s="589" t="s">
        <v>549</v>
      </c>
      <c r="E5" s="589"/>
      <c r="F5" s="589"/>
      <c r="G5" s="589"/>
    </row>
    <row r="6" spans="1:7" s="43" customFormat="1" ht="21.75" customHeight="1" x14ac:dyDescent="0.3">
      <c r="A6" s="585" t="s">
        <v>580</v>
      </c>
      <c r="B6" s="585" t="s">
        <v>581</v>
      </c>
      <c r="C6" s="587" t="s">
        <v>582</v>
      </c>
      <c r="D6" s="588"/>
      <c r="E6" s="585" t="s">
        <v>583</v>
      </c>
      <c r="F6" s="587" t="s">
        <v>582</v>
      </c>
      <c r="G6" s="588"/>
    </row>
    <row r="7" spans="1:7" s="43" customFormat="1" ht="45.75" customHeight="1" x14ac:dyDescent="0.3">
      <c r="A7" s="586"/>
      <c r="B7" s="586"/>
      <c r="C7" s="48" t="s">
        <v>584</v>
      </c>
      <c r="D7" s="170" t="s">
        <v>585</v>
      </c>
      <c r="E7" s="586"/>
      <c r="F7" s="48" t="s">
        <v>584</v>
      </c>
      <c r="G7" s="170" t="s">
        <v>585</v>
      </c>
    </row>
    <row r="8" spans="1:7" s="43" customFormat="1" ht="18.75" x14ac:dyDescent="0.3">
      <c r="A8" s="171" t="s">
        <v>711</v>
      </c>
      <c r="B8" s="172">
        <f>C8+D8</f>
        <v>3309.6</v>
      </c>
      <c r="C8" s="172">
        <v>3309.6</v>
      </c>
      <c r="D8" s="172"/>
      <c r="E8" s="172">
        <f>F8+G8</f>
        <v>0</v>
      </c>
      <c r="F8" s="172"/>
      <c r="G8" s="172"/>
    </row>
    <row r="9" spans="1:7" s="43" customFormat="1" ht="18.75" x14ac:dyDescent="0.3">
      <c r="A9" s="171"/>
      <c r="B9" s="172">
        <f>C9+D9</f>
        <v>0</v>
      </c>
      <c r="C9" s="172"/>
      <c r="D9" s="172"/>
      <c r="E9" s="172">
        <f>F9+G9</f>
        <v>0</v>
      </c>
      <c r="F9" s="172"/>
      <c r="G9" s="172"/>
    </row>
    <row r="10" spans="1:7" s="43" customFormat="1" ht="18.75" x14ac:dyDescent="0.3">
      <c r="A10" s="171"/>
      <c r="B10" s="172">
        <f>C10+D10</f>
        <v>0</v>
      </c>
      <c r="C10" s="172"/>
      <c r="D10" s="172"/>
      <c r="E10" s="172">
        <f>F10+G10</f>
        <v>0</v>
      </c>
      <c r="F10" s="172"/>
      <c r="G10" s="172"/>
    </row>
    <row r="11" spans="1:7" s="43" customFormat="1" ht="18.75" x14ac:dyDescent="0.3">
      <c r="A11" s="172" t="s">
        <v>171</v>
      </c>
      <c r="B11" s="172">
        <f>C11+D11</f>
        <v>3309.6</v>
      </c>
      <c r="C11" s="172">
        <f>C8+C9+C10</f>
        <v>3309.6</v>
      </c>
      <c r="D11" s="172">
        <f>D8+D9+D10</f>
        <v>0</v>
      </c>
      <c r="E11" s="172">
        <f>F11+G11</f>
        <v>0</v>
      </c>
      <c r="F11" s="172">
        <f>F8+F9+F10</f>
        <v>0</v>
      </c>
      <c r="G11" s="172">
        <f>G8+G9+G10</f>
        <v>0</v>
      </c>
    </row>
    <row r="12" spans="1:7" s="56" customFormat="1" x14ac:dyDescent="0.2">
      <c r="A12" s="97"/>
      <c r="B12" s="97"/>
      <c r="C12" s="97"/>
      <c r="D12" s="97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5" t="s">
        <v>446</v>
      </c>
      <c r="D2" s="42"/>
      <c r="E2" s="42"/>
    </row>
    <row r="3" spans="1:5" x14ac:dyDescent="0.2">
      <c r="C3" s="5"/>
      <c r="D3" s="5"/>
    </row>
    <row r="4" spans="1:5" s="51" customFormat="1" ht="55.5" customHeight="1" x14ac:dyDescent="0.2">
      <c r="A4" s="561" t="s">
        <v>692</v>
      </c>
      <c r="B4" s="561"/>
      <c r="C4" s="561"/>
    </row>
    <row r="5" spans="1:5" s="52" customFormat="1" ht="15.75" x14ac:dyDescent="0.2">
      <c r="C5" s="45" t="s">
        <v>549</v>
      </c>
    </row>
    <row r="6" spans="1:5" s="51" customFormat="1" ht="32.25" customHeight="1" x14ac:dyDescent="0.2">
      <c r="A6" s="48" t="s">
        <v>550</v>
      </c>
      <c r="B6" s="48" t="s">
        <v>551</v>
      </c>
      <c r="C6" s="198" t="s">
        <v>552</v>
      </c>
    </row>
    <row r="7" spans="1:5" s="53" customFormat="1" x14ac:dyDescent="0.2">
      <c r="A7" s="198">
        <v>1</v>
      </c>
      <c r="B7" s="198">
        <v>2</v>
      </c>
      <c r="C7" s="198">
        <v>3</v>
      </c>
    </row>
    <row r="8" spans="1:5" s="55" customFormat="1" x14ac:dyDescent="0.2">
      <c r="A8" s="199"/>
      <c r="B8" s="199"/>
      <c r="C8" s="54"/>
    </row>
    <row r="9" spans="1:5" s="56" customFormat="1" x14ac:dyDescent="0.2">
      <c r="A9" s="200" t="s">
        <v>171</v>
      </c>
      <c r="B9" s="200" t="s">
        <v>553</v>
      </c>
      <c r="C9" s="201"/>
    </row>
    <row r="10" spans="1:5" s="56" customFormat="1" ht="15.75" x14ac:dyDescent="0.25">
      <c r="A10" s="57"/>
      <c r="B10" s="57"/>
      <c r="C10" s="58"/>
    </row>
    <row r="11" spans="1:5" ht="15.75" x14ac:dyDescent="0.25">
      <c r="A11" s="57"/>
      <c r="B11" s="57"/>
      <c r="C11" s="58"/>
    </row>
    <row r="12" spans="1:5" ht="15.75" x14ac:dyDescent="0.25">
      <c r="A12" s="57"/>
      <c r="B12" s="57"/>
      <c r="C12" s="58"/>
    </row>
    <row r="13" spans="1:5" ht="15.75" x14ac:dyDescent="0.25">
      <c r="A13" s="57"/>
      <c r="B13" s="57"/>
      <c r="C13" s="58"/>
    </row>
    <row r="14" spans="1:5" ht="15.75" x14ac:dyDescent="0.25">
      <c r="A14" s="57"/>
      <c r="B14" s="57"/>
      <c r="C14" s="58"/>
    </row>
    <row r="15" spans="1:5" ht="15.75" x14ac:dyDescent="0.25">
      <c r="A15" s="59"/>
      <c r="B15" s="59"/>
      <c r="C15" s="60"/>
    </row>
    <row r="16" spans="1:5" ht="15.75" x14ac:dyDescent="0.25">
      <c r="A16" s="61"/>
      <c r="B16" s="61"/>
      <c r="C16" s="60"/>
    </row>
    <row r="17" spans="1:3" ht="15.75" x14ac:dyDescent="0.25">
      <c r="A17" s="61"/>
      <c r="B17" s="61"/>
      <c r="C17" s="60"/>
    </row>
    <row r="18" spans="1:3" ht="15.75" x14ac:dyDescent="0.25">
      <c r="A18" s="61"/>
      <c r="B18" s="61"/>
      <c r="C18" s="60"/>
    </row>
    <row r="19" spans="1:3" ht="15.75" x14ac:dyDescent="0.25">
      <c r="A19" s="61"/>
      <c r="B19" s="61"/>
      <c r="C19" s="60"/>
    </row>
    <row r="20" spans="1:3" ht="15.75" x14ac:dyDescent="0.25">
      <c r="A20" s="61"/>
      <c r="B20" s="61"/>
      <c r="C20" s="60"/>
    </row>
    <row r="21" spans="1:3" ht="15.75" x14ac:dyDescent="0.25">
      <c r="A21" s="61"/>
      <c r="B21" s="61"/>
      <c r="C21" s="60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5" t="s">
        <v>683</v>
      </c>
    </row>
    <row r="2" spans="1:5" ht="55.5" customHeight="1" x14ac:dyDescent="0.2">
      <c r="C2" s="45" t="s">
        <v>446</v>
      </c>
      <c r="D2" s="42"/>
      <c r="E2" s="42"/>
    </row>
    <row r="3" spans="1:5" x14ac:dyDescent="0.2">
      <c r="C3" s="5"/>
      <c r="D3" s="5"/>
    </row>
    <row r="4" spans="1:5" s="51" customFormat="1" ht="55.5" customHeight="1" x14ac:dyDescent="0.2">
      <c r="A4" s="561" t="s">
        <v>693</v>
      </c>
      <c r="B4" s="561"/>
      <c r="C4" s="561"/>
    </row>
    <row r="5" spans="1:5" s="52" customFormat="1" ht="15.75" x14ac:dyDescent="0.2">
      <c r="C5" s="45" t="s">
        <v>549</v>
      </c>
    </row>
    <row r="6" spans="1:5" s="51" customFormat="1" ht="32.25" customHeight="1" x14ac:dyDescent="0.2">
      <c r="A6" s="48" t="s">
        <v>550</v>
      </c>
      <c r="B6" s="48" t="s">
        <v>551</v>
      </c>
      <c r="C6" s="198" t="s">
        <v>552</v>
      </c>
    </row>
    <row r="7" spans="1:5" s="53" customFormat="1" x14ac:dyDescent="0.2">
      <c r="A7" s="198">
        <v>1</v>
      </c>
      <c r="B7" s="198">
        <v>2</v>
      </c>
      <c r="C7" s="198">
        <v>3</v>
      </c>
    </row>
    <row r="8" spans="1:5" s="55" customFormat="1" x14ac:dyDescent="0.2">
      <c r="A8" s="199"/>
      <c r="B8" s="199"/>
      <c r="C8" s="54"/>
    </row>
    <row r="9" spans="1:5" s="56" customFormat="1" x14ac:dyDescent="0.2">
      <c r="A9" s="200" t="s">
        <v>171</v>
      </c>
      <c r="B9" s="200" t="s">
        <v>553</v>
      </c>
      <c r="C9" s="201"/>
    </row>
    <row r="10" spans="1:5" s="56" customFormat="1" ht="15.75" x14ac:dyDescent="0.25">
      <c r="A10" s="57"/>
      <c r="B10" s="57"/>
      <c r="C10" s="58"/>
    </row>
    <row r="11" spans="1:5" ht="15.75" x14ac:dyDescent="0.25">
      <c r="A11" s="57"/>
      <c r="B11" s="57"/>
      <c r="C11" s="58"/>
    </row>
    <row r="12" spans="1:5" ht="15.75" x14ac:dyDescent="0.25">
      <c r="A12" s="57"/>
      <c r="B12" s="57"/>
      <c r="C12" s="58"/>
    </row>
    <row r="13" spans="1:5" ht="15.75" x14ac:dyDescent="0.25">
      <c r="A13" s="57"/>
      <c r="B13" s="57"/>
      <c r="C13" s="58"/>
    </row>
    <row r="14" spans="1:5" ht="15.75" x14ac:dyDescent="0.25">
      <c r="A14" s="57"/>
      <c r="B14" s="57"/>
      <c r="C14" s="58"/>
    </row>
    <row r="15" spans="1:5" ht="15.75" x14ac:dyDescent="0.25">
      <c r="A15" s="59"/>
      <c r="B15" s="59"/>
      <c r="C15" s="60"/>
    </row>
    <row r="16" spans="1:5" ht="15.75" x14ac:dyDescent="0.25">
      <c r="A16" s="61"/>
      <c r="B16" s="61"/>
      <c r="C16" s="60"/>
    </row>
    <row r="17" spans="1:3" ht="15.75" x14ac:dyDescent="0.25">
      <c r="A17" s="61"/>
      <c r="B17" s="61"/>
      <c r="C17" s="60"/>
    </row>
    <row r="18" spans="1:3" ht="15.75" x14ac:dyDescent="0.25">
      <c r="A18" s="61"/>
      <c r="B18" s="61"/>
      <c r="C18" s="60"/>
    </row>
    <row r="19" spans="1:3" ht="15.75" x14ac:dyDescent="0.25">
      <c r="A19" s="61"/>
      <c r="B19" s="61"/>
      <c r="C19" s="60"/>
    </row>
    <row r="20" spans="1:3" ht="15.75" x14ac:dyDescent="0.25">
      <c r="A20" s="61"/>
      <c r="B20" s="61"/>
      <c r="C20" s="60"/>
    </row>
    <row r="21" spans="1:3" ht="15.75" x14ac:dyDescent="0.25">
      <c r="A21" s="61"/>
      <c r="B21" s="61"/>
      <c r="C21" s="60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1107"/>
  <sheetViews>
    <sheetView view="pageBreakPreview" zoomScale="90" zoomScaleNormal="100" zoomScaleSheetLayoutView="90" workbookViewId="0">
      <selection activeCell="E733" sqref="E733"/>
    </sheetView>
  </sheetViews>
  <sheetFormatPr defaultColWidth="9.140625" defaultRowHeight="15" x14ac:dyDescent="0.2"/>
  <cols>
    <col min="1" max="1" width="101.7109375" style="240" customWidth="1"/>
    <col min="2" max="2" width="7" style="448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48" hidden="1" customWidth="1"/>
    <col min="8" max="8" width="14.28515625" style="448" hidden="1" customWidth="1"/>
    <col min="9" max="9" width="14.7109375" style="448" hidden="1" customWidth="1"/>
    <col min="10" max="10" width="16.42578125" style="448" hidden="1" customWidth="1"/>
    <col min="11" max="12" width="15.85546875" style="16" hidden="1" customWidth="1"/>
    <col min="13" max="13" width="13.5703125" style="16" hidden="1" customWidth="1"/>
    <col min="14" max="14" width="13.28515625" style="373" hidden="1" customWidth="1"/>
    <col min="15" max="15" width="15.85546875" style="373" hidden="1" customWidth="1"/>
    <col min="16" max="16" width="13.42578125" style="373" hidden="1" customWidth="1"/>
    <col min="17" max="19" width="15.5703125" style="373" hidden="1" customWidth="1"/>
    <col min="20" max="20" width="14.85546875" style="373" hidden="1" customWidth="1"/>
    <col min="21" max="21" width="15.5703125" style="373" hidden="1" customWidth="1"/>
    <col min="22" max="22" width="16.85546875" style="373" hidden="1" customWidth="1"/>
    <col min="23" max="23" width="15.28515625" style="426" hidden="1" customWidth="1"/>
    <col min="24" max="24" width="16.5703125" style="426" hidden="1" customWidth="1"/>
    <col min="25" max="25" width="17.28515625" style="16" hidden="1" customWidth="1"/>
    <col min="26" max="26" width="21" style="16" hidden="1" customWidth="1"/>
    <col min="27" max="27" width="18.28515625" style="16" hidden="1" customWidth="1"/>
    <col min="28" max="28" width="17.7109375" style="16" hidden="1" customWidth="1"/>
    <col min="29" max="29" width="18.42578125" style="16" hidden="1" customWidth="1"/>
    <col min="30" max="30" width="19.140625" style="16" customWidth="1"/>
    <col min="31" max="31" width="18.5703125" style="16" customWidth="1"/>
    <col min="32" max="32" width="15" style="16" customWidth="1"/>
    <col min="33" max="16384" width="9.140625" style="16"/>
  </cols>
  <sheetData>
    <row r="1" spans="1:32" x14ac:dyDescent="0.2">
      <c r="E1" s="562"/>
      <c r="F1" s="562"/>
      <c r="G1" s="562"/>
      <c r="H1" s="562"/>
      <c r="I1" s="562"/>
      <c r="J1" s="562"/>
      <c r="K1" s="562"/>
      <c r="L1" s="562"/>
      <c r="M1" s="562"/>
      <c r="O1" s="562"/>
      <c r="P1" s="562"/>
      <c r="Q1" s="16"/>
      <c r="R1" s="592"/>
      <c r="S1" s="592"/>
      <c r="T1" s="592"/>
      <c r="U1" s="562"/>
      <c r="V1" s="562"/>
      <c r="AB1" s="426"/>
      <c r="AF1" s="16" t="s">
        <v>1280</v>
      </c>
    </row>
    <row r="2" spans="1:32" ht="51.75" customHeight="1" x14ac:dyDescent="0.2"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571"/>
      <c r="V2" s="571"/>
      <c r="W2" s="591"/>
      <c r="X2" s="591"/>
      <c r="Y2" s="590"/>
      <c r="Z2" s="590"/>
      <c r="AA2" s="590"/>
      <c r="AB2" s="590"/>
      <c r="AC2" s="590"/>
      <c r="AD2" s="590"/>
      <c r="AE2" s="571" t="s">
        <v>1275</v>
      </c>
      <c r="AF2" s="571"/>
    </row>
    <row r="4" spans="1:32" ht="18.75" x14ac:dyDescent="0.2">
      <c r="A4" s="563" t="s">
        <v>293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  <c r="Z4" s="563"/>
      <c r="AA4" s="563"/>
      <c r="AB4" s="563"/>
      <c r="AC4" s="563"/>
      <c r="AD4" s="563"/>
      <c r="AE4" s="563"/>
      <c r="AF4" s="563"/>
    </row>
    <row r="5" spans="1:32" ht="18.75" customHeight="1" x14ac:dyDescent="0.2">
      <c r="A5" s="563" t="s">
        <v>1195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</row>
    <row r="6" spans="1:32" ht="15.75" x14ac:dyDescent="0.2">
      <c r="A6" s="572"/>
      <c r="B6" s="572"/>
      <c r="C6" s="572"/>
      <c r="D6" s="572"/>
      <c r="E6" s="572"/>
      <c r="F6" s="572"/>
      <c r="AF6" s="436" t="s">
        <v>549</v>
      </c>
    </row>
    <row r="7" spans="1:32" s="448" customFormat="1" ht="45" x14ac:dyDescent="0.2">
      <c r="A7" s="245" t="s">
        <v>443</v>
      </c>
      <c r="B7" s="245" t="s">
        <v>444</v>
      </c>
      <c r="C7" s="246" t="s">
        <v>294</v>
      </c>
      <c r="D7" s="246" t="s">
        <v>295</v>
      </c>
      <c r="E7" s="246" t="s">
        <v>296</v>
      </c>
      <c r="F7" s="246" t="s">
        <v>297</v>
      </c>
      <c r="G7" s="247"/>
      <c r="H7" s="248" t="s">
        <v>445</v>
      </c>
      <c r="I7" s="249" t="s">
        <v>188</v>
      </c>
      <c r="J7" s="249" t="s">
        <v>412</v>
      </c>
      <c r="K7" s="249" t="s">
        <v>188</v>
      </c>
      <c r="L7" s="249" t="s">
        <v>967</v>
      </c>
      <c r="M7" s="249" t="s">
        <v>966</v>
      </c>
      <c r="N7" s="245" t="s">
        <v>1010</v>
      </c>
      <c r="O7" s="247" t="s">
        <v>966</v>
      </c>
      <c r="P7" s="247" t="s">
        <v>1009</v>
      </c>
      <c r="Q7" s="249" t="s">
        <v>1010</v>
      </c>
      <c r="R7" s="247" t="s">
        <v>1009</v>
      </c>
      <c r="S7" s="249" t="s">
        <v>1010</v>
      </c>
      <c r="T7" s="247" t="s">
        <v>1038</v>
      </c>
      <c r="U7" s="249" t="s">
        <v>1010</v>
      </c>
      <c r="V7" s="247" t="s">
        <v>1046</v>
      </c>
      <c r="W7" s="442" t="s">
        <v>1010</v>
      </c>
      <c r="X7" s="442" t="s">
        <v>1046</v>
      </c>
      <c r="Y7" s="442" t="s">
        <v>1010</v>
      </c>
      <c r="Z7" s="442" t="s">
        <v>1046</v>
      </c>
      <c r="AA7" s="442" t="s">
        <v>1010</v>
      </c>
      <c r="AB7" s="442" t="s">
        <v>1046</v>
      </c>
      <c r="AC7" s="442" t="s">
        <v>1010</v>
      </c>
      <c r="AD7" s="442" t="s">
        <v>1272</v>
      </c>
      <c r="AE7" s="442" t="s">
        <v>1273</v>
      </c>
      <c r="AF7" s="449" t="s">
        <v>1274</v>
      </c>
    </row>
    <row r="8" spans="1:32" s="448" customFormat="1" hidden="1" x14ac:dyDescent="0.2">
      <c r="A8" s="245"/>
      <c r="B8" s="245"/>
      <c r="C8" s="246"/>
      <c r="D8" s="246"/>
      <c r="E8" s="246"/>
      <c r="F8" s="246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425"/>
      <c r="X8" s="425"/>
      <c r="Y8" s="425"/>
      <c r="Z8" s="425"/>
      <c r="AA8" s="425"/>
      <c r="AB8" s="425"/>
      <c r="AC8" s="425"/>
      <c r="AD8" s="425"/>
      <c r="AE8" s="425"/>
      <c r="AF8" s="425"/>
    </row>
    <row r="9" spans="1:32" s="448" customFormat="1" ht="16.5" customHeight="1" x14ac:dyDescent="0.2">
      <c r="A9" s="250">
        <v>1</v>
      </c>
      <c r="B9" s="250">
        <v>2</v>
      </c>
      <c r="C9" s="251">
        <v>3</v>
      </c>
      <c r="D9" s="251">
        <v>4</v>
      </c>
      <c r="E9" s="251">
        <v>5</v>
      </c>
      <c r="F9" s="251">
        <v>6</v>
      </c>
      <c r="G9" s="247"/>
      <c r="H9" s="247">
        <v>7</v>
      </c>
      <c r="I9" s="249">
        <v>7</v>
      </c>
      <c r="J9" s="249">
        <v>8</v>
      </c>
      <c r="K9" s="249">
        <v>7</v>
      </c>
      <c r="L9" s="249">
        <v>7</v>
      </c>
      <c r="M9" s="249">
        <v>8</v>
      </c>
      <c r="N9" s="249">
        <v>7</v>
      </c>
      <c r="O9" s="249">
        <v>8</v>
      </c>
      <c r="P9" s="249">
        <v>9</v>
      </c>
      <c r="Q9" s="249">
        <v>7</v>
      </c>
      <c r="R9" s="249">
        <v>8</v>
      </c>
      <c r="S9" s="249">
        <v>7</v>
      </c>
      <c r="T9" s="249">
        <v>8</v>
      </c>
      <c r="U9" s="249">
        <v>7</v>
      </c>
      <c r="V9" s="249">
        <v>7</v>
      </c>
      <c r="W9" s="443">
        <v>7</v>
      </c>
      <c r="X9" s="443">
        <v>8</v>
      </c>
      <c r="Y9" s="443">
        <v>7</v>
      </c>
      <c r="Z9" s="443">
        <v>8</v>
      </c>
      <c r="AA9" s="443">
        <v>7</v>
      </c>
      <c r="AB9" s="443">
        <v>8</v>
      </c>
      <c r="AC9" s="443">
        <v>7</v>
      </c>
      <c r="AD9" s="443">
        <v>7</v>
      </c>
      <c r="AE9" s="443">
        <v>8</v>
      </c>
      <c r="AF9" s="443">
        <v>9</v>
      </c>
    </row>
    <row r="10" spans="1:32" s="427" customFormat="1" ht="24.75" customHeight="1" x14ac:dyDescent="0.2">
      <c r="A10" s="564" t="s">
        <v>1031</v>
      </c>
      <c r="B10" s="564"/>
      <c r="C10" s="564"/>
      <c r="D10" s="564"/>
      <c r="E10" s="564"/>
      <c r="F10" s="564"/>
      <c r="G10" s="241" t="e">
        <f t="shared" ref="G10:W10" si="0">G16+G44+G108+G114</f>
        <v>#REF!</v>
      </c>
      <c r="H10" s="241" t="e">
        <f t="shared" si="0"/>
        <v>#REF!</v>
      </c>
      <c r="I10" s="241" t="e">
        <f t="shared" si="0"/>
        <v>#REF!</v>
      </c>
      <c r="J10" s="241" t="e">
        <f t="shared" si="0"/>
        <v>#REF!</v>
      </c>
      <c r="K10" s="241" t="e">
        <f t="shared" si="0"/>
        <v>#REF!</v>
      </c>
      <c r="L10" s="241" t="e">
        <f t="shared" si="0"/>
        <v>#REF!</v>
      </c>
      <c r="M10" s="241" t="e">
        <f t="shared" si="0"/>
        <v>#REF!</v>
      </c>
      <c r="N10" s="241" t="e">
        <f t="shared" si="0"/>
        <v>#REF!</v>
      </c>
      <c r="O10" s="241" t="e">
        <f t="shared" si="0"/>
        <v>#REF!</v>
      </c>
      <c r="P10" s="241" t="e">
        <f t="shared" si="0"/>
        <v>#REF!</v>
      </c>
      <c r="Q10" s="241" t="e">
        <f t="shared" si="0"/>
        <v>#REF!</v>
      </c>
      <c r="R10" s="241" t="e">
        <f t="shared" si="0"/>
        <v>#REF!</v>
      </c>
      <c r="S10" s="241" t="e">
        <f t="shared" si="0"/>
        <v>#REF!</v>
      </c>
      <c r="T10" s="241" t="e">
        <f t="shared" si="0"/>
        <v>#REF!</v>
      </c>
      <c r="U10" s="241" t="e">
        <f t="shared" si="0"/>
        <v>#REF!</v>
      </c>
      <c r="V10" s="241" t="e">
        <f t="shared" si="0"/>
        <v>#REF!</v>
      </c>
      <c r="W10" s="241" t="e">
        <f t="shared" si="0"/>
        <v>#REF!</v>
      </c>
      <c r="X10" s="241" t="e">
        <f t="shared" ref="X10:AD10" si="1">X16+X44+X108+X114+X11</f>
        <v>#REF!</v>
      </c>
      <c r="Y10" s="241" t="e">
        <f t="shared" si="1"/>
        <v>#REF!</v>
      </c>
      <c r="Z10" s="241" t="e">
        <f t="shared" si="1"/>
        <v>#REF!</v>
      </c>
      <c r="AA10" s="241" t="e">
        <f t="shared" si="1"/>
        <v>#REF!</v>
      </c>
      <c r="AB10" s="241">
        <f t="shared" si="1"/>
        <v>89579.151000000013</v>
      </c>
      <c r="AC10" s="241">
        <f t="shared" si="1"/>
        <v>13381.654499999999</v>
      </c>
      <c r="AD10" s="241">
        <f t="shared" si="1"/>
        <v>102980.8055</v>
      </c>
      <c r="AE10" s="241">
        <f t="shared" ref="AE10" si="2">AE16+AE44+AE108+AE114+AE11</f>
        <v>102980.8055</v>
      </c>
      <c r="AF10" s="241">
        <f>AE10/AD10*100</f>
        <v>100</v>
      </c>
    </row>
    <row r="11" spans="1:32" ht="12.75" customHeight="1" x14ac:dyDescent="0.2">
      <c r="A11" s="447" t="s">
        <v>72</v>
      </c>
      <c r="B11" s="246" t="s">
        <v>73</v>
      </c>
      <c r="C11" s="246" t="s">
        <v>196</v>
      </c>
      <c r="D11" s="246"/>
      <c r="E11" s="246"/>
      <c r="F11" s="246"/>
      <c r="G11" s="253"/>
      <c r="H11" s="253"/>
      <c r="I11" s="253"/>
      <c r="J11" s="253" t="e">
        <f>J12</f>
        <v>#REF!</v>
      </c>
      <c r="K11" s="253"/>
      <c r="L11" s="253" t="e">
        <f t="shared" ref="L11:AC13" si="3">L12</f>
        <v>#REF!</v>
      </c>
      <c r="M11" s="253" t="e">
        <f t="shared" si="3"/>
        <v>#REF!</v>
      </c>
      <c r="N11" s="253" t="e">
        <f t="shared" si="3"/>
        <v>#REF!</v>
      </c>
      <c r="O11" s="253" t="e">
        <f t="shared" si="3"/>
        <v>#REF!</v>
      </c>
      <c r="P11" s="253" t="e">
        <f t="shared" si="3"/>
        <v>#REF!</v>
      </c>
      <c r="Q11" s="253" t="e">
        <f t="shared" si="3"/>
        <v>#REF!</v>
      </c>
      <c r="R11" s="253" t="e">
        <f t="shared" si="3"/>
        <v>#REF!</v>
      </c>
      <c r="S11" s="253" t="e">
        <f t="shared" si="3"/>
        <v>#REF!</v>
      </c>
      <c r="T11" s="253" t="e">
        <f t="shared" si="3"/>
        <v>#REF!</v>
      </c>
      <c r="U11" s="253" t="e">
        <f t="shared" si="3"/>
        <v>#REF!</v>
      </c>
      <c r="V11" s="253" t="e">
        <f t="shared" si="3"/>
        <v>#REF!</v>
      </c>
      <c r="W11" s="253" t="e">
        <f t="shared" si="3"/>
        <v>#REF!</v>
      </c>
      <c r="X11" s="253">
        <f t="shared" si="3"/>
        <v>0</v>
      </c>
      <c r="Y11" s="253">
        <f t="shared" si="3"/>
        <v>796</v>
      </c>
      <c r="Z11" s="253">
        <f t="shared" si="3"/>
        <v>796</v>
      </c>
      <c r="AA11" s="253">
        <f t="shared" si="3"/>
        <v>0</v>
      </c>
      <c r="AB11" s="253">
        <f t="shared" ref="AA11:AE12" si="4">AB12</f>
        <v>796</v>
      </c>
      <c r="AC11" s="253">
        <f t="shared" si="3"/>
        <v>0</v>
      </c>
      <c r="AD11" s="253">
        <f t="shared" si="4"/>
        <v>796</v>
      </c>
      <c r="AE11" s="253">
        <f t="shared" si="4"/>
        <v>796</v>
      </c>
      <c r="AF11" s="253">
        <f>AE11/AD11*100</f>
        <v>100</v>
      </c>
    </row>
    <row r="12" spans="1:32" ht="12.75" customHeight="1" x14ac:dyDescent="0.2">
      <c r="A12" s="447" t="s">
        <v>206</v>
      </c>
      <c r="B12" s="246" t="s">
        <v>73</v>
      </c>
      <c r="C12" s="246" t="s">
        <v>196</v>
      </c>
      <c r="D12" s="246" t="s">
        <v>205</v>
      </c>
      <c r="E12" s="246"/>
      <c r="F12" s="246"/>
      <c r="G12" s="253"/>
      <c r="H12" s="253"/>
      <c r="I12" s="253"/>
      <c r="J12" s="253" t="e">
        <f>J13</f>
        <v>#REF!</v>
      </c>
      <c r="K12" s="253"/>
      <c r="L12" s="253" t="e">
        <f t="shared" si="3"/>
        <v>#REF!</v>
      </c>
      <c r="M12" s="253" t="e">
        <f t="shared" si="3"/>
        <v>#REF!</v>
      </c>
      <c r="N12" s="253" t="e">
        <f t="shared" si="3"/>
        <v>#REF!</v>
      </c>
      <c r="O12" s="253" t="e">
        <f t="shared" si="3"/>
        <v>#REF!</v>
      </c>
      <c r="P12" s="253" t="e">
        <f t="shared" si="3"/>
        <v>#REF!</v>
      </c>
      <c r="Q12" s="253" t="e">
        <f t="shared" si="3"/>
        <v>#REF!</v>
      </c>
      <c r="R12" s="253" t="e">
        <f t="shared" si="3"/>
        <v>#REF!</v>
      </c>
      <c r="S12" s="253" t="e">
        <f t="shared" si="3"/>
        <v>#REF!</v>
      </c>
      <c r="T12" s="253" t="e">
        <f t="shared" si="3"/>
        <v>#REF!</v>
      </c>
      <c r="U12" s="253" t="e">
        <f t="shared" si="3"/>
        <v>#REF!</v>
      </c>
      <c r="V12" s="253" t="e">
        <f t="shared" si="3"/>
        <v>#REF!</v>
      </c>
      <c r="W12" s="253" t="e">
        <f t="shared" si="3"/>
        <v>#REF!</v>
      </c>
      <c r="X12" s="253">
        <f t="shared" si="3"/>
        <v>0</v>
      </c>
      <c r="Y12" s="253">
        <f t="shared" si="3"/>
        <v>796</v>
      </c>
      <c r="Z12" s="253">
        <f t="shared" si="3"/>
        <v>796</v>
      </c>
      <c r="AA12" s="253">
        <f t="shared" si="4"/>
        <v>0</v>
      </c>
      <c r="AB12" s="253">
        <f t="shared" si="4"/>
        <v>796</v>
      </c>
      <c r="AC12" s="253">
        <f t="shared" si="4"/>
        <v>0</v>
      </c>
      <c r="AD12" s="253">
        <f t="shared" si="4"/>
        <v>796</v>
      </c>
      <c r="AE12" s="253">
        <f t="shared" si="4"/>
        <v>796</v>
      </c>
      <c r="AF12" s="253">
        <f t="shared" ref="AF12:AF75" si="5">AE12/AD12*100</f>
        <v>100</v>
      </c>
    </row>
    <row r="13" spans="1:32" ht="62.25" customHeight="1" x14ac:dyDescent="0.2">
      <c r="A13" s="255" t="s">
        <v>1232</v>
      </c>
      <c r="B13" s="248" t="s">
        <v>73</v>
      </c>
      <c r="C13" s="248" t="s">
        <v>196</v>
      </c>
      <c r="D13" s="248" t="s">
        <v>205</v>
      </c>
      <c r="E13" s="256" t="s">
        <v>1233</v>
      </c>
      <c r="F13" s="256"/>
      <c r="G13" s="253"/>
      <c r="H13" s="253"/>
      <c r="I13" s="253"/>
      <c r="J13" s="253" t="e">
        <f>J14</f>
        <v>#REF!</v>
      </c>
      <c r="K13" s="253"/>
      <c r="L13" s="253" t="e">
        <f t="shared" si="3"/>
        <v>#REF!</v>
      </c>
      <c r="M13" s="253" t="e">
        <f t="shared" si="3"/>
        <v>#REF!</v>
      </c>
      <c r="N13" s="253" t="e">
        <f t="shared" si="3"/>
        <v>#REF!</v>
      </c>
      <c r="O13" s="253" t="e">
        <f t="shared" si="3"/>
        <v>#REF!</v>
      </c>
      <c r="P13" s="253" t="e">
        <f t="shared" si="3"/>
        <v>#REF!</v>
      </c>
      <c r="Q13" s="253" t="e">
        <f t="shared" si="3"/>
        <v>#REF!</v>
      </c>
      <c r="R13" s="253" t="e">
        <f t="shared" si="3"/>
        <v>#REF!</v>
      </c>
      <c r="S13" s="253" t="e">
        <f t="shared" si="3"/>
        <v>#REF!</v>
      </c>
      <c r="T13" s="253" t="e">
        <f t="shared" si="3"/>
        <v>#REF!</v>
      </c>
      <c r="U13" s="253" t="e">
        <f t="shared" si="3"/>
        <v>#REF!</v>
      </c>
      <c r="V13" s="253" t="e">
        <f t="shared" si="3"/>
        <v>#REF!</v>
      </c>
      <c r="W13" s="253" t="e">
        <f t="shared" si="3"/>
        <v>#REF!</v>
      </c>
      <c r="X13" s="253">
        <f>X14+X15</f>
        <v>0</v>
      </c>
      <c r="Y13" s="253">
        <f t="shared" ref="Y13:Z13" si="6">Y14+Y15</f>
        <v>796</v>
      </c>
      <c r="Z13" s="253">
        <f t="shared" si="6"/>
        <v>796</v>
      </c>
      <c r="AA13" s="253">
        <f t="shared" ref="AA13:AB13" si="7">AA14+AA15</f>
        <v>0</v>
      </c>
      <c r="AB13" s="253">
        <f t="shared" si="7"/>
        <v>796</v>
      </c>
      <c r="AC13" s="253">
        <f t="shared" ref="AC13:AD13" si="8">AC14+AC15</f>
        <v>0</v>
      </c>
      <c r="AD13" s="253">
        <f t="shared" si="8"/>
        <v>796</v>
      </c>
      <c r="AE13" s="253">
        <f t="shared" ref="AE13" si="9">AE14+AE15</f>
        <v>796</v>
      </c>
      <c r="AF13" s="253">
        <f t="shared" si="5"/>
        <v>100</v>
      </c>
    </row>
    <row r="14" spans="1:32" ht="12.75" customHeight="1" x14ac:dyDescent="0.2">
      <c r="A14" s="255" t="s">
        <v>78</v>
      </c>
      <c r="B14" s="248" t="s">
        <v>73</v>
      </c>
      <c r="C14" s="248" t="s">
        <v>196</v>
      </c>
      <c r="D14" s="248" t="s">
        <v>205</v>
      </c>
      <c r="E14" s="256" t="s">
        <v>1233</v>
      </c>
      <c r="F14" s="256" t="s">
        <v>79</v>
      </c>
      <c r="G14" s="253"/>
      <c r="H14" s="253"/>
      <c r="I14" s="253"/>
      <c r="J14" s="253" t="e">
        <f>#REF!+G14</f>
        <v>#REF!</v>
      </c>
      <c r="K14" s="253"/>
      <c r="L14" s="253" t="e">
        <f>#REF!+H14</f>
        <v>#REF!</v>
      </c>
      <c r="M14" s="253" t="e">
        <f>#REF!+I14</f>
        <v>#REF!</v>
      </c>
      <c r="N14" s="253" t="e">
        <f>#REF!+J14</f>
        <v>#REF!</v>
      </c>
      <c r="O14" s="253" t="e">
        <f>#REF!+K14</f>
        <v>#REF!</v>
      </c>
      <c r="P14" s="253" t="e">
        <f>#REF!+L14</f>
        <v>#REF!</v>
      </c>
      <c r="Q14" s="253" t="e">
        <f>#REF!+M14</f>
        <v>#REF!</v>
      </c>
      <c r="R14" s="253" t="e">
        <f>#REF!+N14</f>
        <v>#REF!</v>
      </c>
      <c r="S14" s="253" t="e">
        <f>#REF!+O14</f>
        <v>#REF!</v>
      </c>
      <c r="T14" s="253" t="e">
        <f>#REF!+P14</f>
        <v>#REF!</v>
      </c>
      <c r="U14" s="253" t="e">
        <f>#REF!+Q14</f>
        <v>#REF!</v>
      </c>
      <c r="V14" s="253" t="e">
        <f>#REF!+R14</f>
        <v>#REF!</v>
      </c>
      <c r="W14" s="253" t="e">
        <f>#REF!+S14</f>
        <v>#REF!</v>
      </c>
      <c r="X14" s="253">
        <v>0</v>
      </c>
      <c r="Y14" s="253">
        <v>788.04</v>
      </c>
      <c r="Z14" s="253">
        <f>X14+Y14</f>
        <v>788.04</v>
      </c>
      <c r="AA14" s="253">
        <v>0</v>
      </c>
      <c r="AB14" s="253">
        <f>Z14+AA14</f>
        <v>788.04</v>
      </c>
      <c r="AC14" s="253">
        <v>0</v>
      </c>
      <c r="AD14" s="253">
        <v>788.04</v>
      </c>
      <c r="AE14" s="253">
        <v>788.04</v>
      </c>
      <c r="AF14" s="253">
        <f t="shared" si="5"/>
        <v>100</v>
      </c>
    </row>
    <row r="15" spans="1:32" ht="12.75" customHeight="1" x14ac:dyDescent="0.2">
      <c r="A15" s="255" t="s">
        <v>1234</v>
      </c>
      <c r="B15" s="248" t="s">
        <v>73</v>
      </c>
      <c r="C15" s="248" t="s">
        <v>196</v>
      </c>
      <c r="D15" s="248" t="s">
        <v>205</v>
      </c>
      <c r="E15" s="256" t="s">
        <v>1233</v>
      </c>
      <c r="F15" s="256" t="s">
        <v>79</v>
      </c>
      <c r="G15" s="253"/>
      <c r="H15" s="253"/>
      <c r="I15" s="253"/>
      <c r="J15" s="253" t="e">
        <f>#REF!+G15</f>
        <v>#REF!</v>
      </c>
      <c r="K15" s="253"/>
      <c r="L15" s="253" t="e">
        <f>#REF!+H15</f>
        <v>#REF!</v>
      </c>
      <c r="M15" s="253" t="e">
        <f>#REF!+I15</f>
        <v>#REF!</v>
      </c>
      <c r="N15" s="253" t="e">
        <f>#REF!+J15</f>
        <v>#REF!</v>
      </c>
      <c r="O15" s="253" t="e">
        <f>#REF!+K15</f>
        <v>#REF!</v>
      </c>
      <c r="P15" s="253" t="e">
        <f>#REF!+L15</f>
        <v>#REF!</v>
      </c>
      <c r="Q15" s="253" t="e">
        <f>#REF!+M15</f>
        <v>#REF!</v>
      </c>
      <c r="R15" s="253" t="e">
        <f>#REF!+N15</f>
        <v>#REF!</v>
      </c>
      <c r="S15" s="253" t="e">
        <f>#REF!+O15</f>
        <v>#REF!</v>
      </c>
      <c r="T15" s="253" t="e">
        <f>#REF!+P15</f>
        <v>#REF!</v>
      </c>
      <c r="U15" s="253" t="e">
        <f>#REF!+Q15</f>
        <v>#REF!</v>
      </c>
      <c r="V15" s="253" t="e">
        <f>#REF!+R15</f>
        <v>#REF!</v>
      </c>
      <c r="W15" s="253" t="e">
        <f>#REF!+S15</f>
        <v>#REF!</v>
      </c>
      <c r="X15" s="253">
        <v>0</v>
      </c>
      <c r="Y15" s="253">
        <v>7.96</v>
      </c>
      <c r="Z15" s="253">
        <f>X15+Y15</f>
        <v>7.96</v>
      </c>
      <c r="AA15" s="253">
        <v>0</v>
      </c>
      <c r="AB15" s="253">
        <f>Z15+AA15</f>
        <v>7.96</v>
      </c>
      <c r="AC15" s="253">
        <v>0</v>
      </c>
      <c r="AD15" s="253">
        <v>7.96</v>
      </c>
      <c r="AE15" s="253">
        <v>7.96</v>
      </c>
      <c r="AF15" s="253">
        <f t="shared" si="5"/>
        <v>100</v>
      </c>
    </row>
    <row r="16" spans="1:32" s="429" customFormat="1" ht="12.75" customHeight="1" x14ac:dyDescent="0.2">
      <c r="A16" s="447" t="s">
        <v>298</v>
      </c>
      <c r="B16" s="246" t="s">
        <v>73</v>
      </c>
      <c r="C16" s="246" t="s">
        <v>202</v>
      </c>
      <c r="D16" s="246"/>
      <c r="E16" s="246"/>
      <c r="F16" s="246"/>
      <c r="G16" s="257" t="e">
        <f>G17+#REF!+G38</f>
        <v>#REF!</v>
      </c>
      <c r="H16" s="257" t="e">
        <f>H17+#REF!+H38</f>
        <v>#REF!</v>
      </c>
      <c r="I16" s="257" t="e">
        <f>I17+#REF!+I38</f>
        <v>#REF!</v>
      </c>
      <c r="J16" s="257" t="e">
        <f>J17+#REF!+J38</f>
        <v>#REF!</v>
      </c>
      <c r="K16" s="257" t="e">
        <f>K17+#REF!+K38</f>
        <v>#REF!</v>
      </c>
      <c r="L16" s="257">
        <f t="shared" ref="L16:T16" si="10">L17+L38</f>
        <v>14706</v>
      </c>
      <c r="M16" s="257">
        <f t="shared" si="10"/>
        <v>14706</v>
      </c>
      <c r="N16" s="257">
        <f t="shared" si="10"/>
        <v>2431</v>
      </c>
      <c r="O16" s="257">
        <f t="shared" si="10"/>
        <v>17137</v>
      </c>
      <c r="P16" s="257">
        <f t="shared" si="10"/>
        <v>17155</v>
      </c>
      <c r="Q16" s="257">
        <f t="shared" si="10"/>
        <v>0</v>
      </c>
      <c r="R16" s="257">
        <f t="shared" si="10"/>
        <v>17155</v>
      </c>
      <c r="S16" s="257">
        <f t="shared" si="10"/>
        <v>4304</v>
      </c>
      <c r="T16" s="257">
        <f t="shared" si="10"/>
        <v>21919</v>
      </c>
      <c r="U16" s="257">
        <f t="shared" ref="U16:V16" si="11">U17+U38</f>
        <v>13994.72</v>
      </c>
      <c r="V16" s="257">
        <f t="shared" si="11"/>
        <v>17689</v>
      </c>
      <c r="W16" s="257">
        <f t="shared" ref="W16:X16" si="12">W17+W38</f>
        <v>12176.09</v>
      </c>
      <c r="X16" s="257">
        <f t="shared" si="12"/>
        <v>29865.09</v>
      </c>
      <c r="Y16" s="257">
        <f t="shared" ref="Y16:Z16" si="13">Y17+Y38</f>
        <v>0.02</v>
      </c>
      <c r="Z16" s="257">
        <f t="shared" si="13"/>
        <v>29865.11</v>
      </c>
      <c r="AA16" s="257">
        <f t="shared" ref="AA16" si="14">AA17+AA38</f>
        <v>140</v>
      </c>
      <c r="AB16" s="257">
        <f>AB17+AB38</f>
        <v>30005.114000000001</v>
      </c>
      <c r="AC16" s="257">
        <f t="shared" ref="AC16:AD16" si="15">AC17+AC38</f>
        <v>3879.6504999999997</v>
      </c>
      <c r="AD16" s="257">
        <f t="shared" si="15"/>
        <v>33884.764499999997</v>
      </c>
      <c r="AE16" s="257">
        <f t="shared" ref="AE16" si="16">AE17+AE38</f>
        <v>33884.764499999997</v>
      </c>
      <c r="AF16" s="257">
        <f t="shared" si="5"/>
        <v>100</v>
      </c>
    </row>
    <row r="17" spans="1:32" ht="16.5" customHeight="1" x14ac:dyDescent="0.2">
      <c r="A17" s="447" t="s">
        <v>848</v>
      </c>
      <c r="B17" s="246" t="s">
        <v>73</v>
      </c>
      <c r="C17" s="246" t="s">
        <v>202</v>
      </c>
      <c r="D17" s="246" t="s">
        <v>194</v>
      </c>
      <c r="E17" s="246"/>
      <c r="F17" s="246"/>
      <c r="G17" s="258">
        <f t="shared" ref="G17:AC17" si="17">G18</f>
        <v>0</v>
      </c>
      <c r="H17" s="258"/>
      <c r="I17" s="258">
        <f t="shared" si="17"/>
        <v>15549</v>
      </c>
      <c r="J17" s="258">
        <f t="shared" si="17"/>
        <v>15549</v>
      </c>
      <c r="K17" s="258" t="e">
        <f t="shared" si="17"/>
        <v>#REF!</v>
      </c>
      <c r="L17" s="258">
        <f t="shared" si="17"/>
        <v>14506</v>
      </c>
      <c r="M17" s="258">
        <f t="shared" si="17"/>
        <v>14506</v>
      </c>
      <c r="N17" s="258">
        <f t="shared" si="17"/>
        <v>2431</v>
      </c>
      <c r="O17" s="258">
        <f t="shared" si="17"/>
        <v>16937</v>
      </c>
      <c r="P17" s="258">
        <f t="shared" si="17"/>
        <v>16955</v>
      </c>
      <c r="Q17" s="258">
        <f t="shared" si="17"/>
        <v>0</v>
      </c>
      <c r="R17" s="258">
        <f t="shared" si="17"/>
        <v>16955</v>
      </c>
      <c r="S17" s="258">
        <f t="shared" si="17"/>
        <v>4449</v>
      </c>
      <c r="T17" s="258">
        <f>T18</f>
        <v>21719</v>
      </c>
      <c r="U17" s="258">
        <f t="shared" si="17"/>
        <v>14084.72</v>
      </c>
      <c r="V17" s="258">
        <f>V18</f>
        <v>17489</v>
      </c>
      <c r="W17" s="258">
        <f t="shared" si="17"/>
        <v>12266.09</v>
      </c>
      <c r="X17" s="258">
        <f>X18</f>
        <v>29755.09</v>
      </c>
      <c r="Y17" s="258">
        <f t="shared" si="17"/>
        <v>0.02</v>
      </c>
      <c r="Z17" s="258">
        <f>Z18</f>
        <v>29755.11</v>
      </c>
      <c r="AA17" s="258">
        <f t="shared" si="17"/>
        <v>140</v>
      </c>
      <c r="AB17" s="258">
        <f>AB18</f>
        <v>29895.114000000001</v>
      </c>
      <c r="AC17" s="258">
        <f t="shared" si="17"/>
        <v>3879.6504999999997</v>
      </c>
      <c r="AD17" s="258">
        <f>AD18</f>
        <v>33774.764499999997</v>
      </c>
      <c r="AE17" s="258">
        <f>AE18</f>
        <v>33774.764499999997</v>
      </c>
      <c r="AF17" s="258">
        <f t="shared" si="5"/>
        <v>100</v>
      </c>
    </row>
    <row r="18" spans="1:32" ht="45.75" customHeight="1" x14ac:dyDescent="0.2">
      <c r="A18" s="255" t="s">
        <v>974</v>
      </c>
      <c r="B18" s="248" t="s">
        <v>73</v>
      </c>
      <c r="C18" s="248" t="s">
        <v>202</v>
      </c>
      <c r="D18" s="248" t="s">
        <v>194</v>
      </c>
      <c r="E18" s="248" t="s">
        <v>746</v>
      </c>
      <c r="F18" s="248"/>
      <c r="G18" s="253"/>
      <c r="H18" s="253">
        <f>H20+H31</f>
        <v>0</v>
      </c>
      <c r="I18" s="253">
        <f>I20+I31</f>
        <v>15549</v>
      </c>
      <c r="J18" s="253">
        <f>J20+J31</f>
        <v>15549</v>
      </c>
      <c r="K18" s="253" t="e">
        <f>K20+K31+K32+#REF!</f>
        <v>#REF!</v>
      </c>
      <c r="L18" s="253">
        <f t="shared" ref="L18:Q18" si="18">L20+L31+L32</f>
        <v>14506</v>
      </c>
      <c r="M18" s="253">
        <f t="shared" si="18"/>
        <v>14506</v>
      </c>
      <c r="N18" s="253">
        <f t="shared" si="18"/>
        <v>2431</v>
      </c>
      <c r="O18" s="253">
        <f t="shared" si="18"/>
        <v>16937</v>
      </c>
      <c r="P18" s="253">
        <f t="shared" si="18"/>
        <v>16955</v>
      </c>
      <c r="Q18" s="253">
        <f t="shared" si="18"/>
        <v>0</v>
      </c>
      <c r="R18" s="253">
        <f>R19+R30</f>
        <v>16955</v>
      </c>
      <c r="S18" s="253">
        <f t="shared" ref="S18:U18" si="19">S19+S30</f>
        <v>4449</v>
      </c>
      <c r="T18" s="253">
        <f>T19+T30</f>
        <v>21719</v>
      </c>
      <c r="U18" s="253">
        <f t="shared" si="19"/>
        <v>14084.72</v>
      </c>
      <c r="V18" s="253">
        <f>V19+V30</f>
        <v>17489</v>
      </c>
      <c r="W18" s="253">
        <f t="shared" ref="W18:Y18" si="20">W19+W30</f>
        <v>12266.09</v>
      </c>
      <c r="X18" s="253">
        <f>X19+X30</f>
        <v>29755.09</v>
      </c>
      <c r="Y18" s="253">
        <f t="shared" si="20"/>
        <v>0.02</v>
      </c>
      <c r="Z18" s="253">
        <f>Z19+Z30</f>
        <v>29755.11</v>
      </c>
      <c r="AA18" s="253">
        <f t="shared" ref="AA18:AC18" si="21">AA19+AA30</f>
        <v>140</v>
      </c>
      <c r="AB18" s="253">
        <f>AB19+AB30</f>
        <v>29895.114000000001</v>
      </c>
      <c r="AC18" s="253">
        <f t="shared" si="21"/>
        <v>3879.6504999999997</v>
      </c>
      <c r="AD18" s="253">
        <f>AD19+AD30</f>
        <v>33774.764499999997</v>
      </c>
      <c r="AE18" s="253">
        <f>AE19+AE30</f>
        <v>33774.764499999997</v>
      </c>
      <c r="AF18" s="253">
        <f t="shared" si="5"/>
        <v>100</v>
      </c>
    </row>
    <row r="19" spans="1:32" s="429" customFormat="1" ht="19.5" customHeight="1" x14ac:dyDescent="0.2">
      <c r="A19" s="447" t="s">
        <v>1049</v>
      </c>
      <c r="B19" s="246" t="s">
        <v>73</v>
      </c>
      <c r="C19" s="246" t="s">
        <v>202</v>
      </c>
      <c r="D19" s="246" t="s">
        <v>194</v>
      </c>
      <c r="E19" s="246" t="s">
        <v>742</v>
      </c>
      <c r="F19" s="246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>
        <f>R20+R21+R25</f>
        <v>10475</v>
      </c>
      <c r="S19" s="271">
        <f t="shared" ref="S19" si="22">S20+S21+S25</f>
        <v>2867</v>
      </c>
      <c r="T19" s="271">
        <f>T20+T21+T25+T26</f>
        <v>13824</v>
      </c>
      <c r="U19" s="271">
        <f>U20+U21+U25+U26</f>
        <v>13363.72</v>
      </c>
      <c r="V19" s="271">
        <f t="shared" ref="V19:X19" si="23">V20+V21+V25+V26</f>
        <v>10944</v>
      </c>
      <c r="W19" s="271">
        <f>W20+W21+W25+W26</f>
        <v>10447.09</v>
      </c>
      <c r="X19" s="271">
        <f t="shared" si="23"/>
        <v>21391.09</v>
      </c>
      <c r="Y19" s="271">
        <f>Y20+Y21+Y25+Y26</f>
        <v>0.02</v>
      </c>
      <c r="Z19" s="271">
        <f t="shared" ref="Z19" si="24">Z20+Z21+Z25+Z26</f>
        <v>21391.11</v>
      </c>
      <c r="AA19" s="271">
        <f>AA20+AA21+AA25+AA26</f>
        <v>140</v>
      </c>
      <c r="AB19" s="271">
        <f>AB20+AB21+AB22+AB25+AB26+AB29</f>
        <v>21531.114000000001</v>
      </c>
      <c r="AC19" s="271">
        <f t="shared" ref="AC19:AD19" si="25">AC20+AC21+AC22+AC25+AC26+AC29</f>
        <v>2608.3215</v>
      </c>
      <c r="AD19" s="271">
        <f t="shared" si="25"/>
        <v>24139.4355</v>
      </c>
      <c r="AE19" s="271">
        <f t="shared" ref="AE19" si="26">AE20+AE21+AE22+AE25+AE26+AE29</f>
        <v>24139.4355</v>
      </c>
      <c r="AF19" s="271">
        <f t="shared" si="5"/>
        <v>100</v>
      </c>
    </row>
    <row r="20" spans="1:32" ht="28.5" customHeight="1" x14ac:dyDescent="0.2">
      <c r="A20" s="255" t="s">
        <v>76</v>
      </c>
      <c r="B20" s="248" t="s">
        <v>73</v>
      </c>
      <c r="C20" s="248" t="s">
        <v>202</v>
      </c>
      <c r="D20" s="248" t="s">
        <v>194</v>
      </c>
      <c r="E20" s="248" t="s">
        <v>742</v>
      </c>
      <c r="F20" s="248" t="s">
        <v>77</v>
      </c>
      <c r="G20" s="253"/>
      <c r="H20" s="253"/>
      <c r="I20" s="253">
        <v>9532</v>
      </c>
      <c r="J20" s="253">
        <f>H20+I20</f>
        <v>9532</v>
      </c>
      <c r="K20" s="253">
        <v>0</v>
      </c>
      <c r="L20" s="253">
        <f>9836-1000</f>
        <v>8836</v>
      </c>
      <c r="M20" s="253">
        <f>9836-1000</f>
        <v>8836</v>
      </c>
      <c r="N20" s="253">
        <v>1621</v>
      </c>
      <c r="O20" s="253">
        <f>M20+N20</f>
        <v>10457</v>
      </c>
      <c r="P20" s="253">
        <v>10475</v>
      </c>
      <c r="Q20" s="253">
        <v>0</v>
      </c>
      <c r="R20" s="253">
        <f>P20+Q20</f>
        <v>10475</v>
      </c>
      <c r="S20" s="253">
        <f>69-1269+787</f>
        <v>-413</v>
      </c>
      <c r="T20" s="253">
        <v>10544</v>
      </c>
      <c r="U20" s="253">
        <f>2549-1297.2</f>
        <v>1251.8</v>
      </c>
      <c r="V20" s="253">
        <v>10544</v>
      </c>
      <c r="W20" s="253">
        <v>3468</v>
      </c>
      <c r="X20" s="253">
        <f>V20+W20</f>
        <v>14012</v>
      </c>
      <c r="Y20" s="253">
        <v>0</v>
      </c>
      <c r="Z20" s="253">
        <f>X20+Y20</f>
        <v>14012</v>
      </c>
      <c r="AA20" s="253">
        <v>0</v>
      </c>
      <c r="AB20" s="253">
        <f>Z20+AA20</f>
        <v>14012</v>
      </c>
      <c r="AC20" s="253">
        <v>-518.97</v>
      </c>
      <c r="AD20" s="253">
        <v>13493.03</v>
      </c>
      <c r="AE20" s="253">
        <v>13493.03</v>
      </c>
      <c r="AF20" s="253">
        <f t="shared" si="5"/>
        <v>100</v>
      </c>
    </row>
    <row r="21" spans="1:32" ht="28.5" customHeight="1" x14ac:dyDescent="0.2">
      <c r="A21" s="255" t="s">
        <v>76</v>
      </c>
      <c r="B21" s="248" t="s">
        <v>73</v>
      </c>
      <c r="C21" s="248" t="s">
        <v>202</v>
      </c>
      <c r="D21" s="248" t="s">
        <v>194</v>
      </c>
      <c r="E21" s="248" t="s">
        <v>1051</v>
      </c>
      <c r="F21" s="248" t="s">
        <v>77</v>
      </c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>
        <f>2880</f>
        <v>2880</v>
      </c>
      <c r="T21" s="253">
        <v>2880</v>
      </c>
      <c r="U21" s="253">
        <v>0</v>
      </c>
      <c r="V21" s="253">
        <v>0</v>
      </c>
      <c r="W21" s="253">
        <v>2300</v>
      </c>
      <c r="X21" s="253">
        <f>V21+W21</f>
        <v>2300</v>
      </c>
      <c r="Y21" s="253">
        <v>0</v>
      </c>
      <c r="Z21" s="253">
        <f>X21+Y21</f>
        <v>2300</v>
      </c>
      <c r="AA21" s="253">
        <v>0</v>
      </c>
      <c r="AB21" s="253">
        <f>Z21+AA21</f>
        <v>2300</v>
      </c>
      <c r="AC21" s="253">
        <v>1295.8050000000001</v>
      </c>
      <c r="AD21" s="253">
        <v>3595.8050000000003</v>
      </c>
      <c r="AE21" s="253">
        <v>3595.8050000000003</v>
      </c>
      <c r="AF21" s="253">
        <f t="shared" si="5"/>
        <v>100</v>
      </c>
    </row>
    <row r="22" spans="1:32" ht="28.5" customHeight="1" x14ac:dyDescent="0.2">
      <c r="A22" s="255" t="s">
        <v>1262</v>
      </c>
      <c r="B22" s="248" t="s">
        <v>73</v>
      </c>
      <c r="C22" s="248" t="s">
        <v>202</v>
      </c>
      <c r="D22" s="248" t="s">
        <v>194</v>
      </c>
      <c r="E22" s="248" t="s">
        <v>1261</v>
      </c>
      <c r="F22" s="248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>
        <v>401</v>
      </c>
      <c r="T22" s="253">
        <f>T23+T24</f>
        <v>0</v>
      </c>
      <c r="U22" s="253">
        <f t="shared" ref="U22:AD22" si="27">U23+U24</f>
        <v>12111.92</v>
      </c>
      <c r="V22" s="253">
        <f t="shared" si="27"/>
        <v>0</v>
      </c>
      <c r="W22" s="253">
        <f t="shared" si="27"/>
        <v>4679.09</v>
      </c>
      <c r="X22" s="253">
        <f t="shared" si="27"/>
        <v>4679.09</v>
      </c>
      <c r="Y22" s="253">
        <f t="shared" si="27"/>
        <v>0.02</v>
      </c>
      <c r="Z22" s="253">
        <f t="shared" si="27"/>
        <v>4679.1100000000006</v>
      </c>
      <c r="AA22" s="253">
        <f t="shared" si="27"/>
        <v>0</v>
      </c>
      <c r="AB22" s="253">
        <f t="shared" si="27"/>
        <v>0</v>
      </c>
      <c r="AC22" s="253">
        <f t="shared" si="27"/>
        <v>1514.2820000000002</v>
      </c>
      <c r="AD22" s="253">
        <f t="shared" si="27"/>
        <v>1514.2820000000002</v>
      </c>
      <c r="AE22" s="253">
        <f t="shared" ref="AE22" si="28">AE23+AE24</f>
        <v>1514.2820000000002</v>
      </c>
      <c r="AF22" s="253">
        <f t="shared" si="5"/>
        <v>100</v>
      </c>
    </row>
    <row r="23" spans="1:32" ht="28.5" customHeight="1" x14ac:dyDescent="0.2">
      <c r="A23" s="255" t="s">
        <v>76</v>
      </c>
      <c r="B23" s="248" t="s">
        <v>73</v>
      </c>
      <c r="C23" s="248" t="s">
        <v>202</v>
      </c>
      <c r="D23" s="248" t="s">
        <v>194</v>
      </c>
      <c r="E23" s="248" t="s">
        <v>1261</v>
      </c>
      <c r="F23" s="248" t="s">
        <v>77</v>
      </c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>
        <v>401</v>
      </c>
      <c r="T23" s="253">
        <v>0</v>
      </c>
      <c r="U23" s="253">
        <v>11990.8</v>
      </c>
      <c r="V23" s="253">
        <v>0</v>
      </c>
      <c r="W23" s="253">
        <v>4632.3</v>
      </c>
      <c r="X23" s="253">
        <f t="shared" ref="X23:X24" si="29">V23+W23</f>
        <v>4632.3</v>
      </c>
      <c r="Y23" s="253">
        <v>0.02</v>
      </c>
      <c r="Z23" s="253">
        <f t="shared" ref="Z23:Z24" si="30">X23+Y23</f>
        <v>4632.3200000000006</v>
      </c>
      <c r="AA23" s="253">
        <v>0</v>
      </c>
      <c r="AB23" s="253">
        <v>0</v>
      </c>
      <c r="AC23" s="253">
        <v>1499.14</v>
      </c>
      <c r="AD23" s="253">
        <v>1499.14</v>
      </c>
      <c r="AE23" s="253">
        <v>1499.14</v>
      </c>
      <c r="AF23" s="253">
        <f t="shared" si="5"/>
        <v>100</v>
      </c>
    </row>
    <row r="24" spans="1:32" ht="28.5" customHeight="1" x14ac:dyDescent="0.2">
      <c r="A24" s="255" t="s">
        <v>76</v>
      </c>
      <c r="B24" s="248" t="s">
        <v>73</v>
      </c>
      <c r="C24" s="248" t="s">
        <v>202</v>
      </c>
      <c r="D24" s="248" t="s">
        <v>194</v>
      </c>
      <c r="E24" s="248" t="s">
        <v>1261</v>
      </c>
      <c r="F24" s="248" t="s">
        <v>79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>
        <v>401</v>
      </c>
      <c r="T24" s="253">
        <v>0</v>
      </c>
      <c r="U24" s="253">
        <v>121.12</v>
      </c>
      <c r="V24" s="253">
        <v>0</v>
      </c>
      <c r="W24" s="253">
        <v>46.79</v>
      </c>
      <c r="X24" s="253">
        <f t="shared" si="29"/>
        <v>46.79</v>
      </c>
      <c r="Y24" s="253">
        <v>0</v>
      </c>
      <c r="Z24" s="253">
        <f t="shared" si="30"/>
        <v>46.79</v>
      </c>
      <c r="AA24" s="253">
        <v>0</v>
      </c>
      <c r="AB24" s="253">
        <v>0</v>
      </c>
      <c r="AC24" s="253">
        <v>15.141999999999999</v>
      </c>
      <c r="AD24" s="253">
        <v>15.141999999999999</v>
      </c>
      <c r="AE24" s="253">
        <v>15.141999999999999</v>
      </c>
      <c r="AF24" s="253">
        <f t="shared" si="5"/>
        <v>100</v>
      </c>
    </row>
    <row r="25" spans="1:32" ht="28.5" customHeight="1" x14ac:dyDescent="0.2">
      <c r="A25" s="255" t="s">
        <v>76</v>
      </c>
      <c r="B25" s="248" t="s">
        <v>73</v>
      </c>
      <c r="C25" s="248" t="s">
        <v>202</v>
      </c>
      <c r="D25" s="248" t="s">
        <v>194</v>
      </c>
      <c r="E25" s="248" t="s">
        <v>1052</v>
      </c>
      <c r="F25" s="248" t="s">
        <v>77</v>
      </c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>
        <v>400</v>
      </c>
      <c r="T25" s="253">
        <f t="shared" ref="T25" si="31">R25+S25</f>
        <v>400</v>
      </c>
      <c r="U25" s="253">
        <v>0</v>
      </c>
      <c r="V25" s="253">
        <v>400</v>
      </c>
      <c r="W25" s="253">
        <v>0</v>
      </c>
      <c r="X25" s="253">
        <f t="shared" ref="X25" si="32">V25+W25</f>
        <v>400</v>
      </c>
      <c r="Y25" s="253">
        <v>0</v>
      </c>
      <c r="Z25" s="253">
        <f t="shared" ref="Z25" si="33">X25+Y25</f>
        <v>400</v>
      </c>
      <c r="AA25" s="253">
        <v>140</v>
      </c>
      <c r="AB25" s="253">
        <f t="shared" ref="AB25" si="34">Z25+AA25</f>
        <v>540</v>
      </c>
      <c r="AC25" s="253">
        <v>217.2045</v>
      </c>
      <c r="AD25" s="253">
        <v>757.20450000000005</v>
      </c>
      <c r="AE25" s="253">
        <v>757.20450000000005</v>
      </c>
      <c r="AF25" s="253">
        <f t="shared" si="5"/>
        <v>100</v>
      </c>
    </row>
    <row r="26" spans="1:32" ht="28.5" customHeight="1" x14ac:dyDescent="0.2">
      <c r="A26" s="255" t="s">
        <v>1170</v>
      </c>
      <c r="B26" s="248" t="s">
        <v>73</v>
      </c>
      <c r="C26" s="248" t="s">
        <v>202</v>
      </c>
      <c r="D26" s="248" t="s">
        <v>194</v>
      </c>
      <c r="E26" s="248" t="s">
        <v>1169</v>
      </c>
      <c r="F26" s="248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>
        <v>401</v>
      </c>
      <c r="T26" s="253">
        <f>T27+T28</f>
        <v>0</v>
      </c>
      <c r="U26" s="253">
        <f t="shared" ref="U26:V26" si="35">U27+U28</f>
        <v>12111.92</v>
      </c>
      <c r="V26" s="253">
        <f t="shared" si="35"/>
        <v>0</v>
      </c>
      <c r="W26" s="253">
        <f t="shared" ref="W26:X26" si="36">W27+W28</f>
        <v>4679.09</v>
      </c>
      <c r="X26" s="253">
        <f t="shared" si="36"/>
        <v>4679.09</v>
      </c>
      <c r="Y26" s="253">
        <f t="shared" ref="Y26:Z26" si="37">Y27+Y28</f>
        <v>0.02</v>
      </c>
      <c r="Z26" s="253">
        <f t="shared" si="37"/>
        <v>4679.1100000000006</v>
      </c>
      <c r="AA26" s="253">
        <f t="shared" ref="AA26:AB26" si="38">AA27+AA28</f>
        <v>0</v>
      </c>
      <c r="AB26" s="253">
        <f t="shared" si="38"/>
        <v>4679.1140000000005</v>
      </c>
      <c r="AC26" s="253">
        <f t="shared" ref="AC26:AD26" si="39">AC27+AC28</f>
        <v>0</v>
      </c>
      <c r="AD26" s="253">
        <f t="shared" si="39"/>
        <v>4679.1140000000005</v>
      </c>
      <c r="AE26" s="253">
        <f t="shared" ref="AE26" si="40">AE27+AE28</f>
        <v>4679.1140000000005</v>
      </c>
      <c r="AF26" s="253">
        <f t="shared" si="5"/>
        <v>100</v>
      </c>
    </row>
    <row r="27" spans="1:32" ht="28.5" customHeight="1" x14ac:dyDescent="0.2">
      <c r="A27" s="255" t="s">
        <v>76</v>
      </c>
      <c r="B27" s="248" t="s">
        <v>73</v>
      </c>
      <c r="C27" s="248" t="s">
        <v>202</v>
      </c>
      <c r="D27" s="248" t="s">
        <v>194</v>
      </c>
      <c r="E27" s="248" t="s">
        <v>1169</v>
      </c>
      <c r="F27" s="248" t="s">
        <v>79</v>
      </c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>
        <v>401</v>
      </c>
      <c r="T27" s="253">
        <v>0</v>
      </c>
      <c r="U27" s="253">
        <v>11990.8</v>
      </c>
      <c r="V27" s="253">
        <v>0</v>
      </c>
      <c r="W27" s="253">
        <v>4632.3</v>
      </c>
      <c r="X27" s="253">
        <f t="shared" ref="X27:X28" si="41">V27+W27</f>
        <v>4632.3</v>
      </c>
      <c r="Y27" s="253">
        <v>0.02</v>
      </c>
      <c r="Z27" s="253">
        <f t="shared" ref="Z27:Z28" si="42">X27+Y27</f>
        <v>4632.3200000000006</v>
      </c>
      <c r="AA27" s="253">
        <v>0</v>
      </c>
      <c r="AB27" s="253">
        <v>4632.3230000000003</v>
      </c>
      <c r="AC27" s="253">
        <v>0</v>
      </c>
      <c r="AD27" s="253">
        <v>4632.3230000000003</v>
      </c>
      <c r="AE27" s="253">
        <v>4632.3230000000003</v>
      </c>
      <c r="AF27" s="253">
        <f t="shared" si="5"/>
        <v>100</v>
      </c>
    </row>
    <row r="28" spans="1:32" ht="28.5" customHeight="1" x14ac:dyDescent="0.2">
      <c r="A28" s="255" t="s">
        <v>76</v>
      </c>
      <c r="B28" s="248" t="s">
        <v>73</v>
      </c>
      <c r="C28" s="248" t="s">
        <v>202</v>
      </c>
      <c r="D28" s="248" t="s">
        <v>194</v>
      </c>
      <c r="E28" s="248" t="s">
        <v>1169</v>
      </c>
      <c r="F28" s="248" t="s">
        <v>79</v>
      </c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>
        <v>401</v>
      </c>
      <c r="T28" s="253">
        <v>0</v>
      </c>
      <c r="U28" s="253">
        <v>121.12</v>
      </c>
      <c r="V28" s="253">
        <v>0</v>
      </c>
      <c r="W28" s="253">
        <v>46.79</v>
      </c>
      <c r="X28" s="253">
        <f t="shared" si="41"/>
        <v>46.79</v>
      </c>
      <c r="Y28" s="253">
        <v>0</v>
      </c>
      <c r="Z28" s="253">
        <f t="shared" si="42"/>
        <v>46.79</v>
      </c>
      <c r="AA28" s="253">
        <v>0</v>
      </c>
      <c r="AB28" s="253">
        <v>46.790999999999997</v>
      </c>
      <c r="AC28" s="253">
        <v>0</v>
      </c>
      <c r="AD28" s="253">
        <v>46.790999999999997</v>
      </c>
      <c r="AE28" s="253">
        <v>46.790999999999997</v>
      </c>
      <c r="AF28" s="253">
        <f t="shared" si="5"/>
        <v>100</v>
      </c>
    </row>
    <row r="29" spans="1:32" ht="18" customHeight="1" x14ac:dyDescent="0.2">
      <c r="A29" s="255" t="s">
        <v>352</v>
      </c>
      <c r="B29" s="248" t="s">
        <v>73</v>
      </c>
      <c r="C29" s="248" t="s">
        <v>202</v>
      </c>
      <c r="D29" s="248" t="s">
        <v>194</v>
      </c>
      <c r="E29" s="248" t="s">
        <v>873</v>
      </c>
      <c r="F29" s="248" t="s">
        <v>94</v>
      </c>
      <c r="G29" s="253"/>
      <c r="H29" s="253"/>
      <c r="I29" s="253"/>
      <c r="J29" s="271"/>
      <c r="K29" s="253"/>
      <c r="L29" s="253"/>
      <c r="M29" s="253"/>
      <c r="N29" s="253"/>
      <c r="O29" s="253"/>
      <c r="P29" s="253"/>
      <c r="Q29" s="253"/>
      <c r="R29" s="253">
        <v>0</v>
      </c>
      <c r="S29" s="253">
        <v>5</v>
      </c>
      <c r="T29" s="253">
        <v>0</v>
      </c>
      <c r="U29" s="253">
        <v>10</v>
      </c>
      <c r="V29" s="253">
        <v>0</v>
      </c>
      <c r="W29" s="253">
        <v>10</v>
      </c>
      <c r="X29" s="253">
        <f>V29+W29</f>
        <v>10</v>
      </c>
      <c r="Y29" s="253">
        <v>1</v>
      </c>
      <c r="Z29" s="253">
        <f>X29+Y29</f>
        <v>11</v>
      </c>
      <c r="AA29" s="253">
        <v>1</v>
      </c>
      <c r="AB29" s="253">
        <v>0</v>
      </c>
      <c r="AC29" s="253">
        <v>100</v>
      </c>
      <c r="AD29" s="253">
        <v>100</v>
      </c>
      <c r="AE29" s="253">
        <v>100</v>
      </c>
      <c r="AF29" s="253">
        <f t="shared" si="5"/>
        <v>100</v>
      </c>
    </row>
    <row r="30" spans="1:32" s="429" customFormat="1" ht="17.25" customHeight="1" x14ac:dyDescent="0.2">
      <c r="A30" s="447" t="s">
        <v>1050</v>
      </c>
      <c r="B30" s="246" t="s">
        <v>73</v>
      </c>
      <c r="C30" s="246" t="s">
        <v>202</v>
      </c>
      <c r="D30" s="246" t="s">
        <v>194</v>
      </c>
      <c r="E30" s="246" t="s">
        <v>743</v>
      </c>
      <c r="F30" s="246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>
        <f>R31+R32+R36</f>
        <v>6480</v>
      </c>
      <c r="S30" s="271">
        <f t="shared" ref="S30:U30" si="43">S31+S32+S36</f>
        <v>1582</v>
      </c>
      <c r="T30" s="271">
        <f>T31+T32+T36</f>
        <v>7895</v>
      </c>
      <c r="U30" s="271">
        <f t="shared" si="43"/>
        <v>721</v>
      </c>
      <c r="V30" s="271">
        <f>V31+V32+V36</f>
        <v>6545</v>
      </c>
      <c r="W30" s="271">
        <f t="shared" ref="W30:Y30" si="44">W31+W32+W36</f>
        <v>1819</v>
      </c>
      <c r="X30" s="271">
        <f>X31+X32+X36</f>
        <v>8364</v>
      </c>
      <c r="Y30" s="271">
        <f t="shared" si="44"/>
        <v>0</v>
      </c>
      <c r="Z30" s="271">
        <f>Z31+Z32+Z36</f>
        <v>8364</v>
      </c>
      <c r="AA30" s="271">
        <f t="shared" ref="AA30" si="45">AA31+AA32+AA36</f>
        <v>0</v>
      </c>
      <c r="AB30" s="271">
        <f>AB31+AB32+AB33+AB36+AB37</f>
        <v>8364</v>
      </c>
      <c r="AC30" s="271">
        <f t="shared" ref="AC30:AD30" si="46">AC31+AC32+AC33+AC36+AC37</f>
        <v>1271.329</v>
      </c>
      <c r="AD30" s="271">
        <f t="shared" si="46"/>
        <v>9635.3289999999997</v>
      </c>
      <c r="AE30" s="271">
        <f t="shared" ref="AE30" si="47">AE31+AE32+AE33+AE36+AE37</f>
        <v>9635.3289999999997</v>
      </c>
      <c r="AF30" s="271">
        <f t="shared" si="5"/>
        <v>100</v>
      </c>
    </row>
    <row r="31" spans="1:32" ht="31.5" customHeight="1" x14ac:dyDescent="0.2">
      <c r="A31" s="255" t="s">
        <v>76</v>
      </c>
      <c r="B31" s="248" t="s">
        <v>73</v>
      </c>
      <c r="C31" s="248" t="s">
        <v>202</v>
      </c>
      <c r="D31" s="248" t="s">
        <v>194</v>
      </c>
      <c r="E31" s="248" t="s">
        <v>743</v>
      </c>
      <c r="F31" s="248" t="s">
        <v>77</v>
      </c>
      <c r="G31" s="253"/>
      <c r="H31" s="253"/>
      <c r="I31" s="253">
        <v>6017</v>
      </c>
      <c r="J31" s="253">
        <f>H31+I31</f>
        <v>6017</v>
      </c>
      <c r="K31" s="253">
        <v>0</v>
      </c>
      <c r="L31" s="253">
        <f>6170-500</f>
        <v>5670</v>
      </c>
      <c r="M31" s="253">
        <f>6170-500</f>
        <v>5670</v>
      </c>
      <c r="N31" s="253">
        <v>810</v>
      </c>
      <c r="O31" s="253">
        <f>M31+N31</f>
        <v>6480</v>
      </c>
      <c r="P31" s="253">
        <v>6480</v>
      </c>
      <c r="Q31" s="253">
        <v>0</v>
      </c>
      <c r="R31" s="253">
        <f t="shared" ref="R31:R32" si="48">P31+Q31</f>
        <v>6480</v>
      </c>
      <c r="S31" s="253">
        <f>-880-135+302</f>
        <v>-713</v>
      </c>
      <c r="T31" s="253">
        <v>5600</v>
      </c>
      <c r="U31" s="253">
        <f>106-138+753</f>
        <v>721</v>
      </c>
      <c r="V31" s="253">
        <v>5600</v>
      </c>
      <c r="W31" s="253">
        <v>469</v>
      </c>
      <c r="X31" s="253">
        <f t="shared" ref="X31:X32" si="49">V31+W31</f>
        <v>6069</v>
      </c>
      <c r="Y31" s="253">
        <v>0</v>
      </c>
      <c r="Z31" s="253">
        <f t="shared" ref="Z31:Z32" si="50">X31+Y31</f>
        <v>6069</v>
      </c>
      <c r="AA31" s="253">
        <v>0</v>
      </c>
      <c r="AB31" s="253">
        <f t="shared" ref="AB31:AB32" si="51">Z31+AA31</f>
        <v>6069</v>
      </c>
      <c r="AC31" s="253">
        <v>182.37</v>
      </c>
      <c r="AD31" s="253">
        <v>6251.37</v>
      </c>
      <c r="AE31" s="253">
        <v>6251.37</v>
      </c>
      <c r="AF31" s="253">
        <f t="shared" si="5"/>
        <v>100</v>
      </c>
    </row>
    <row r="32" spans="1:32" ht="31.5" customHeight="1" x14ac:dyDescent="0.2">
      <c r="A32" s="255" t="s">
        <v>76</v>
      </c>
      <c r="B32" s="248" t="s">
        <v>73</v>
      </c>
      <c r="C32" s="248" t="s">
        <v>202</v>
      </c>
      <c r="D32" s="248" t="s">
        <v>194</v>
      </c>
      <c r="E32" s="248" t="s">
        <v>1053</v>
      </c>
      <c r="F32" s="248" t="s">
        <v>77</v>
      </c>
      <c r="G32" s="253"/>
      <c r="H32" s="253"/>
      <c r="I32" s="253"/>
      <c r="J32" s="253"/>
      <c r="K32" s="253">
        <v>1050</v>
      </c>
      <c r="L32" s="253">
        <v>0</v>
      </c>
      <c r="M32" s="253">
        <v>0</v>
      </c>
      <c r="N32" s="253">
        <v>0</v>
      </c>
      <c r="O32" s="253">
        <f>M32+N32</f>
        <v>0</v>
      </c>
      <c r="P32" s="253">
        <v>0</v>
      </c>
      <c r="Q32" s="253">
        <v>0</v>
      </c>
      <c r="R32" s="253">
        <f t="shared" si="48"/>
        <v>0</v>
      </c>
      <c r="S32" s="253">
        <f>1350</f>
        <v>1350</v>
      </c>
      <c r="T32" s="253">
        <v>1350</v>
      </c>
      <c r="U32" s="253">
        <v>0</v>
      </c>
      <c r="V32" s="253">
        <v>0</v>
      </c>
      <c r="W32" s="253">
        <v>1350</v>
      </c>
      <c r="X32" s="253">
        <f t="shared" si="49"/>
        <v>1350</v>
      </c>
      <c r="Y32" s="253">
        <v>0</v>
      </c>
      <c r="Z32" s="253">
        <f t="shared" si="50"/>
        <v>1350</v>
      </c>
      <c r="AA32" s="253">
        <v>0</v>
      </c>
      <c r="AB32" s="253">
        <f t="shared" si="51"/>
        <v>1350</v>
      </c>
      <c r="AC32" s="253">
        <v>545.03300000000002</v>
      </c>
      <c r="AD32" s="253">
        <v>1895.0329999999999</v>
      </c>
      <c r="AE32" s="253">
        <v>1895.0329999999999</v>
      </c>
      <c r="AF32" s="253">
        <f t="shared" si="5"/>
        <v>100</v>
      </c>
    </row>
    <row r="33" spans="1:32" ht="31.5" customHeight="1" x14ac:dyDescent="0.2">
      <c r="A33" s="255" t="s">
        <v>1262</v>
      </c>
      <c r="B33" s="248" t="s">
        <v>73</v>
      </c>
      <c r="C33" s="248" t="s">
        <v>202</v>
      </c>
      <c r="D33" s="248" t="s">
        <v>194</v>
      </c>
      <c r="E33" s="248" t="s">
        <v>1263</v>
      </c>
      <c r="F33" s="248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>
        <v>401</v>
      </c>
      <c r="T33" s="253">
        <f>T34+T35</f>
        <v>0</v>
      </c>
      <c r="U33" s="253">
        <f t="shared" ref="U33:AD33" si="52">U34+U35</f>
        <v>12111.92</v>
      </c>
      <c r="V33" s="253">
        <f t="shared" si="52"/>
        <v>0</v>
      </c>
      <c r="W33" s="253">
        <f t="shared" si="52"/>
        <v>4679.09</v>
      </c>
      <c r="X33" s="253">
        <f t="shared" si="52"/>
        <v>4679.09</v>
      </c>
      <c r="Y33" s="253">
        <f t="shared" si="52"/>
        <v>0.02</v>
      </c>
      <c r="Z33" s="253">
        <f t="shared" si="52"/>
        <v>4679.1100000000006</v>
      </c>
      <c r="AA33" s="253">
        <f t="shared" si="52"/>
        <v>0</v>
      </c>
      <c r="AB33" s="253">
        <f t="shared" si="52"/>
        <v>0</v>
      </c>
      <c r="AC33" s="253">
        <f t="shared" si="52"/>
        <v>582.41599999999994</v>
      </c>
      <c r="AD33" s="253">
        <f t="shared" si="52"/>
        <v>582.41599999999994</v>
      </c>
      <c r="AE33" s="253">
        <f t="shared" ref="AE33" si="53">AE34+AE35</f>
        <v>582.41599999999994</v>
      </c>
      <c r="AF33" s="253">
        <f t="shared" si="5"/>
        <v>100</v>
      </c>
    </row>
    <row r="34" spans="1:32" ht="31.5" customHeight="1" x14ac:dyDescent="0.2">
      <c r="A34" s="255" t="s">
        <v>76</v>
      </c>
      <c r="B34" s="248" t="s">
        <v>73</v>
      </c>
      <c r="C34" s="248" t="s">
        <v>202</v>
      </c>
      <c r="D34" s="248" t="s">
        <v>194</v>
      </c>
      <c r="E34" s="248" t="s">
        <v>1263</v>
      </c>
      <c r="F34" s="248" t="s">
        <v>77</v>
      </c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>
        <v>401</v>
      </c>
      <c r="T34" s="253">
        <v>0</v>
      </c>
      <c r="U34" s="253">
        <v>11990.8</v>
      </c>
      <c r="V34" s="253">
        <v>0</v>
      </c>
      <c r="W34" s="253">
        <v>4632.3</v>
      </c>
      <c r="X34" s="253">
        <f t="shared" ref="X34:X35" si="54">V34+W34</f>
        <v>4632.3</v>
      </c>
      <c r="Y34" s="253">
        <v>0.02</v>
      </c>
      <c r="Z34" s="253">
        <f t="shared" ref="Z34:Z35" si="55">X34+Y34</f>
        <v>4632.3200000000006</v>
      </c>
      <c r="AA34" s="253">
        <v>0</v>
      </c>
      <c r="AB34" s="253">
        <v>0</v>
      </c>
      <c r="AC34" s="253">
        <v>576.59199999999998</v>
      </c>
      <c r="AD34" s="253">
        <v>576.59199999999998</v>
      </c>
      <c r="AE34" s="253">
        <v>576.59199999999998</v>
      </c>
      <c r="AF34" s="253">
        <f t="shared" si="5"/>
        <v>100</v>
      </c>
    </row>
    <row r="35" spans="1:32" ht="31.5" customHeight="1" x14ac:dyDescent="0.2">
      <c r="A35" s="255" t="s">
        <v>76</v>
      </c>
      <c r="B35" s="248" t="s">
        <v>73</v>
      </c>
      <c r="C35" s="248" t="s">
        <v>202</v>
      </c>
      <c r="D35" s="248" t="s">
        <v>194</v>
      </c>
      <c r="E35" s="248" t="s">
        <v>1263</v>
      </c>
      <c r="F35" s="248" t="s">
        <v>79</v>
      </c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>
        <v>401</v>
      </c>
      <c r="T35" s="253">
        <v>0</v>
      </c>
      <c r="U35" s="253">
        <v>121.12</v>
      </c>
      <c r="V35" s="253">
        <v>0</v>
      </c>
      <c r="W35" s="253">
        <v>46.79</v>
      </c>
      <c r="X35" s="253">
        <f t="shared" si="54"/>
        <v>46.79</v>
      </c>
      <c r="Y35" s="253">
        <v>0</v>
      </c>
      <c r="Z35" s="253">
        <f t="shared" si="55"/>
        <v>46.79</v>
      </c>
      <c r="AA35" s="253">
        <v>0</v>
      </c>
      <c r="AB35" s="253">
        <v>0</v>
      </c>
      <c r="AC35" s="253">
        <v>5.8239999999999998</v>
      </c>
      <c r="AD35" s="253">
        <v>5.8239999999999998</v>
      </c>
      <c r="AE35" s="253">
        <v>5.8239999999999998</v>
      </c>
      <c r="AF35" s="253">
        <f t="shared" si="5"/>
        <v>100</v>
      </c>
    </row>
    <row r="36" spans="1:32" ht="31.5" customHeight="1" x14ac:dyDescent="0.2">
      <c r="A36" s="255" t="s">
        <v>76</v>
      </c>
      <c r="B36" s="248" t="s">
        <v>73</v>
      </c>
      <c r="C36" s="248" t="s">
        <v>202</v>
      </c>
      <c r="D36" s="248" t="s">
        <v>194</v>
      </c>
      <c r="E36" s="248" t="s">
        <v>1054</v>
      </c>
      <c r="F36" s="248" t="s">
        <v>77</v>
      </c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>
        <v>945</v>
      </c>
      <c r="T36" s="253">
        <f>R36+S36</f>
        <v>945</v>
      </c>
      <c r="U36" s="253">
        <v>0</v>
      </c>
      <c r="V36" s="253">
        <v>945</v>
      </c>
      <c r="W36" s="253">
        <v>0</v>
      </c>
      <c r="X36" s="253">
        <f>V36+W36</f>
        <v>945</v>
      </c>
      <c r="Y36" s="253">
        <v>0</v>
      </c>
      <c r="Z36" s="253">
        <f>X36+Y36</f>
        <v>945</v>
      </c>
      <c r="AA36" s="253">
        <v>0</v>
      </c>
      <c r="AB36" s="253">
        <f>Z36+AA36</f>
        <v>945</v>
      </c>
      <c r="AC36" s="253">
        <v>-70.08</v>
      </c>
      <c r="AD36" s="253">
        <v>874.92</v>
      </c>
      <c r="AE36" s="253">
        <v>874.92</v>
      </c>
      <c r="AF36" s="253">
        <f t="shared" si="5"/>
        <v>100</v>
      </c>
    </row>
    <row r="37" spans="1:32" ht="31.5" customHeight="1" x14ac:dyDescent="0.2">
      <c r="A37" s="255" t="s">
        <v>1223</v>
      </c>
      <c r="B37" s="248" t="s">
        <v>73</v>
      </c>
      <c r="C37" s="248" t="s">
        <v>202</v>
      </c>
      <c r="D37" s="248" t="s">
        <v>194</v>
      </c>
      <c r="E37" s="248" t="s">
        <v>1237</v>
      </c>
      <c r="F37" s="248" t="s">
        <v>77</v>
      </c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>
        <v>946</v>
      </c>
      <c r="T37" s="253">
        <f>R37+S37</f>
        <v>946</v>
      </c>
      <c r="U37" s="253">
        <v>0</v>
      </c>
      <c r="V37" s="253">
        <v>945</v>
      </c>
      <c r="W37" s="253">
        <v>0</v>
      </c>
      <c r="X37" s="253">
        <f>V37+W37</f>
        <v>945</v>
      </c>
      <c r="Y37" s="253">
        <v>1</v>
      </c>
      <c r="Z37" s="253">
        <f>X37+Y37</f>
        <v>946</v>
      </c>
      <c r="AA37" s="253">
        <v>1</v>
      </c>
      <c r="AB37" s="253">
        <v>0</v>
      </c>
      <c r="AC37" s="253">
        <v>31.59</v>
      </c>
      <c r="AD37" s="253">
        <v>31.59</v>
      </c>
      <c r="AE37" s="253">
        <v>31.59</v>
      </c>
      <c r="AF37" s="253">
        <f t="shared" si="5"/>
        <v>100</v>
      </c>
    </row>
    <row r="38" spans="1:32" s="429" customFormat="1" ht="18" customHeight="1" x14ac:dyDescent="0.2">
      <c r="A38" s="447" t="s">
        <v>230</v>
      </c>
      <c r="B38" s="246" t="s">
        <v>73</v>
      </c>
      <c r="C38" s="246" t="s">
        <v>202</v>
      </c>
      <c r="D38" s="246" t="s">
        <v>202</v>
      </c>
      <c r="E38" s="246"/>
      <c r="F38" s="246"/>
      <c r="G38" s="271">
        <f t="shared" ref="G38:K39" si="56">G39</f>
        <v>0</v>
      </c>
      <c r="H38" s="271">
        <f>H39</f>
        <v>250</v>
      </c>
      <c r="I38" s="271">
        <f t="shared" si="56"/>
        <v>0</v>
      </c>
      <c r="J38" s="271">
        <f t="shared" ref="J38:J44" si="57">H38+I38</f>
        <v>250</v>
      </c>
      <c r="K38" s="271">
        <f t="shared" si="56"/>
        <v>0</v>
      </c>
      <c r="L38" s="271">
        <f>L39</f>
        <v>200</v>
      </c>
      <c r="M38" s="271">
        <f>M39</f>
        <v>200</v>
      </c>
      <c r="N38" s="271">
        <f t="shared" ref="N38:AC39" si="58">N39</f>
        <v>0</v>
      </c>
      <c r="O38" s="271">
        <f t="shared" si="58"/>
        <v>200</v>
      </c>
      <c r="P38" s="271">
        <f t="shared" si="58"/>
        <v>200</v>
      </c>
      <c r="Q38" s="271">
        <f t="shared" si="58"/>
        <v>0</v>
      </c>
      <c r="R38" s="271">
        <f>R39+R41</f>
        <v>200</v>
      </c>
      <c r="S38" s="271">
        <f t="shared" ref="S38:T38" si="59">S39+S41</f>
        <v>-145</v>
      </c>
      <c r="T38" s="271">
        <f t="shared" si="59"/>
        <v>200</v>
      </c>
      <c r="U38" s="271">
        <f t="shared" ref="U38:V38" si="60">U39+U41</f>
        <v>-90</v>
      </c>
      <c r="V38" s="271">
        <f t="shared" si="60"/>
        <v>200</v>
      </c>
      <c r="W38" s="271">
        <f t="shared" ref="W38:X38" si="61">W39+W41</f>
        <v>-90</v>
      </c>
      <c r="X38" s="271">
        <f t="shared" si="61"/>
        <v>110</v>
      </c>
      <c r="Y38" s="271">
        <f t="shared" ref="Y38:Z38" si="62">Y39+Y41</f>
        <v>0</v>
      </c>
      <c r="Z38" s="271">
        <f t="shared" si="62"/>
        <v>110</v>
      </c>
      <c r="AA38" s="271">
        <f t="shared" ref="AA38" si="63">AA39+AA41</f>
        <v>0</v>
      </c>
      <c r="AB38" s="271">
        <f>AB39+AB41+AB43</f>
        <v>110</v>
      </c>
      <c r="AC38" s="271">
        <f t="shared" ref="AC38:AD38" si="64">AC39+AC41+AC43</f>
        <v>0</v>
      </c>
      <c r="AD38" s="271">
        <f t="shared" si="64"/>
        <v>110</v>
      </c>
      <c r="AE38" s="271">
        <f t="shared" ref="AE38" si="65">AE39+AE41+AE43</f>
        <v>110</v>
      </c>
      <c r="AF38" s="271">
        <f t="shared" si="5"/>
        <v>100</v>
      </c>
    </row>
    <row r="39" spans="1:32" ht="18" customHeight="1" x14ac:dyDescent="0.2">
      <c r="A39" s="255" t="s">
        <v>498</v>
      </c>
      <c r="B39" s="248" t="s">
        <v>73</v>
      </c>
      <c r="C39" s="248" t="s">
        <v>202</v>
      </c>
      <c r="D39" s="248" t="s">
        <v>202</v>
      </c>
      <c r="E39" s="248" t="s">
        <v>882</v>
      </c>
      <c r="F39" s="248"/>
      <c r="G39" s="253">
        <f t="shared" si="56"/>
        <v>0</v>
      </c>
      <c r="H39" s="253">
        <f>H40</f>
        <v>250</v>
      </c>
      <c r="I39" s="253">
        <f t="shared" si="56"/>
        <v>0</v>
      </c>
      <c r="J39" s="271">
        <f t="shared" si="57"/>
        <v>250</v>
      </c>
      <c r="K39" s="253">
        <f t="shared" si="56"/>
        <v>0</v>
      </c>
      <c r="L39" s="253">
        <f>L40</f>
        <v>200</v>
      </c>
      <c r="M39" s="253">
        <f>M40</f>
        <v>200</v>
      </c>
      <c r="N39" s="253">
        <f t="shared" si="58"/>
        <v>0</v>
      </c>
      <c r="O39" s="253">
        <f t="shared" si="58"/>
        <v>200</v>
      </c>
      <c r="P39" s="253">
        <f t="shared" si="58"/>
        <v>200</v>
      </c>
      <c r="Q39" s="253">
        <f t="shared" si="58"/>
        <v>0</v>
      </c>
      <c r="R39" s="253">
        <f t="shared" si="58"/>
        <v>200</v>
      </c>
      <c r="S39" s="253">
        <f t="shared" si="58"/>
        <v>-150</v>
      </c>
      <c r="T39" s="253">
        <f t="shared" si="58"/>
        <v>200</v>
      </c>
      <c r="U39" s="253">
        <f t="shared" si="58"/>
        <v>-100</v>
      </c>
      <c r="V39" s="253">
        <f t="shared" si="58"/>
        <v>200</v>
      </c>
      <c r="W39" s="253">
        <f t="shared" si="58"/>
        <v>-100</v>
      </c>
      <c r="X39" s="253">
        <f t="shared" si="58"/>
        <v>100</v>
      </c>
      <c r="Y39" s="253">
        <f t="shared" si="58"/>
        <v>0</v>
      </c>
      <c r="Z39" s="253">
        <f t="shared" si="58"/>
        <v>100</v>
      </c>
      <c r="AA39" s="253">
        <f t="shared" si="58"/>
        <v>0</v>
      </c>
      <c r="AB39" s="253">
        <f t="shared" si="58"/>
        <v>100</v>
      </c>
      <c r="AC39" s="253">
        <f t="shared" si="58"/>
        <v>0</v>
      </c>
      <c r="AD39" s="253">
        <f t="shared" ref="AD39:AE39" si="66">AD40</f>
        <v>100</v>
      </c>
      <c r="AE39" s="253">
        <f t="shared" si="66"/>
        <v>100</v>
      </c>
      <c r="AF39" s="253">
        <f t="shared" si="5"/>
        <v>100</v>
      </c>
    </row>
    <row r="40" spans="1:32" ht="18" customHeight="1" x14ac:dyDescent="0.2">
      <c r="A40" s="255" t="s">
        <v>121</v>
      </c>
      <c r="B40" s="248" t="s">
        <v>73</v>
      </c>
      <c r="C40" s="248" t="s">
        <v>202</v>
      </c>
      <c r="D40" s="248" t="s">
        <v>202</v>
      </c>
      <c r="E40" s="248" t="s">
        <v>882</v>
      </c>
      <c r="F40" s="248" t="s">
        <v>94</v>
      </c>
      <c r="G40" s="253"/>
      <c r="H40" s="253">
        <v>250</v>
      </c>
      <c r="I40" s="253">
        <v>0</v>
      </c>
      <c r="J40" s="271">
        <f t="shared" si="57"/>
        <v>250</v>
      </c>
      <c r="K40" s="253">
        <v>0</v>
      </c>
      <c r="L40" s="253">
        <v>200</v>
      </c>
      <c r="M40" s="253">
        <v>200</v>
      </c>
      <c r="N40" s="253">
        <v>0</v>
      </c>
      <c r="O40" s="253">
        <f>M40+N40</f>
        <v>200</v>
      </c>
      <c r="P40" s="253">
        <v>200</v>
      </c>
      <c r="Q40" s="253">
        <v>0</v>
      </c>
      <c r="R40" s="253">
        <f>P40+Q40</f>
        <v>200</v>
      </c>
      <c r="S40" s="253">
        <v>-150</v>
      </c>
      <c r="T40" s="253">
        <v>200</v>
      </c>
      <c r="U40" s="253">
        <v>-100</v>
      </c>
      <c r="V40" s="253">
        <v>200</v>
      </c>
      <c r="W40" s="253">
        <v>-100</v>
      </c>
      <c r="X40" s="253">
        <f t="shared" ref="X40" si="67">V40+W40</f>
        <v>100</v>
      </c>
      <c r="Y40" s="253">
        <v>0</v>
      </c>
      <c r="Z40" s="253">
        <f t="shared" ref="Z40" si="68">X40+Y40</f>
        <v>100</v>
      </c>
      <c r="AA40" s="253">
        <v>0</v>
      </c>
      <c r="AB40" s="253">
        <f t="shared" ref="AB40" si="69">Z40+AA40</f>
        <v>100</v>
      </c>
      <c r="AC40" s="253">
        <v>0</v>
      </c>
      <c r="AD40" s="253">
        <v>100</v>
      </c>
      <c r="AE40" s="253">
        <v>100</v>
      </c>
      <c r="AF40" s="253">
        <f t="shared" si="5"/>
        <v>100</v>
      </c>
    </row>
    <row r="41" spans="1:32" ht="18" customHeight="1" x14ac:dyDescent="0.2">
      <c r="A41" s="255" t="s">
        <v>499</v>
      </c>
      <c r="B41" s="248" t="s">
        <v>73</v>
      </c>
      <c r="C41" s="248" t="s">
        <v>202</v>
      </c>
      <c r="D41" s="248" t="s">
        <v>202</v>
      </c>
      <c r="E41" s="248" t="s">
        <v>749</v>
      </c>
      <c r="F41" s="248"/>
      <c r="G41" s="253"/>
      <c r="H41" s="253"/>
      <c r="I41" s="253"/>
      <c r="J41" s="271"/>
      <c r="K41" s="253"/>
      <c r="L41" s="253"/>
      <c r="M41" s="253"/>
      <c r="N41" s="253"/>
      <c r="O41" s="253"/>
      <c r="P41" s="253"/>
      <c r="Q41" s="253"/>
      <c r="R41" s="253">
        <f>R42</f>
        <v>0</v>
      </c>
      <c r="S41" s="253">
        <f t="shared" ref="S41:AE41" si="70">S42</f>
        <v>5</v>
      </c>
      <c r="T41" s="253">
        <f t="shared" si="70"/>
        <v>0</v>
      </c>
      <c r="U41" s="253">
        <f t="shared" si="70"/>
        <v>10</v>
      </c>
      <c r="V41" s="253">
        <f t="shared" si="70"/>
        <v>0</v>
      </c>
      <c r="W41" s="253">
        <f t="shared" si="70"/>
        <v>10</v>
      </c>
      <c r="X41" s="253">
        <f t="shared" si="70"/>
        <v>10</v>
      </c>
      <c r="Y41" s="253">
        <f t="shared" si="70"/>
        <v>0</v>
      </c>
      <c r="Z41" s="253">
        <f t="shared" si="70"/>
        <v>10</v>
      </c>
      <c r="AA41" s="253">
        <f t="shared" si="70"/>
        <v>0</v>
      </c>
      <c r="AB41" s="253">
        <f t="shared" si="70"/>
        <v>10</v>
      </c>
      <c r="AC41" s="253">
        <f t="shared" si="70"/>
        <v>0</v>
      </c>
      <c r="AD41" s="253">
        <f t="shared" si="70"/>
        <v>10</v>
      </c>
      <c r="AE41" s="253">
        <f t="shared" si="70"/>
        <v>10</v>
      </c>
      <c r="AF41" s="253">
        <f t="shared" si="5"/>
        <v>100</v>
      </c>
    </row>
    <row r="42" spans="1:32" ht="18" customHeight="1" x14ac:dyDescent="0.2">
      <c r="A42" s="255" t="s">
        <v>121</v>
      </c>
      <c r="B42" s="248" t="s">
        <v>73</v>
      </c>
      <c r="C42" s="248" t="s">
        <v>202</v>
      </c>
      <c r="D42" s="248" t="s">
        <v>202</v>
      </c>
      <c r="E42" s="248" t="s">
        <v>749</v>
      </c>
      <c r="F42" s="248" t="s">
        <v>94</v>
      </c>
      <c r="G42" s="253"/>
      <c r="H42" s="253"/>
      <c r="I42" s="253"/>
      <c r="J42" s="271"/>
      <c r="K42" s="253"/>
      <c r="L42" s="253"/>
      <c r="M42" s="253"/>
      <c r="N42" s="253"/>
      <c r="O42" s="253"/>
      <c r="P42" s="253"/>
      <c r="Q42" s="253"/>
      <c r="R42" s="253">
        <v>0</v>
      </c>
      <c r="S42" s="253">
        <v>5</v>
      </c>
      <c r="T42" s="253">
        <v>0</v>
      </c>
      <c r="U42" s="253">
        <v>10</v>
      </c>
      <c r="V42" s="253">
        <v>0</v>
      </c>
      <c r="W42" s="253">
        <v>10</v>
      </c>
      <c r="X42" s="253">
        <f>V42+W42</f>
        <v>10</v>
      </c>
      <c r="Y42" s="253">
        <v>0</v>
      </c>
      <c r="Z42" s="253">
        <f>X42+Y42</f>
        <v>10</v>
      </c>
      <c r="AA42" s="253">
        <v>0</v>
      </c>
      <c r="AB42" s="253">
        <f>Z42+AA42</f>
        <v>10</v>
      </c>
      <c r="AC42" s="253">
        <v>0</v>
      </c>
      <c r="AD42" s="253">
        <v>10</v>
      </c>
      <c r="AE42" s="253">
        <v>10</v>
      </c>
      <c r="AF42" s="253">
        <f t="shared" si="5"/>
        <v>100</v>
      </c>
    </row>
    <row r="43" spans="1:32" ht="18" hidden="1" customHeight="1" x14ac:dyDescent="0.2">
      <c r="A43" s="255" t="s">
        <v>352</v>
      </c>
      <c r="B43" s="248" t="s">
        <v>73</v>
      </c>
      <c r="C43" s="248" t="s">
        <v>202</v>
      </c>
      <c r="D43" s="248" t="s">
        <v>202</v>
      </c>
      <c r="E43" s="248" t="s">
        <v>873</v>
      </c>
      <c r="F43" s="248" t="s">
        <v>94</v>
      </c>
      <c r="G43" s="253"/>
      <c r="H43" s="253"/>
      <c r="I43" s="253"/>
      <c r="J43" s="271"/>
      <c r="K43" s="253"/>
      <c r="L43" s="253"/>
      <c r="M43" s="253"/>
      <c r="N43" s="253"/>
      <c r="O43" s="253"/>
      <c r="P43" s="253"/>
      <c r="Q43" s="253"/>
      <c r="R43" s="253">
        <v>0</v>
      </c>
      <c r="S43" s="253">
        <v>5</v>
      </c>
      <c r="T43" s="253">
        <v>0</v>
      </c>
      <c r="U43" s="253">
        <v>10</v>
      </c>
      <c r="V43" s="253">
        <v>0</v>
      </c>
      <c r="W43" s="253">
        <v>10</v>
      </c>
      <c r="X43" s="253">
        <f>V43+W43</f>
        <v>10</v>
      </c>
      <c r="Y43" s="253">
        <v>1</v>
      </c>
      <c r="Z43" s="253">
        <f>X43+Y43</f>
        <v>11</v>
      </c>
      <c r="AA43" s="253">
        <v>1</v>
      </c>
      <c r="AB43" s="253">
        <v>0</v>
      </c>
      <c r="AC43" s="253">
        <v>0</v>
      </c>
      <c r="AD43" s="253">
        <f>AB43+AC43</f>
        <v>0</v>
      </c>
      <c r="AE43" s="253">
        <f>AC43+AD43</f>
        <v>0</v>
      </c>
      <c r="AF43" s="253" t="e">
        <f t="shared" si="5"/>
        <v>#DIV/0!</v>
      </c>
    </row>
    <row r="44" spans="1:32" s="429" customFormat="1" x14ac:dyDescent="0.2">
      <c r="A44" s="447" t="s">
        <v>80</v>
      </c>
      <c r="B44" s="246" t="s">
        <v>73</v>
      </c>
      <c r="C44" s="246" t="s">
        <v>233</v>
      </c>
      <c r="D44" s="246"/>
      <c r="E44" s="246"/>
      <c r="F44" s="246"/>
      <c r="G44" s="271" t="e">
        <f>G45+G83</f>
        <v>#REF!</v>
      </c>
      <c r="H44" s="271" t="e">
        <f>H45+H83</f>
        <v>#REF!</v>
      </c>
      <c r="I44" s="271" t="e">
        <f>I45+I83</f>
        <v>#REF!</v>
      </c>
      <c r="J44" s="271" t="e">
        <f t="shared" si="57"/>
        <v>#REF!</v>
      </c>
      <c r="K44" s="271" t="e">
        <f t="shared" ref="K44:AD44" si="71">K45+K83</f>
        <v>#REF!</v>
      </c>
      <c r="L44" s="271" t="e">
        <f t="shared" si="71"/>
        <v>#REF!</v>
      </c>
      <c r="M44" s="271" t="e">
        <f t="shared" si="71"/>
        <v>#REF!</v>
      </c>
      <c r="N44" s="271" t="e">
        <f t="shared" si="71"/>
        <v>#REF!</v>
      </c>
      <c r="O44" s="271" t="e">
        <f t="shared" si="71"/>
        <v>#REF!</v>
      </c>
      <c r="P44" s="271" t="e">
        <f t="shared" si="71"/>
        <v>#REF!</v>
      </c>
      <c r="Q44" s="271" t="e">
        <f t="shared" si="71"/>
        <v>#REF!</v>
      </c>
      <c r="R44" s="271" t="e">
        <f t="shared" si="71"/>
        <v>#REF!</v>
      </c>
      <c r="S44" s="271" t="e">
        <f t="shared" si="71"/>
        <v>#REF!</v>
      </c>
      <c r="T44" s="271" t="e">
        <f t="shared" si="71"/>
        <v>#REF!</v>
      </c>
      <c r="U44" s="271" t="e">
        <f t="shared" si="71"/>
        <v>#REF!</v>
      </c>
      <c r="V44" s="271" t="e">
        <f t="shared" si="71"/>
        <v>#REF!</v>
      </c>
      <c r="W44" s="271" t="e">
        <f t="shared" si="71"/>
        <v>#REF!</v>
      </c>
      <c r="X44" s="271" t="e">
        <f t="shared" si="71"/>
        <v>#REF!</v>
      </c>
      <c r="Y44" s="271" t="e">
        <f t="shared" si="71"/>
        <v>#REF!</v>
      </c>
      <c r="Z44" s="271" t="e">
        <f t="shared" si="71"/>
        <v>#REF!</v>
      </c>
      <c r="AA44" s="271" t="e">
        <f t="shared" si="71"/>
        <v>#REF!</v>
      </c>
      <c r="AB44" s="271">
        <f t="shared" si="71"/>
        <v>56330.737000000008</v>
      </c>
      <c r="AC44" s="271">
        <f t="shared" si="71"/>
        <v>9560.5089999999982</v>
      </c>
      <c r="AD44" s="271">
        <f t="shared" si="71"/>
        <v>65891.245999999999</v>
      </c>
      <c r="AE44" s="271">
        <f t="shared" ref="AE44" si="72">AE45+AE83</f>
        <v>65891.245999999999</v>
      </c>
      <c r="AF44" s="253">
        <f t="shared" si="5"/>
        <v>100</v>
      </c>
    </row>
    <row r="45" spans="1:32" x14ac:dyDescent="0.2">
      <c r="A45" s="447" t="s">
        <v>81</v>
      </c>
      <c r="B45" s="246" t="s">
        <v>73</v>
      </c>
      <c r="C45" s="246" t="s">
        <v>233</v>
      </c>
      <c r="D45" s="246" t="s">
        <v>190</v>
      </c>
      <c r="E45" s="246"/>
      <c r="F45" s="246"/>
      <c r="G45" s="258" t="e">
        <f>#REF!+#REF!+#REF!+G46+G61+G69</f>
        <v>#REF!</v>
      </c>
      <c r="H45" s="258">
        <f>H46+H61+H69</f>
        <v>15505.8</v>
      </c>
      <c r="I45" s="258">
        <f>I46+I61+I69</f>
        <v>0</v>
      </c>
      <c r="J45" s="258">
        <f>J46+J61+J69</f>
        <v>15505.8</v>
      </c>
      <c r="K45" s="258" t="e">
        <f>K46+K61</f>
        <v>#REF!</v>
      </c>
      <c r="L45" s="258" t="e">
        <f>L46+L61</f>
        <v>#REF!</v>
      </c>
      <c r="M45" s="258" t="e">
        <f>M46+M61</f>
        <v>#REF!</v>
      </c>
      <c r="N45" s="258" t="e">
        <f t="shared" ref="N45:Q45" si="73">N46+N61</f>
        <v>#REF!</v>
      </c>
      <c r="O45" s="258" t="e">
        <f t="shared" si="73"/>
        <v>#REF!</v>
      </c>
      <c r="P45" s="258" t="e">
        <f t="shared" si="73"/>
        <v>#REF!</v>
      </c>
      <c r="Q45" s="258" t="e">
        <f t="shared" si="73"/>
        <v>#REF!</v>
      </c>
      <c r="R45" s="258" t="e">
        <f>R46+R61</f>
        <v>#REF!</v>
      </c>
      <c r="S45" s="258" t="e">
        <f t="shared" ref="S45" si="74">S46+S61</f>
        <v>#REF!</v>
      </c>
      <c r="T45" s="258">
        <f t="shared" ref="T45:AB45" si="75">T46+T61+T74</f>
        <v>36644.25</v>
      </c>
      <c r="U45" s="258">
        <f t="shared" si="75"/>
        <v>4353.03</v>
      </c>
      <c r="V45" s="258">
        <f t="shared" si="75"/>
        <v>30712.5</v>
      </c>
      <c r="W45" s="258">
        <f t="shared" si="75"/>
        <v>10517.368</v>
      </c>
      <c r="X45" s="258">
        <f t="shared" si="75"/>
        <v>41229.868000000002</v>
      </c>
      <c r="Y45" s="258">
        <f t="shared" si="75"/>
        <v>2109.759</v>
      </c>
      <c r="Z45" s="258">
        <f t="shared" si="75"/>
        <v>43339.627</v>
      </c>
      <c r="AA45" s="258">
        <f t="shared" si="75"/>
        <v>427.28</v>
      </c>
      <c r="AB45" s="258">
        <f t="shared" si="75"/>
        <v>43766.907000000007</v>
      </c>
      <c r="AC45" s="258">
        <f t="shared" ref="AC45:AD45" si="76">AC46+AC61+AC74</f>
        <v>8786.4919999999984</v>
      </c>
      <c r="AD45" s="258">
        <f t="shared" si="76"/>
        <v>52553.399000000005</v>
      </c>
      <c r="AE45" s="258">
        <f t="shared" ref="AE45" si="77">AE46+AE61+AE74</f>
        <v>52553.399000000005</v>
      </c>
      <c r="AF45" s="253">
        <f t="shared" si="5"/>
        <v>100</v>
      </c>
    </row>
    <row r="46" spans="1:32" ht="21" customHeight="1" x14ac:dyDescent="0.2">
      <c r="A46" s="447" t="s">
        <v>1055</v>
      </c>
      <c r="B46" s="246" t="s">
        <v>73</v>
      </c>
      <c r="C46" s="246" t="s">
        <v>233</v>
      </c>
      <c r="D46" s="246" t="s">
        <v>190</v>
      </c>
      <c r="E46" s="249" t="s">
        <v>745</v>
      </c>
      <c r="F46" s="246"/>
      <c r="G46" s="253">
        <f>G47</f>
        <v>0</v>
      </c>
      <c r="H46" s="253">
        <f>H47</f>
        <v>9786</v>
      </c>
      <c r="I46" s="253">
        <f>I47</f>
        <v>0</v>
      </c>
      <c r="J46" s="253">
        <f t="shared" ref="J46:J68" si="78">H46+I46</f>
        <v>9786</v>
      </c>
      <c r="K46" s="253" t="e">
        <f>K47+#REF!+#REF!+#REF!</f>
        <v>#REF!</v>
      </c>
      <c r="L46" s="253">
        <f>L47+L53</f>
        <v>11330</v>
      </c>
      <c r="M46" s="253">
        <f>M47+M53</f>
        <v>11330</v>
      </c>
      <c r="N46" s="253">
        <f>N47+N53</f>
        <v>3007</v>
      </c>
      <c r="O46" s="253">
        <f t="shared" ref="O46:Q46" si="79">O47+O53</f>
        <v>14337</v>
      </c>
      <c r="P46" s="253">
        <f t="shared" si="79"/>
        <v>14337</v>
      </c>
      <c r="Q46" s="253">
        <f t="shared" si="79"/>
        <v>0</v>
      </c>
      <c r="R46" s="253">
        <f>R47+R48+R52+R53+R54</f>
        <v>14337</v>
      </c>
      <c r="S46" s="253">
        <f t="shared" ref="S46" si="80">S47+S48+S52+S53+S54</f>
        <v>12027.35</v>
      </c>
      <c r="T46" s="253">
        <f>T47+T48+T52+T53+T54+T57</f>
        <v>25659.35</v>
      </c>
      <c r="U46" s="253">
        <f t="shared" ref="U46:V46" si="81">U47+U48+U52+U53+U54+U57</f>
        <v>1741.03</v>
      </c>
      <c r="V46" s="253">
        <f t="shared" si="81"/>
        <v>19748</v>
      </c>
      <c r="W46" s="253">
        <f t="shared" ref="W46" si="82">W47+W48+W52+W53+W54+W57</f>
        <v>7589</v>
      </c>
      <c r="X46" s="253">
        <f>X47+X48+X52+X53+X54+X57+X60</f>
        <v>27337</v>
      </c>
      <c r="Y46" s="253">
        <f t="shared" ref="Y46:Z46" si="83">Y47+Y48+Y52+Y53+Y54+Y57+Y60</f>
        <v>762.255</v>
      </c>
      <c r="Z46" s="253">
        <f t="shared" si="83"/>
        <v>28099.255000000001</v>
      </c>
      <c r="AA46" s="253">
        <f t="shared" ref="AA46" si="84">AA47+AA48+AA52+AA53+AA54+AA57+AA60</f>
        <v>224.28</v>
      </c>
      <c r="AB46" s="253">
        <f>AB47+AB48+AB49+AB52+AB53+AB54+AB60</f>
        <v>28323.535000000003</v>
      </c>
      <c r="AC46" s="253">
        <f t="shared" ref="AC46:AD46" si="85">AC47+AC48+AC49+AC52+AC53+AC54+AC60</f>
        <v>7741.2055</v>
      </c>
      <c r="AD46" s="253">
        <f t="shared" si="85"/>
        <v>36064.7405</v>
      </c>
      <c r="AE46" s="253">
        <f t="shared" ref="AE46" si="86">AE47+AE48+AE49+AE52+AE53+AE54+AE60</f>
        <v>36064.7405</v>
      </c>
      <c r="AF46" s="253">
        <f t="shared" si="5"/>
        <v>100</v>
      </c>
    </row>
    <row r="47" spans="1:32" ht="32.25" customHeight="1" x14ac:dyDescent="0.2">
      <c r="A47" s="255" t="s">
        <v>76</v>
      </c>
      <c r="B47" s="248" t="s">
        <v>73</v>
      </c>
      <c r="C47" s="248" t="s">
        <v>233</v>
      </c>
      <c r="D47" s="248" t="s">
        <v>190</v>
      </c>
      <c r="E47" s="247" t="s">
        <v>745</v>
      </c>
      <c r="F47" s="248" t="s">
        <v>77</v>
      </c>
      <c r="G47" s="253"/>
      <c r="H47" s="253">
        <v>9786</v>
      </c>
      <c r="I47" s="253">
        <v>0</v>
      </c>
      <c r="J47" s="253">
        <f t="shared" si="78"/>
        <v>9786</v>
      </c>
      <c r="K47" s="253">
        <v>2036.5039999999999</v>
      </c>
      <c r="L47" s="253">
        <f>12830-1500</f>
        <v>11330</v>
      </c>
      <c r="M47" s="253">
        <f>12830-1500</f>
        <v>11330</v>
      </c>
      <c r="N47" s="253">
        <v>3007</v>
      </c>
      <c r="O47" s="253">
        <f>M47+N47</f>
        <v>14337</v>
      </c>
      <c r="P47" s="253">
        <v>14337</v>
      </c>
      <c r="Q47" s="253">
        <v>0</v>
      </c>
      <c r="R47" s="253">
        <f>P47+Q47</f>
        <v>14337</v>
      </c>
      <c r="S47" s="253">
        <f>2702+705</f>
        <v>3407</v>
      </c>
      <c r="T47" s="253">
        <v>17039</v>
      </c>
      <c r="U47" s="253">
        <v>1838</v>
      </c>
      <c r="V47" s="253">
        <v>17039</v>
      </c>
      <c r="W47" s="253">
        <v>5089</v>
      </c>
      <c r="X47" s="253">
        <f t="shared" ref="X47:X53" si="87">V47+W47</f>
        <v>22128</v>
      </c>
      <c r="Y47" s="253">
        <v>0</v>
      </c>
      <c r="Z47" s="253">
        <f t="shared" ref="Z47:Z53" si="88">X47+Y47</f>
        <v>22128</v>
      </c>
      <c r="AA47" s="253">
        <v>0</v>
      </c>
      <c r="AB47" s="253">
        <f t="shared" ref="AB47:AB53" si="89">Z47+AA47</f>
        <v>22128</v>
      </c>
      <c r="AC47" s="253">
        <v>2693.2849999999999</v>
      </c>
      <c r="AD47" s="253">
        <v>24821.285</v>
      </c>
      <c r="AE47" s="253">
        <v>24821.285</v>
      </c>
      <c r="AF47" s="253">
        <f t="shared" si="5"/>
        <v>100</v>
      </c>
    </row>
    <row r="48" spans="1:32" ht="32.25" customHeight="1" x14ac:dyDescent="0.2">
      <c r="A48" s="255" t="s">
        <v>76</v>
      </c>
      <c r="B48" s="248" t="s">
        <v>73</v>
      </c>
      <c r="C48" s="248" t="s">
        <v>233</v>
      </c>
      <c r="D48" s="248" t="s">
        <v>190</v>
      </c>
      <c r="E48" s="247" t="s">
        <v>1056</v>
      </c>
      <c r="F48" s="248" t="s">
        <v>77</v>
      </c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>
        <f>5700</f>
        <v>5700</v>
      </c>
      <c r="T48" s="253">
        <v>5700</v>
      </c>
      <c r="U48" s="253">
        <v>0</v>
      </c>
      <c r="V48" s="253">
        <v>0</v>
      </c>
      <c r="W48" s="253">
        <v>2500</v>
      </c>
      <c r="X48" s="253">
        <f t="shared" si="87"/>
        <v>2500</v>
      </c>
      <c r="Y48" s="253">
        <v>180</v>
      </c>
      <c r="Z48" s="253">
        <f t="shared" si="88"/>
        <v>2680</v>
      </c>
      <c r="AA48" s="253">
        <v>0</v>
      </c>
      <c r="AB48" s="253">
        <f t="shared" si="89"/>
        <v>2680</v>
      </c>
      <c r="AC48" s="253">
        <v>490.08699999999999</v>
      </c>
      <c r="AD48" s="253">
        <v>3170.087</v>
      </c>
      <c r="AE48" s="253">
        <v>3170.087</v>
      </c>
      <c r="AF48" s="253">
        <f t="shared" si="5"/>
        <v>100</v>
      </c>
    </row>
    <row r="49" spans="1:32" ht="17.25" customHeight="1" x14ac:dyDescent="0.2">
      <c r="A49" s="255" t="s">
        <v>1265</v>
      </c>
      <c r="B49" s="248" t="s">
        <v>73</v>
      </c>
      <c r="C49" s="248" t="s">
        <v>233</v>
      </c>
      <c r="D49" s="248" t="s">
        <v>190</v>
      </c>
      <c r="E49" s="248" t="s">
        <v>1264</v>
      </c>
      <c r="F49" s="248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>
        <v>401</v>
      </c>
      <c r="T49" s="253">
        <f>T50+T51</f>
        <v>0</v>
      </c>
      <c r="U49" s="253">
        <f t="shared" ref="U49:AD49" si="90">U50+U51</f>
        <v>12111.92</v>
      </c>
      <c r="V49" s="253">
        <f t="shared" si="90"/>
        <v>0</v>
      </c>
      <c r="W49" s="253">
        <f t="shared" si="90"/>
        <v>4679.09</v>
      </c>
      <c r="X49" s="253">
        <f t="shared" si="90"/>
        <v>4679.09</v>
      </c>
      <c r="Y49" s="253">
        <f t="shared" si="90"/>
        <v>0.02</v>
      </c>
      <c r="Z49" s="253">
        <f t="shared" si="90"/>
        <v>4679.1100000000006</v>
      </c>
      <c r="AA49" s="253">
        <f t="shared" si="90"/>
        <v>0</v>
      </c>
      <c r="AB49" s="253">
        <f>AB50+AB51</f>
        <v>0</v>
      </c>
      <c r="AC49" s="253">
        <f t="shared" si="90"/>
        <v>2024.0989999999999</v>
      </c>
      <c r="AD49" s="253">
        <f t="shared" si="90"/>
        <v>2024.0989999999999</v>
      </c>
      <c r="AE49" s="253">
        <f t="shared" ref="AE49" si="91">AE50+AE51</f>
        <v>2024.0989999999999</v>
      </c>
      <c r="AF49" s="253">
        <f t="shared" si="5"/>
        <v>100</v>
      </c>
    </row>
    <row r="50" spans="1:32" ht="32.25" customHeight="1" x14ac:dyDescent="0.2">
      <c r="A50" s="255" t="s">
        <v>76</v>
      </c>
      <c r="B50" s="248" t="s">
        <v>73</v>
      </c>
      <c r="C50" s="248" t="s">
        <v>233</v>
      </c>
      <c r="D50" s="248" t="s">
        <v>190</v>
      </c>
      <c r="E50" s="248" t="s">
        <v>1264</v>
      </c>
      <c r="F50" s="248" t="s">
        <v>77</v>
      </c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>
        <v>401</v>
      </c>
      <c r="T50" s="253">
        <v>0</v>
      </c>
      <c r="U50" s="253">
        <v>11990.8</v>
      </c>
      <c r="V50" s="253">
        <v>0</v>
      </c>
      <c r="W50" s="253">
        <v>4632.3</v>
      </c>
      <c r="X50" s="253">
        <f t="shared" ref="X50:X51" si="92">V50+W50</f>
        <v>4632.3</v>
      </c>
      <c r="Y50" s="253">
        <v>0.02</v>
      </c>
      <c r="Z50" s="253">
        <f t="shared" ref="Z50:Z51" si="93">X50+Y50</f>
        <v>4632.3200000000006</v>
      </c>
      <c r="AA50" s="253">
        <v>0</v>
      </c>
      <c r="AB50" s="253">
        <v>0</v>
      </c>
      <c r="AC50" s="253">
        <v>2003.854</v>
      </c>
      <c r="AD50" s="253">
        <v>2003.854</v>
      </c>
      <c r="AE50" s="253">
        <v>2003.854</v>
      </c>
      <c r="AF50" s="253">
        <f t="shared" si="5"/>
        <v>100</v>
      </c>
    </row>
    <row r="51" spans="1:32" ht="32.25" customHeight="1" x14ac:dyDescent="0.2">
      <c r="A51" s="255" t="s">
        <v>76</v>
      </c>
      <c r="B51" s="248" t="s">
        <v>73</v>
      </c>
      <c r="C51" s="248" t="s">
        <v>233</v>
      </c>
      <c r="D51" s="248" t="s">
        <v>190</v>
      </c>
      <c r="E51" s="248" t="s">
        <v>1264</v>
      </c>
      <c r="F51" s="248" t="s">
        <v>79</v>
      </c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>
        <v>401</v>
      </c>
      <c r="T51" s="253">
        <v>0</v>
      </c>
      <c r="U51" s="253">
        <v>121.12</v>
      </c>
      <c r="V51" s="253">
        <v>0</v>
      </c>
      <c r="W51" s="253">
        <v>46.79</v>
      </c>
      <c r="X51" s="253">
        <f t="shared" si="92"/>
        <v>46.79</v>
      </c>
      <c r="Y51" s="253">
        <v>0</v>
      </c>
      <c r="Z51" s="253">
        <f t="shared" si="93"/>
        <v>46.79</v>
      </c>
      <c r="AA51" s="253">
        <v>0</v>
      </c>
      <c r="AB51" s="253">
        <v>0</v>
      </c>
      <c r="AC51" s="253">
        <v>20.245000000000001</v>
      </c>
      <c r="AD51" s="253">
        <v>20.245000000000001</v>
      </c>
      <c r="AE51" s="253">
        <v>20.245000000000001</v>
      </c>
      <c r="AF51" s="253">
        <f t="shared" si="5"/>
        <v>100</v>
      </c>
    </row>
    <row r="52" spans="1:32" ht="32.25" customHeight="1" x14ac:dyDescent="0.2">
      <c r="A52" s="255" t="s">
        <v>76</v>
      </c>
      <c r="B52" s="248" t="s">
        <v>73</v>
      </c>
      <c r="C52" s="248" t="s">
        <v>233</v>
      </c>
      <c r="D52" s="248" t="s">
        <v>190</v>
      </c>
      <c r="E52" s="247" t="s">
        <v>1057</v>
      </c>
      <c r="F52" s="248" t="s">
        <v>77</v>
      </c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>
        <f>2652-1026</f>
        <v>1626</v>
      </c>
      <c r="T52" s="253">
        <f t="shared" ref="T52:T53" si="94">R52+S52</f>
        <v>1626</v>
      </c>
      <c r="U52" s="253">
        <v>0</v>
      </c>
      <c r="V52" s="253">
        <v>1626</v>
      </c>
      <c r="W52" s="253">
        <v>0</v>
      </c>
      <c r="X52" s="253">
        <f t="shared" si="87"/>
        <v>1626</v>
      </c>
      <c r="Y52" s="253">
        <v>123.25</v>
      </c>
      <c r="Z52" s="253">
        <f t="shared" si="88"/>
        <v>1749.25</v>
      </c>
      <c r="AA52" s="253">
        <v>-100</v>
      </c>
      <c r="AB52" s="253">
        <f t="shared" si="89"/>
        <v>1649.25</v>
      </c>
      <c r="AC52" s="253">
        <v>2348.7345</v>
      </c>
      <c r="AD52" s="253">
        <v>3997.9845</v>
      </c>
      <c r="AE52" s="253">
        <v>3997.9845</v>
      </c>
      <c r="AF52" s="253">
        <f t="shared" si="5"/>
        <v>100</v>
      </c>
    </row>
    <row r="53" spans="1:32" ht="32.25" customHeight="1" x14ac:dyDescent="0.2">
      <c r="A53" s="255" t="s">
        <v>997</v>
      </c>
      <c r="B53" s="248" t="s">
        <v>73</v>
      </c>
      <c r="C53" s="248" t="s">
        <v>233</v>
      </c>
      <c r="D53" s="248" t="s">
        <v>190</v>
      </c>
      <c r="E53" s="247" t="s">
        <v>745</v>
      </c>
      <c r="F53" s="248" t="s">
        <v>77</v>
      </c>
      <c r="G53" s="253"/>
      <c r="H53" s="253"/>
      <c r="I53" s="253"/>
      <c r="J53" s="253"/>
      <c r="K53" s="253"/>
      <c r="L53" s="253">
        <v>0</v>
      </c>
      <c r="M53" s="253">
        <v>0</v>
      </c>
      <c r="N53" s="253">
        <v>0</v>
      </c>
      <c r="O53" s="253">
        <f>M53+N53</f>
        <v>0</v>
      </c>
      <c r="P53" s="253">
        <v>0</v>
      </c>
      <c r="Q53" s="253">
        <v>0</v>
      </c>
      <c r="R53" s="253">
        <f>P53+Q53</f>
        <v>0</v>
      </c>
      <c r="S53" s="253">
        <v>500</v>
      </c>
      <c r="T53" s="253">
        <f t="shared" si="94"/>
        <v>500</v>
      </c>
      <c r="U53" s="253">
        <v>0</v>
      </c>
      <c r="V53" s="253">
        <v>500</v>
      </c>
      <c r="W53" s="253">
        <v>0</v>
      </c>
      <c r="X53" s="253">
        <f t="shared" si="87"/>
        <v>500</v>
      </c>
      <c r="Y53" s="253">
        <v>0</v>
      </c>
      <c r="Z53" s="253">
        <f t="shared" si="88"/>
        <v>500</v>
      </c>
      <c r="AA53" s="253">
        <v>150</v>
      </c>
      <c r="AB53" s="253">
        <f t="shared" si="89"/>
        <v>650</v>
      </c>
      <c r="AC53" s="253">
        <v>85</v>
      </c>
      <c r="AD53" s="253">
        <v>735</v>
      </c>
      <c r="AE53" s="253">
        <v>735</v>
      </c>
      <c r="AF53" s="253">
        <f t="shared" si="5"/>
        <v>100</v>
      </c>
    </row>
    <row r="54" spans="1:32" ht="32.25" customHeight="1" x14ac:dyDescent="0.2">
      <c r="A54" s="255" t="s">
        <v>1114</v>
      </c>
      <c r="B54" s="248" t="s">
        <v>73</v>
      </c>
      <c r="C54" s="248" t="s">
        <v>233</v>
      </c>
      <c r="D54" s="248" t="s">
        <v>190</v>
      </c>
      <c r="E54" s="247" t="s">
        <v>1115</v>
      </c>
      <c r="F54" s="248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>
        <f>R55+R56</f>
        <v>0</v>
      </c>
      <c r="S54" s="253">
        <f t="shared" ref="S54" si="95">S55+S56</f>
        <v>794.35</v>
      </c>
      <c r="T54" s="253">
        <f>T55+T56</f>
        <v>794.35</v>
      </c>
      <c r="U54" s="253">
        <f t="shared" ref="U54:W54" si="96">U55+U56</f>
        <v>-147.97999999999999</v>
      </c>
      <c r="V54" s="253">
        <f>V55+V56</f>
        <v>583</v>
      </c>
      <c r="W54" s="253">
        <f t="shared" si="96"/>
        <v>0</v>
      </c>
      <c r="X54" s="253">
        <f>X55+X56</f>
        <v>583</v>
      </c>
      <c r="Y54" s="253">
        <f t="shared" ref="Y54:AA54" si="97">Y55+Y56</f>
        <v>2.4550000000000001</v>
      </c>
      <c r="Z54" s="253">
        <f>Z55+Z56</f>
        <v>585.45500000000004</v>
      </c>
      <c r="AA54" s="253">
        <f t="shared" si="97"/>
        <v>0</v>
      </c>
      <c r="AB54" s="253">
        <f>AB55+AB56</f>
        <v>585.45500000000004</v>
      </c>
      <c r="AC54" s="253">
        <f t="shared" ref="AC54" si="98">AC55+AC56</f>
        <v>0</v>
      </c>
      <c r="AD54" s="253">
        <f>AD55+AD56</f>
        <v>585.45500000000004</v>
      </c>
      <c r="AE54" s="253">
        <f>AE55+AE56</f>
        <v>585.45500000000004</v>
      </c>
      <c r="AF54" s="253">
        <f t="shared" si="5"/>
        <v>100</v>
      </c>
    </row>
    <row r="55" spans="1:32" ht="16.5" customHeight="1" x14ac:dyDescent="0.2">
      <c r="A55" s="255" t="s">
        <v>78</v>
      </c>
      <c r="B55" s="248" t="s">
        <v>73</v>
      </c>
      <c r="C55" s="248" t="s">
        <v>233</v>
      </c>
      <c r="D55" s="248" t="s">
        <v>190</v>
      </c>
      <c r="E55" s="247" t="s">
        <v>1115</v>
      </c>
      <c r="F55" s="248" t="s">
        <v>79</v>
      </c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>
        <v>786.4</v>
      </c>
      <c r="T55" s="253">
        <f>R55+S55</f>
        <v>786.4</v>
      </c>
      <c r="U55" s="253">
        <v>-146.5</v>
      </c>
      <c r="V55" s="253">
        <v>577.1</v>
      </c>
      <c r="W55" s="253">
        <v>0</v>
      </c>
      <c r="X55" s="253">
        <f>V55+W55</f>
        <v>577.1</v>
      </c>
      <c r="Y55" s="253">
        <v>2.5</v>
      </c>
      <c r="Z55" s="253">
        <f>X55+Y55</f>
        <v>579.6</v>
      </c>
      <c r="AA55" s="253">
        <v>0</v>
      </c>
      <c r="AB55" s="253">
        <f>Z55+AA55</f>
        <v>579.6</v>
      </c>
      <c r="AC55" s="253">
        <v>0</v>
      </c>
      <c r="AD55" s="253">
        <v>579.6</v>
      </c>
      <c r="AE55" s="253">
        <v>579.6</v>
      </c>
      <c r="AF55" s="253">
        <f t="shared" si="5"/>
        <v>100</v>
      </c>
    </row>
    <row r="56" spans="1:32" ht="18.75" customHeight="1" x14ac:dyDescent="0.2">
      <c r="A56" s="255" t="s">
        <v>1116</v>
      </c>
      <c r="B56" s="248" t="s">
        <v>73</v>
      </c>
      <c r="C56" s="248" t="s">
        <v>233</v>
      </c>
      <c r="D56" s="248" t="s">
        <v>190</v>
      </c>
      <c r="E56" s="247" t="s">
        <v>1115</v>
      </c>
      <c r="F56" s="248" t="s">
        <v>79</v>
      </c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>
        <v>7.95</v>
      </c>
      <c r="T56" s="253">
        <f>R56+S56</f>
        <v>7.95</v>
      </c>
      <c r="U56" s="253">
        <v>-1.48</v>
      </c>
      <c r="V56" s="253">
        <v>5.9</v>
      </c>
      <c r="W56" s="253">
        <v>0</v>
      </c>
      <c r="X56" s="253">
        <f>V56+W56</f>
        <v>5.9</v>
      </c>
      <c r="Y56" s="253">
        <v>-4.4999999999999998E-2</v>
      </c>
      <c r="Z56" s="253">
        <f>X56+Y56</f>
        <v>5.8550000000000004</v>
      </c>
      <c r="AA56" s="253">
        <v>0</v>
      </c>
      <c r="AB56" s="253">
        <f>Z56+AA56</f>
        <v>5.8550000000000004</v>
      </c>
      <c r="AC56" s="253">
        <v>0</v>
      </c>
      <c r="AD56" s="253">
        <v>5.8550000000000004</v>
      </c>
      <c r="AE56" s="253">
        <v>5.8550000000000004</v>
      </c>
      <c r="AF56" s="253">
        <f t="shared" si="5"/>
        <v>100</v>
      </c>
    </row>
    <row r="57" spans="1:32" ht="31.5" hidden="1" customHeight="1" x14ac:dyDescent="0.2">
      <c r="A57" s="255" t="s">
        <v>1178</v>
      </c>
      <c r="B57" s="248" t="s">
        <v>73</v>
      </c>
      <c r="C57" s="248" t="s">
        <v>233</v>
      </c>
      <c r="D57" s="248" t="s">
        <v>190</v>
      </c>
      <c r="E57" s="247" t="s">
        <v>1182</v>
      </c>
      <c r="F57" s="248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>
        <f>T58+T59</f>
        <v>0</v>
      </c>
      <c r="U57" s="253">
        <f t="shared" ref="U57:V57" si="99">U58+U59</f>
        <v>51.01</v>
      </c>
      <c r="V57" s="253">
        <f t="shared" si="99"/>
        <v>0</v>
      </c>
      <c r="W57" s="253">
        <f t="shared" ref="W57:X57" si="100">W58+W59</f>
        <v>0</v>
      </c>
      <c r="X57" s="253">
        <f t="shared" si="100"/>
        <v>0</v>
      </c>
      <c r="Y57" s="253">
        <f t="shared" ref="Y57:Z57" si="101">Y58+Y59</f>
        <v>0</v>
      </c>
      <c r="Z57" s="253">
        <f t="shared" si="101"/>
        <v>0</v>
      </c>
      <c r="AA57" s="253">
        <f t="shared" ref="AA57:AB57" si="102">AA58+AA59</f>
        <v>0</v>
      </c>
      <c r="AB57" s="253">
        <f t="shared" si="102"/>
        <v>0</v>
      </c>
      <c r="AC57" s="253">
        <f t="shared" ref="AC57:AD57" si="103">AC58+AC59</f>
        <v>0</v>
      </c>
      <c r="AD57" s="253">
        <f t="shared" si="103"/>
        <v>0</v>
      </c>
      <c r="AE57" s="253">
        <f t="shared" ref="AE57" si="104">AE58+AE59</f>
        <v>0</v>
      </c>
      <c r="AF57" s="253" t="e">
        <f t="shared" si="5"/>
        <v>#DIV/0!</v>
      </c>
    </row>
    <row r="58" spans="1:32" ht="18.75" hidden="1" customHeight="1" x14ac:dyDescent="0.2">
      <c r="A58" s="255" t="s">
        <v>78</v>
      </c>
      <c r="B58" s="248" t="s">
        <v>73</v>
      </c>
      <c r="C58" s="248" t="s">
        <v>233</v>
      </c>
      <c r="D58" s="248" t="s">
        <v>190</v>
      </c>
      <c r="E58" s="247" t="s">
        <v>1182</v>
      </c>
      <c r="F58" s="248" t="s">
        <v>79</v>
      </c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>
        <v>0</v>
      </c>
      <c r="U58" s="253">
        <v>50.5</v>
      </c>
      <c r="V58" s="253">
        <v>0</v>
      </c>
      <c r="W58" s="253">
        <v>0</v>
      </c>
      <c r="X58" s="253">
        <f>V58+W58</f>
        <v>0</v>
      </c>
      <c r="Y58" s="253">
        <v>0</v>
      </c>
      <c r="Z58" s="253">
        <f>X58+Y58</f>
        <v>0</v>
      </c>
      <c r="AA58" s="253">
        <v>0</v>
      </c>
      <c r="AB58" s="253">
        <f>Z58+AA58</f>
        <v>0</v>
      </c>
      <c r="AC58" s="253">
        <v>0</v>
      </c>
      <c r="AD58" s="253">
        <f>AB58+AC58</f>
        <v>0</v>
      </c>
      <c r="AE58" s="253">
        <f>AC58+AD58</f>
        <v>0</v>
      </c>
      <c r="AF58" s="253" t="e">
        <f t="shared" si="5"/>
        <v>#DIV/0!</v>
      </c>
    </row>
    <row r="59" spans="1:32" ht="18.75" hidden="1" customHeight="1" x14ac:dyDescent="0.2">
      <c r="A59" s="255" t="s">
        <v>1116</v>
      </c>
      <c r="B59" s="248" t="s">
        <v>73</v>
      </c>
      <c r="C59" s="248" t="s">
        <v>233</v>
      </c>
      <c r="D59" s="248" t="s">
        <v>190</v>
      </c>
      <c r="E59" s="247" t="s">
        <v>1182</v>
      </c>
      <c r="F59" s="248" t="s">
        <v>79</v>
      </c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>
        <v>0</v>
      </c>
      <c r="U59" s="253">
        <v>0.51</v>
      </c>
      <c r="V59" s="253">
        <v>0</v>
      </c>
      <c r="W59" s="253">
        <v>0</v>
      </c>
      <c r="X59" s="253">
        <f>V59+W59</f>
        <v>0</v>
      </c>
      <c r="Y59" s="253">
        <v>0</v>
      </c>
      <c r="Z59" s="253">
        <f>X59+Y59</f>
        <v>0</v>
      </c>
      <c r="AA59" s="253">
        <v>0</v>
      </c>
      <c r="AB59" s="253">
        <f>Z59+AA59</f>
        <v>0</v>
      </c>
      <c r="AC59" s="253">
        <v>0</v>
      </c>
      <c r="AD59" s="253">
        <f>AB59+AC59</f>
        <v>0</v>
      </c>
      <c r="AE59" s="253">
        <f>AC59+AD59</f>
        <v>0</v>
      </c>
      <c r="AF59" s="253" t="e">
        <f t="shared" si="5"/>
        <v>#DIV/0!</v>
      </c>
    </row>
    <row r="60" spans="1:32" ht="18.75" customHeight="1" x14ac:dyDescent="0.2">
      <c r="A60" s="255" t="s">
        <v>352</v>
      </c>
      <c r="B60" s="248" t="s">
        <v>73</v>
      </c>
      <c r="C60" s="248" t="s">
        <v>233</v>
      </c>
      <c r="D60" s="248" t="s">
        <v>190</v>
      </c>
      <c r="E60" s="248" t="s">
        <v>873</v>
      </c>
      <c r="F60" s="248" t="s">
        <v>79</v>
      </c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>
        <v>0</v>
      </c>
      <c r="Y60" s="253">
        <v>456.55</v>
      </c>
      <c r="Z60" s="253">
        <f>X60+Y60</f>
        <v>456.55</v>
      </c>
      <c r="AA60" s="253">
        <v>174.28</v>
      </c>
      <c r="AB60" s="253">
        <f>Z60+AA60</f>
        <v>630.83000000000004</v>
      </c>
      <c r="AC60" s="253">
        <v>100</v>
      </c>
      <c r="AD60" s="253">
        <v>730.83</v>
      </c>
      <c r="AE60" s="253">
        <v>730.83</v>
      </c>
      <c r="AF60" s="253">
        <f t="shared" si="5"/>
        <v>100</v>
      </c>
    </row>
    <row r="61" spans="1:32" ht="24.75" customHeight="1" x14ac:dyDescent="0.2">
      <c r="A61" s="447" t="s">
        <v>1058</v>
      </c>
      <c r="B61" s="246" t="s">
        <v>73</v>
      </c>
      <c r="C61" s="246" t="s">
        <v>233</v>
      </c>
      <c r="D61" s="246" t="s">
        <v>190</v>
      </c>
      <c r="E61" s="249" t="s">
        <v>744</v>
      </c>
      <c r="F61" s="246"/>
      <c r="G61" s="253">
        <f>G62+G68</f>
        <v>0</v>
      </c>
      <c r="H61" s="253">
        <f>H62+H68</f>
        <v>5716</v>
      </c>
      <c r="I61" s="253">
        <f>I62+I68</f>
        <v>0</v>
      </c>
      <c r="J61" s="253">
        <f t="shared" si="78"/>
        <v>5716</v>
      </c>
      <c r="K61" s="253" t="e">
        <f>K62+K68+#REF!+K69</f>
        <v>#REF!</v>
      </c>
      <c r="L61" s="253" t="e">
        <f>L62+L68+#REF!+L69+L71</f>
        <v>#REF!</v>
      </c>
      <c r="M61" s="253" t="e">
        <f>M62+M68+#REF!+M69+M71</f>
        <v>#REF!</v>
      </c>
      <c r="N61" s="253" t="e">
        <f>N62+N68+#REF!+N69+N71</f>
        <v>#REF!</v>
      </c>
      <c r="O61" s="253" t="e">
        <f>O62+O68+#REF!+O69+O71</f>
        <v>#REF!</v>
      </c>
      <c r="P61" s="253" t="e">
        <f>P62+P68+#REF!+P69+P71</f>
        <v>#REF!</v>
      </c>
      <c r="Q61" s="253" t="e">
        <f>Q62+Q68+#REF!+Q69+Q71</f>
        <v>#REF!</v>
      </c>
      <c r="R61" s="253" t="e">
        <f>R62+R63+R67+R68+#REF!</f>
        <v>#REF!</v>
      </c>
      <c r="S61" s="253" t="e">
        <f>S62+S63+S67+S68+#REF!</f>
        <v>#REF!</v>
      </c>
      <c r="T61" s="253">
        <f>T62+T63+T67+T68+T69</f>
        <v>10984.9</v>
      </c>
      <c r="U61" s="253">
        <f>U62+U63+U67+U68+U69</f>
        <v>612</v>
      </c>
      <c r="V61" s="253">
        <f>V62+V63+V67+V68+V69</f>
        <v>8964.5</v>
      </c>
      <c r="W61" s="253">
        <f>W62+W63+W67+W68+W69</f>
        <v>2855.3679999999999</v>
      </c>
      <c r="X61" s="253">
        <f>X62+X63+X67+X68+X69+X72+X73</f>
        <v>11819.868</v>
      </c>
      <c r="Y61" s="253">
        <f>Y62+Y63+Y67+Y68+Y69+Y72+Y73</f>
        <v>150.60399999999998</v>
      </c>
      <c r="Z61" s="253">
        <f>Z62+Z63+Z67+Z68+Z69+Z72+Z73</f>
        <v>11970.472</v>
      </c>
      <c r="AA61" s="253">
        <f>AA62+AA63+AA67+AA68+AA69+AA72+AA73</f>
        <v>0</v>
      </c>
      <c r="AB61" s="253">
        <f>AB62+AB63+AB64+AB67+AB68+AB69+AB72+AB73</f>
        <v>11970.472</v>
      </c>
      <c r="AC61" s="253">
        <f t="shared" ref="AC61:AD61" si="105">AC62+AC63+AC64+AC67+AC68+AC69+AC72+AC73</f>
        <v>1363.2545</v>
      </c>
      <c r="AD61" s="253">
        <f t="shared" si="105"/>
        <v>13333.726500000001</v>
      </c>
      <c r="AE61" s="253">
        <f t="shared" ref="AE61" si="106">AE62+AE63+AE64+AE67+AE68+AE69+AE72+AE73</f>
        <v>13333.726500000001</v>
      </c>
      <c r="AF61" s="253">
        <f t="shared" si="5"/>
        <v>100</v>
      </c>
    </row>
    <row r="62" spans="1:32" ht="32.25" customHeight="1" x14ac:dyDescent="0.2">
      <c r="A62" s="255" t="s">
        <v>76</v>
      </c>
      <c r="B62" s="248" t="s">
        <v>73</v>
      </c>
      <c r="C62" s="248" t="s">
        <v>233</v>
      </c>
      <c r="D62" s="248" t="s">
        <v>190</v>
      </c>
      <c r="E62" s="247" t="s">
        <v>744</v>
      </c>
      <c r="F62" s="248" t="s">
        <v>77</v>
      </c>
      <c r="G62" s="253"/>
      <c r="H62" s="253">
        <v>5466</v>
      </c>
      <c r="I62" s="253">
        <v>0</v>
      </c>
      <c r="J62" s="253">
        <f t="shared" si="78"/>
        <v>5466</v>
      </c>
      <c r="K62" s="253">
        <v>1033.95</v>
      </c>
      <c r="L62" s="253">
        <f>6420-500</f>
        <v>5920</v>
      </c>
      <c r="M62" s="253">
        <f>6420-500</f>
        <v>5920</v>
      </c>
      <c r="N62" s="253">
        <v>630</v>
      </c>
      <c r="O62" s="253">
        <f>M62+N62</f>
        <v>6550</v>
      </c>
      <c r="P62" s="253">
        <v>6550</v>
      </c>
      <c r="Q62" s="253">
        <v>0</v>
      </c>
      <c r="R62" s="253">
        <f>P62+Q62</f>
        <v>6550</v>
      </c>
      <c r="S62" s="253">
        <f>1742+374</f>
        <v>2116</v>
      </c>
      <c r="T62" s="253">
        <v>8292</v>
      </c>
      <c r="U62" s="253">
        <v>612</v>
      </c>
      <c r="V62" s="253">
        <v>8292</v>
      </c>
      <c r="W62" s="253">
        <v>588</v>
      </c>
      <c r="X62" s="253">
        <f t="shared" ref="X62:X67" si="107">V62+W62</f>
        <v>8880</v>
      </c>
      <c r="Y62" s="253">
        <v>0</v>
      </c>
      <c r="Z62" s="253">
        <f t="shared" ref="Z62:Z67" si="108">X62+Y62</f>
        <v>8880</v>
      </c>
      <c r="AA62" s="253">
        <v>0</v>
      </c>
      <c r="AB62" s="253">
        <f t="shared" ref="AB62:AB67" si="109">Z62+AA62</f>
        <v>8880</v>
      </c>
      <c r="AC62" s="253">
        <v>259.48450000000003</v>
      </c>
      <c r="AD62" s="253">
        <v>9139.4845000000005</v>
      </c>
      <c r="AE62" s="253">
        <v>9139.4845000000005</v>
      </c>
      <c r="AF62" s="253">
        <f t="shared" si="5"/>
        <v>100</v>
      </c>
    </row>
    <row r="63" spans="1:32" ht="32.25" customHeight="1" x14ac:dyDescent="0.2">
      <c r="A63" s="255" t="s">
        <v>76</v>
      </c>
      <c r="B63" s="248" t="s">
        <v>73</v>
      </c>
      <c r="C63" s="248" t="s">
        <v>233</v>
      </c>
      <c r="D63" s="248" t="s">
        <v>190</v>
      </c>
      <c r="E63" s="247" t="s">
        <v>1059</v>
      </c>
      <c r="F63" s="248" t="s">
        <v>77</v>
      </c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>
        <f>2020</f>
        <v>2020</v>
      </c>
      <c r="T63" s="253">
        <f t="shared" ref="T63:T67" si="110">R63+S63</f>
        <v>2020</v>
      </c>
      <c r="U63" s="253">
        <v>0</v>
      </c>
      <c r="V63" s="253">
        <v>0</v>
      </c>
      <c r="W63" s="253">
        <v>2200</v>
      </c>
      <c r="X63" s="253">
        <f t="shared" si="107"/>
        <v>2200</v>
      </c>
      <c r="Y63" s="253">
        <v>0</v>
      </c>
      <c r="Z63" s="253">
        <f t="shared" si="108"/>
        <v>2200</v>
      </c>
      <c r="AA63" s="253">
        <v>0</v>
      </c>
      <c r="AB63" s="253">
        <f t="shared" si="109"/>
        <v>2200</v>
      </c>
      <c r="AC63" s="253">
        <v>176.215</v>
      </c>
      <c r="AD63" s="253">
        <v>2376.2150000000001</v>
      </c>
      <c r="AE63" s="253">
        <v>2376.2150000000001</v>
      </c>
      <c r="AF63" s="253">
        <f t="shared" si="5"/>
        <v>100</v>
      </c>
    </row>
    <row r="64" spans="1:32" ht="21.75" customHeight="1" x14ac:dyDescent="0.2">
      <c r="A64" s="255" t="s">
        <v>1265</v>
      </c>
      <c r="B64" s="248" t="s">
        <v>73</v>
      </c>
      <c r="C64" s="248" t="s">
        <v>233</v>
      </c>
      <c r="D64" s="248" t="s">
        <v>190</v>
      </c>
      <c r="E64" s="248" t="s">
        <v>1266</v>
      </c>
      <c r="F64" s="248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>
        <v>401</v>
      </c>
      <c r="T64" s="253">
        <f>T65+T66</f>
        <v>0</v>
      </c>
      <c r="U64" s="253">
        <f t="shared" ref="U64:AD64" si="111">U65+U66</f>
        <v>12111.92</v>
      </c>
      <c r="V64" s="253">
        <f t="shared" si="111"/>
        <v>0</v>
      </c>
      <c r="W64" s="253">
        <f t="shared" si="111"/>
        <v>4679.09</v>
      </c>
      <c r="X64" s="253">
        <f t="shared" si="111"/>
        <v>4679.09</v>
      </c>
      <c r="Y64" s="253">
        <f t="shared" si="111"/>
        <v>0.02</v>
      </c>
      <c r="Z64" s="253">
        <f t="shared" si="111"/>
        <v>4679.1100000000006</v>
      </c>
      <c r="AA64" s="253">
        <f t="shared" si="111"/>
        <v>0</v>
      </c>
      <c r="AB64" s="253">
        <f t="shared" si="111"/>
        <v>0</v>
      </c>
      <c r="AC64" s="253">
        <f t="shared" si="111"/>
        <v>773.98099999999999</v>
      </c>
      <c r="AD64" s="253">
        <f t="shared" si="111"/>
        <v>773.98099999999999</v>
      </c>
      <c r="AE64" s="253">
        <f t="shared" ref="AE64" si="112">AE65+AE66</f>
        <v>773.98099999999999</v>
      </c>
      <c r="AF64" s="253">
        <f t="shared" si="5"/>
        <v>100</v>
      </c>
    </row>
    <row r="65" spans="1:32" ht="32.25" customHeight="1" x14ac:dyDescent="0.2">
      <c r="A65" s="255" t="s">
        <v>76</v>
      </c>
      <c r="B65" s="248" t="s">
        <v>73</v>
      </c>
      <c r="C65" s="248" t="s">
        <v>233</v>
      </c>
      <c r="D65" s="248" t="s">
        <v>190</v>
      </c>
      <c r="E65" s="248" t="s">
        <v>1266</v>
      </c>
      <c r="F65" s="248" t="s">
        <v>77</v>
      </c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>
        <v>401</v>
      </c>
      <c r="T65" s="253">
        <v>0</v>
      </c>
      <c r="U65" s="253">
        <v>11990.8</v>
      </c>
      <c r="V65" s="253">
        <v>0</v>
      </c>
      <c r="W65" s="253">
        <v>4632.3</v>
      </c>
      <c r="X65" s="253">
        <f t="shared" ref="X65:X66" si="113">V65+W65</f>
        <v>4632.3</v>
      </c>
      <c r="Y65" s="253">
        <v>0.02</v>
      </c>
      <c r="Z65" s="253">
        <f t="shared" ref="Z65:Z66" si="114">X65+Y65</f>
        <v>4632.3200000000006</v>
      </c>
      <c r="AA65" s="253">
        <v>0</v>
      </c>
      <c r="AB65" s="253">
        <v>0</v>
      </c>
      <c r="AC65" s="253">
        <v>766.24199999999996</v>
      </c>
      <c r="AD65" s="253">
        <v>766.24199999999996</v>
      </c>
      <c r="AE65" s="253">
        <v>766.24199999999996</v>
      </c>
      <c r="AF65" s="253">
        <f t="shared" si="5"/>
        <v>100</v>
      </c>
    </row>
    <row r="66" spans="1:32" ht="32.25" customHeight="1" x14ac:dyDescent="0.2">
      <c r="A66" s="255" t="s">
        <v>76</v>
      </c>
      <c r="B66" s="248" t="s">
        <v>73</v>
      </c>
      <c r="C66" s="248" t="s">
        <v>233</v>
      </c>
      <c r="D66" s="248" t="s">
        <v>190</v>
      </c>
      <c r="E66" s="248" t="s">
        <v>1266</v>
      </c>
      <c r="F66" s="248" t="s">
        <v>77</v>
      </c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>
        <v>401</v>
      </c>
      <c r="T66" s="253">
        <v>0</v>
      </c>
      <c r="U66" s="253">
        <v>121.12</v>
      </c>
      <c r="V66" s="253">
        <v>0</v>
      </c>
      <c r="W66" s="253">
        <v>46.79</v>
      </c>
      <c r="X66" s="253">
        <f t="shared" si="113"/>
        <v>46.79</v>
      </c>
      <c r="Y66" s="253">
        <v>0</v>
      </c>
      <c r="Z66" s="253">
        <f t="shared" si="114"/>
        <v>46.79</v>
      </c>
      <c r="AA66" s="253">
        <v>0</v>
      </c>
      <c r="AB66" s="253">
        <v>0</v>
      </c>
      <c r="AC66" s="253">
        <v>7.7389999999999999</v>
      </c>
      <c r="AD66" s="253">
        <v>7.7389999999999999</v>
      </c>
      <c r="AE66" s="253">
        <v>7.7389999999999999</v>
      </c>
      <c r="AF66" s="253">
        <f t="shared" si="5"/>
        <v>100</v>
      </c>
    </row>
    <row r="67" spans="1:32" ht="32.25" customHeight="1" x14ac:dyDescent="0.2">
      <c r="A67" s="255" t="s">
        <v>76</v>
      </c>
      <c r="B67" s="248" t="s">
        <v>73</v>
      </c>
      <c r="C67" s="248" t="s">
        <v>233</v>
      </c>
      <c r="D67" s="248" t="s">
        <v>190</v>
      </c>
      <c r="E67" s="247" t="s">
        <v>1060</v>
      </c>
      <c r="F67" s="248" t="s">
        <v>77</v>
      </c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>
        <v>522.5</v>
      </c>
      <c r="T67" s="253">
        <f t="shared" si="110"/>
        <v>522.5</v>
      </c>
      <c r="U67" s="253">
        <v>0</v>
      </c>
      <c r="V67" s="253">
        <v>522.5</v>
      </c>
      <c r="W67" s="253">
        <v>0.5</v>
      </c>
      <c r="X67" s="253">
        <f t="shared" si="107"/>
        <v>523</v>
      </c>
      <c r="Y67" s="253">
        <v>0</v>
      </c>
      <c r="Z67" s="253">
        <f t="shared" si="108"/>
        <v>523</v>
      </c>
      <c r="AA67" s="253">
        <v>0</v>
      </c>
      <c r="AB67" s="253">
        <f t="shared" si="109"/>
        <v>523</v>
      </c>
      <c r="AC67" s="253">
        <v>3.5739999999999998</v>
      </c>
      <c r="AD67" s="253">
        <v>526.57399999999996</v>
      </c>
      <c r="AE67" s="253">
        <v>526.57399999999996</v>
      </c>
      <c r="AF67" s="253">
        <f t="shared" si="5"/>
        <v>100</v>
      </c>
    </row>
    <row r="68" spans="1:32" ht="20.25" customHeight="1" x14ac:dyDescent="0.2">
      <c r="A68" s="255" t="s">
        <v>998</v>
      </c>
      <c r="B68" s="248" t="s">
        <v>73</v>
      </c>
      <c r="C68" s="248" t="s">
        <v>233</v>
      </c>
      <c r="D68" s="248" t="s">
        <v>190</v>
      </c>
      <c r="E68" s="247" t="s">
        <v>744</v>
      </c>
      <c r="F68" s="248" t="s">
        <v>79</v>
      </c>
      <c r="G68" s="253"/>
      <c r="H68" s="253">
        <v>250</v>
      </c>
      <c r="I68" s="253">
        <v>0</v>
      </c>
      <c r="J68" s="253">
        <f t="shared" si="78"/>
        <v>250</v>
      </c>
      <c r="K68" s="253">
        <v>0</v>
      </c>
      <c r="L68" s="253">
        <v>200</v>
      </c>
      <c r="M68" s="253">
        <v>200</v>
      </c>
      <c r="N68" s="253">
        <v>0</v>
      </c>
      <c r="O68" s="253">
        <f>M68+N68</f>
        <v>200</v>
      </c>
      <c r="P68" s="253">
        <v>200</v>
      </c>
      <c r="Q68" s="253">
        <v>0</v>
      </c>
      <c r="R68" s="253">
        <f>P68+Q68</f>
        <v>200</v>
      </c>
      <c r="S68" s="253">
        <v>-100</v>
      </c>
      <c r="T68" s="253">
        <v>150</v>
      </c>
      <c r="U68" s="253">
        <v>0</v>
      </c>
      <c r="V68" s="253">
        <v>150</v>
      </c>
      <c r="W68" s="253">
        <v>0</v>
      </c>
      <c r="X68" s="253">
        <f>V68+W68</f>
        <v>150</v>
      </c>
      <c r="Y68" s="253">
        <v>0</v>
      </c>
      <c r="Z68" s="253">
        <f>X68+Y68</f>
        <v>150</v>
      </c>
      <c r="AA68" s="253">
        <v>0</v>
      </c>
      <c r="AB68" s="253">
        <f>Z68+AA68</f>
        <v>150</v>
      </c>
      <c r="AC68" s="253">
        <v>150</v>
      </c>
      <c r="AD68" s="253">
        <v>300</v>
      </c>
      <c r="AE68" s="253">
        <v>300</v>
      </c>
      <c r="AF68" s="253">
        <f t="shared" si="5"/>
        <v>100</v>
      </c>
    </row>
    <row r="69" spans="1:32" ht="31.5" customHeight="1" x14ac:dyDescent="0.2">
      <c r="A69" s="255" t="s">
        <v>1215</v>
      </c>
      <c r="B69" s="248" t="s">
        <v>73</v>
      </c>
      <c r="C69" s="248" t="s">
        <v>233</v>
      </c>
      <c r="D69" s="248" t="s">
        <v>190</v>
      </c>
      <c r="E69" s="247" t="s">
        <v>1213</v>
      </c>
      <c r="F69" s="248"/>
      <c r="G69" s="253"/>
      <c r="H69" s="253">
        <v>3.8</v>
      </c>
      <c r="I69" s="253">
        <v>0</v>
      </c>
      <c r="J69" s="253">
        <v>3.8</v>
      </c>
      <c r="K69" s="253">
        <v>0</v>
      </c>
      <c r="L69" s="253">
        <v>0</v>
      </c>
      <c r="M69" s="253">
        <v>0</v>
      </c>
      <c r="N69" s="253">
        <v>0</v>
      </c>
      <c r="O69" s="253">
        <v>0</v>
      </c>
      <c r="P69" s="253">
        <v>0</v>
      </c>
      <c r="Q69" s="253">
        <v>0</v>
      </c>
      <c r="R69" s="253">
        <v>0</v>
      </c>
      <c r="S69" s="253">
        <v>0.4</v>
      </c>
      <c r="T69" s="253">
        <v>0.4</v>
      </c>
      <c r="U69" s="253">
        <v>0</v>
      </c>
      <c r="V69" s="253">
        <f t="shared" ref="V69:X69" si="115">V70+V71</f>
        <v>0</v>
      </c>
      <c r="W69" s="253">
        <f t="shared" si="115"/>
        <v>66.868000000000009</v>
      </c>
      <c r="X69" s="253">
        <f t="shared" si="115"/>
        <v>66.868000000000009</v>
      </c>
      <c r="Y69" s="253">
        <f t="shared" ref="Y69:Z69" si="116">Y70+Y71</f>
        <v>-2.5999999999999999E-2</v>
      </c>
      <c r="Z69" s="253">
        <f t="shared" si="116"/>
        <v>66.842000000000013</v>
      </c>
      <c r="AA69" s="253">
        <f t="shared" ref="AA69:AB69" si="117">AA70+AA71</f>
        <v>0</v>
      </c>
      <c r="AB69" s="253">
        <f t="shared" si="117"/>
        <v>66.842000000000013</v>
      </c>
      <c r="AC69" s="253">
        <f t="shared" ref="AC69:AD69" si="118">AC70+AC71</f>
        <v>0</v>
      </c>
      <c r="AD69" s="253">
        <f t="shared" si="118"/>
        <v>66.842000000000013</v>
      </c>
      <c r="AE69" s="253">
        <f t="shared" ref="AE69" si="119">AE70+AE71</f>
        <v>66.842000000000013</v>
      </c>
      <c r="AF69" s="253">
        <f t="shared" si="5"/>
        <v>100</v>
      </c>
    </row>
    <row r="70" spans="1:32" ht="19.5" customHeight="1" x14ac:dyDescent="0.2">
      <c r="A70" s="255" t="s">
        <v>78</v>
      </c>
      <c r="B70" s="248" t="s">
        <v>73</v>
      </c>
      <c r="C70" s="248" t="s">
        <v>233</v>
      </c>
      <c r="D70" s="248" t="s">
        <v>190</v>
      </c>
      <c r="E70" s="247" t="s">
        <v>1213</v>
      </c>
      <c r="F70" s="248" t="s">
        <v>79</v>
      </c>
      <c r="G70" s="253"/>
      <c r="H70" s="253">
        <v>3.8</v>
      </c>
      <c r="I70" s="253"/>
      <c r="J70" s="253">
        <v>3.8</v>
      </c>
      <c r="K70" s="253">
        <v>0</v>
      </c>
      <c r="L70" s="253">
        <v>0</v>
      </c>
      <c r="M70" s="253">
        <v>0</v>
      </c>
      <c r="N70" s="253">
        <v>0</v>
      </c>
      <c r="O70" s="253">
        <v>0</v>
      </c>
      <c r="P70" s="253">
        <v>0</v>
      </c>
      <c r="Q70" s="253">
        <v>0</v>
      </c>
      <c r="R70" s="253">
        <v>0</v>
      </c>
      <c r="S70" s="253">
        <v>0.4</v>
      </c>
      <c r="T70" s="253">
        <v>0.4</v>
      </c>
      <c r="U70" s="253">
        <v>-0.4</v>
      </c>
      <c r="V70" s="253">
        <f>T70+U70</f>
        <v>0</v>
      </c>
      <c r="W70" s="253">
        <v>66.2</v>
      </c>
      <c r="X70" s="253">
        <f>V70+W70</f>
        <v>66.2</v>
      </c>
      <c r="Y70" s="253">
        <v>-2.5999999999999999E-2</v>
      </c>
      <c r="Z70" s="253">
        <f>X70+Y70</f>
        <v>66.174000000000007</v>
      </c>
      <c r="AA70" s="253">
        <v>0</v>
      </c>
      <c r="AB70" s="253">
        <f>Z70+AA70</f>
        <v>66.174000000000007</v>
      </c>
      <c r="AC70" s="253">
        <v>0</v>
      </c>
      <c r="AD70" s="253">
        <v>66.174000000000007</v>
      </c>
      <c r="AE70" s="253">
        <v>66.174000000000007</v>
      </c>
      <c r="AF70" s="253">
        <f t="shared" si="5"/>
        <v>100</v>
      </c>
    </row>
    <row r="71" spans="1:32" ht="19.5" customHeight="1" x14ac:dyDescent="0.2">
      <c r="A71" s="255" t="s">
        <v>1071</v>
      </c>
      <c r="B71" s="248" t="s">
        <v>73</v>
      </c>
      <c r="C71" s="248" t="s">
        <v>233</v>
      </c>
      <c r="D71" s="248" t="s">
        <v>190</v>
      </c>
      <c r="E71" s="247" t="s">
        <v>1213</v>
      </c>
      <c r="F71" s="248" t="s">
        <v>79</v>
      </c>
      <c r="G71" s="253"/>
      <c r="H71" s="253"/>
      <c r="I71" s="253"/>
      <c r="J71" s="253"/>
      <c r="K71" s="253"/>
      <c r="L71" s="253">
        <v>0</v>
      </c>
      <c r="M71" s="253">
        <v>0</v>
      </c>
      <c r="N71" s="253">
        <v>0</v>
      </c>
      <c r="O71" s="253">
        <v>0</v>
      </c>
      <c r="P71" s="253">
        <v>0</v>
      </c>
      <c r="Q71" s="253">
        <v>0</v>
      </c>
      <c r="R71" s="253">
        <v>0</v>
      </c>
      <c r="S71" s="253">
        <v>0</v>
      </c>
      <c r="T71" s="253">
        <v>0</v>
      </c>
      <c r="U71" s="253">
        <v>0</v>
      </c>
      <c r="V71" s="253">
        <f>T71+U71</f>
        <v>0</v>
      </c>
      <c r="W71" s="253">
        <v>0.66800000000000004</v>
      </c>
      <c r="X71" s="253">
        <f>V71+W71</f>
        <v>0.66800000000000004</v>
      </c>
      <c r="Y71" s="253">
        <v>0</v>
      </c>
      <c r="Z71" s="253">
        <f>X71+Y71</f>
        <v>0.66800000000000004</v>
      </c>
      <c r="AA71" s="253">
        <v>0</v>
      </c>
      <c r="AB71" s="253">
        <f>Z71+AA71</f>
        <v>0.66800000000000004</v>
      </c>
      <c r="AC71" s="253">
        <v>0</v>
      </c>
      <c r="AD71" s="253">
        <v>0.66800000000000004</v>
      </c>
      <c r="AE71" s="253">
        <v>0.66800000000000004</v>
      </c>
      <c r="AF71" s="253">
        <f t="shared" si="5"/>
        <v>100</v>
      </c>
    </row>
    <row r="72" spans="1:32" ht="19.5" customHeight="1" x14ac:dyDescent="0.2">
      <c r="A72" s="255" t="s">
        <v>521</v>
      </c>
      <c r="B72" s="248" t="s">
        <v>73</v>
      </c>
      <c r="C72" s="248" t="s">
        <v>233</v>
      </c>
      <c r="D72" s="248" t="s">
        <v>190</v>
      </c>
      <c r="E72" s="248" t="s">
        <v>819</v>
      </c>
      <c r="F72" s="248" t="s">
        <v>79</v>
      </c>
      <c r="G72" s="253"/>
      <c r="H72" s="253">
        <v>3.8</v>
      </c>
      <c r="I72" s="253"/>
      <c r="J72" s="253">
        <v>3.8</v>
      </c>
      <c r="K72" s="253">
        <v>0</v>
      </c>
      <c r="L72" s="253">
        <v>0</v>
      </c>
      <c r="M72" s="253">
        <v>0</v>
      </c>
      <c r="N72" s="253">
        <v>0</v>
      </c>
      <c r="O72" s="253">
        <v>0</v>
      </c>
      <c r="P72" s="253">
        <v>0</v>
      </c>
      <c r="Q72" s="253">
        <v>0</v>
      </c>
      <c r="R72" s="253">
        <v>0</v>
      </c>
      <c r="S72" s="253">
        <v>0.4</v>
      </c>
      <c r="T72" s="253">
        <v>0.4</v>
      </c>
      <c r="U72" s="253">
        <v>-0.4</v>
      </c>
      <c r="V72" s="253">
        <f>T72+U72</f>
        <v>0</v>
      </c>
      <c r="W72" s="253">
        <v>66.2</v>
      </c>
      <c r="X72" s="253">
        <v>0</v>
      </c>
      <c r="Y72" s="253">
        <v>50</v>
      </c>
      <c r="Z72" s="253">
        <f>X72+Y72</f>
        <v>50</v>
      </c>
      <c r="AA72" s="253">
        <v>0</v>
      </c>
      <c r="AB72" s="253">
        <f>Z72+AA72</f>
        <v>50</v>
      </c>
      <c r="AC72" s="253">
        <v>0</v>
      </c>
      <c r="AD72" s="253">
        <v>50</v>
      </c>
      <c r="AE72" s="253">
        <v>50</v>
      </c>
      <c r="AF72" s="253">
        <f t="shared" si="5"/>
        <v>100</v>
      </c>
    </row>
    <row r="73" spans="1:32" ht="19.5" customHeight="1" x14ac:dyDescent="0.2">
      <c r="A73" s="255" t="s">
        <v>352</v>
      </c>
      <c r="B73" s="248" t="s">
        <v>73</v>
      </c>
      <c r="C73" s="248" t="s">
        <v>233</v>
      </c>
      <c r="D73" s="248" t="s">
        <v>190</v>
      </c>
      <c r="E73" s="248" t="s">
        <v>873</v>
      </c>
      <c r="F73" s="248" t="s">
        <v>79</v>
      </c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>
        <v>0</v>
      </c>
      <c r="Y73" s="253">
        <v>100.63</v>
      </c>
      <c r="Z73" s="253">
        <f>X73+Y73</f>
        <v>100.63</v>
      </c>
      <c r="AA73" s="253">
        <v>0</v>
      </c>
      <c r="AB73" s="253">
        <f>Z73+AA73</f>
        <v>100.63</v>
      </c>
      <c r="AC73" s="253">
        <v>0</v>
      </c>
      <c r="AD73" s="253">
        <v>100.63</v>
      </c>
      <c r="AE73" s="253">
        <v>100.63</v>
      </c>
      <c r="AF73" s="253">
        <f t="shared" si="5"/>
        <v>100</v>
      </c>
    </row>
    <row r="74" spans="1:32" ht="31.5" customHeight="1" x14ac:dyDescent="0.2">
      <c r="A74" s="447" t="s">
        <v>1175</v>
      </c>
      <c r="B74" s="246" t="s">
        <v>73</v>
      </c>
      <c r="C74" s="246" t="s">
        <v>233</v>
      </c>
      <c r="D74" s="246" t="s">
        <v>190</v>
      </c>
      <c r="E74" s="249" t="s">
        <v>746</v>
      </c>
      <c r="F74" s="246"/>
      <c r="G74" s="253">
        <f>G75+G84</f>
        <v>0</v>
      </c>
      <c r="H74" s="253">
        <f>H75+H84</f>
        <v>6182</v>
      </c>
      <c r="I74" s="253">
        <f>I75+I84</f>
        <v>606.62</v>
      </c>
      <c r="J74" s="253">
        <f t="shared" ref="J74:J80" si="120">H74+I74</f>
        <v>6788.62</v>
      </c>
      <c r="K74" s="253">
        <f>K75+K84+K85+K90</f>
        <v>1033.95</v>
      </c>
      <c r="L74" s="253">
        <f t="shared" ref="L74:Q74" si="121">L75+L84+L85+L90+L94</f>
        <v>9325</v>
      </c>
      <c r="M74" s="253">
        <f t="shared" si="121"/>
        <v>9325</v>
      </c>
      <c r="N74" s="253">
        <f t="shared" si="121"/>
        <v>630</v>
      </c>
      <c r="O74" s="253">
        <f t="shared" si="121"/>
        <v>9955</v>
      </c>
      <c r="P74" s="253">
        <f t="shared" si="121"/>
        <v>9955</v>
      </c>
      <c r="Q74" s="253">
        <f t="shared" si="121"/>
        <v>0</v>
      </c>
      <c r="R74" s="253">
        <f>R75+R80+R83+R84+R85</f>
        <v>22068</v>
      </c>
      <c r="S74" s="253">
        <f>S75+S80+S83+S84+S85</f>
        <v>10528.5</v>
      </c>
      <c r="T74" s="253">
        <f>T75+T80</f>
        <v>0</v>
      </c>
      <c r="U74" s="253">
        <f>U75+U80+U86</f>
        <v>2000</v>
      </c>
      <c r="V74" s="271">
        <f>V75+V80+V86</f>
        <v>2000</v>
      </c>
      <c r="W74" s="271">
        <f>W75+W80+W86</f>
        <v>73</v>
      </c>
      <c r="X74" s="271">
        <f>X75+X80+X81+X82</f>
        <v>2073</v>
      </c>
      <c r="Y74" s="271">
        <f t="shared" ref="Y74:Z74" si="122">Y75+Y80+Y81+Y82</f>
        <v>1196.9000000000001</v>
      </c>
      <c r="Z74" s="271">
        <f t="shared" si="122"/>
        <v>3269.9</v>
      </c>
      <c r="AA74" s="271">
        <f t="shared" ref="AA74" si="123">AA75+AA80+AA81+AA82</f>
        <v>203</v>
      </c>
      <c r="AB74" s="271">
        <f>AB75+AB76+AB77+AB80+AB81</f>
        <v>3472.9</v>
      </c>
      <c r="AC74" s="271">
        <f t="shared" ref="AC74:AD74" si="124">AC75+AC76+AC77+AC80+AC81</f>
        <v>-317.96800000000002</v>
      </c>
      <c r="AD74" s="271">
        <f t="shared" si="124"/>
        <v>3154.9319999999998</v>
      </c>
      <c r="AE74" s="271">
        <f t="shared" ref="AE74" si="125">AE75+AE76+AE77+AE80+AE81</f>
        <v>3154.9319999999998</v>
      </c>
      <c r="AF74" s="253">
        <f t="shared" si="5"/>
        <v>100</v>
      </c>
    </row>
    <row r="75" spans="1:32" ht="31.5" customHeight="1" x14ac:dyDescent="0.2">
      <c r="A75" s="255" t="s">
        <v>76</v>
      </c>
      <c r="B75" s="248" t="s">
        <v>73</v>
      </c>
      <c r="C75" s="248" t="s">
        <v>233</v>
      </c>
      <c r="D75" s="248" t="s">
        <v>190</v>
      </c>
      <c r="E75" s="247" t="s">
        <v>746</v>
      </c>
      <c r="F75" s="248" t="s">
        <v>77</v>
      </c>
      <c r="G75" s="253"/>
      <c r="H75" s="253">
        <v>5466</v>
      </c>
      <c r="I75" s="253">
        <v>0</v>
      </c>
      <c r="J75" s="253">
        <f t="shared" si="120"/>
        <v>5466</v>
      </c>
      <c r="K75" s="253">
        <v>1033.95</v>
      </c>
      <c r="L75" s="253">
        <f>6420-500</f>
        <v>5920</v>
      </c>
      <c r="M75" s="253">
        <f>6420-500</f>
        <v>5920</v>
      </c>
      <c r="N75" s="253">
        <v>630</v>
      </c>
      <c r="O75" s="253">
        <f>M75+N75</f>
        <v>6550</v>
      </c>
      <c r="P75" s="253">
        <v>6550</v>
      </c>
      <c r="Q75" s="253">
        <v>0</v>
      </c>
      <c r="R75" s="253">
        <f>P75+Q75</f>
        <v>6550</v>
      </c>
      <c r="S75" s="253">
        <f>1742+374</f>
        <v>2116</v>
      </c>
      <c r="T75" s="253">
        <v>0</v>
      </c>
      <c r="U75" s="253">
        <v>1930</v>
      </c>
      <c r="V75" s="253">
        <v>1930</v>
      </c>
      <c r="W75" s="253">
        <v>73</v>
      </c>
      <c r="X75" s="253">
        <f t="shared" ref="X75:X80" si="126">V75+W75</f>
        <v>2003</v>
      </c>
      <c r="Y75" s="253">
        <v>0</v>
      </c>
      <c r="Z75" s="253">
        <f t="shared" ref="Z75:Z82" si="127">X75+Y75</f>
        <v>2003</v>
      </c>
      <c r="AA75" s="253">
        <v>0</v>
      </c>
      <c r="AB75" s="253">
        <f t="shared" ref="AB75:AB81" si="128">Z75+AA75</f>
        <v>2003</v>
      </c>
      <c r="AC75" s="253">
        <v>-299.923</v>
      </c>
      <c r="AD75" s="253">
        <v>1703.077</v>
      </c>
      <c r="AE75" s="253">
        <v>1703.077</v>
      </c>
      <c r="AF75" s="253">
        <f t="shared" si="5"/>
        <v>100</v>
      </c>
    </row>
    <row r="76" spans="1:32" ht="31.5" customHeight="1" x14ac:dyDescent="0.2">
      <c r="A76" s="255" t="s">
        <v>76</v>
      </c>
      <c r="B76" s="248" t="s">
        <v>73</v>
      </c>
      <c r="C76" s="248" t="s">
        <v>233</v>
      </c>
      <c r="D76" s="248" t="s">
        <v>190</v>
      </c>
      <c r="E76" s="247" t="s">
        <v>1235</v>
      </c>
      <c r="F76" s="248" t="s">
        <v>77</v>
      </c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>
        <f>2020</f>
        <v>2020</v>
      </c>
      <c r="T76" s="253">
        <f t="shared" ref="T76" si="129">R76+S76</f>
        <v>2020</v>
      </c>
      <c r="U76" s="253">
        <v>0</v>
      </c>
      <c r="V76" s="253">
        <v>0</v>
      </c>
      <c r="W76" s="253">
        <v>2200</v>
      </c>
      <c r="X76" s="253">
        <v>0</v>
      </c>
      <c r="Y76" s="253">
        <v>396.9</v>
      </c>
      <c r="Z76" s="253">
        <f t="shared" ref="Z76" si="130">X76+Y76</f>
        <v>396.9</v>
      </c>
      <c r="AA76" s="253">
        <v>0</v>
      </c>
      <c r="AB76" s="253">
        <f t="shared" ref="AB76" si="131">Z76+AA76</f>
        <v>396.9</v>
      </c>
      <c r="AC76" s="253">
        <v>69.736000000000004</v>
      </c>
      <c r="AD76" s="253">
        <v>466.63599999999997</v>
      </c>
      <c r="AE76" s="253">
        <v>466.63599999999997</v>
      </c>
      <c r="AF76" s="253">
        <f t="shared" ref="AF76:AF122" si="132">AE76/AD76*100</f>
        <v>100</v>
      </c>
    </row>
    <row r="77" spans="1:32" ht="21.75" customHeight="1" x14ac:dyDescent="0.2">
      <c r="A77" s="255" t="s">
        <v>1265</v>
      </c>
      <c r="B77" s="248" t="s">
        <v>73</v>
      </c>
      <c r="C77" s="248" t="s">
        <v>233</v>
      </c>
      <c r="D77" s="248" t="s">
        <v>190</v>
      </c>
      <c r="E77" s="248" t="s">
        <v>1267</v>
      </c>
      <c r="F77" s="248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>
        <v>401</v>
      </c>
      <c r="T77" s="253">
        <f>T78+T79</f>
        <v>0</v>
      </c>
      <c r="U77" s="253">
        <f t="shared" ref="U77:AD77" si="133">U78+U79</f>
        <v>12111.92</v>
      </c>
      <c r="V77" s="253">
        <f t="shared" si="133"/>
        <v>0</v>
      </c>
      <c r="W77" s="253">
        <f t="shared" si="133"/>
        <v>4679.09</v>
      </c>
      <c r="X77" s="253">
        <f t="shared" si="133"/>
        <v>4679.09</v>
      </c>
      <c r="Y77" s="253">
        <f t="shared" si="133"/>
        <v>0.02</v>
      </c>
      <c r="Z77" s="253">
        <f t="shared" si="133"/>
        <v>4679.1100000000006</v>
      </c>
      <c r="AA77" s="253">
        <f t="shared" si="133"/>
        <v>0</v>
      </c>
      <c r="AB77" s="253">
        <f t="shared" si="133"/>
        <v>0</v>
      </c>
      <c r="AC77" s="253">
        <f t="shared" si="133"/>
        <v>132.72899999999998</v>
      </c>
      <c r="AD77" s="253">
        <f t="shared" si="133"/>
        <v>132.72899999999998</v>
      </c>
      <c r="AE77" s="253">
        <f t="shared" ref="AE77" si="134">AE78+AE79</f>
        <v>132.72899999999998</v>
      </c>
      <c r="AF77" s="253">
        <f t="shared" si="132"/>
        <v>100</v>
      </c>
    </row>
    <row r="78" spans="1:32" ht="31.5" customHeight="1" x14ac:dyDescent="0.2">
      <c r="A78" s="255" t="s">
        <v>76</v>
      </c>
      <c r="B78" s="248" t="s">
        <v>73</v>
      </c>
      <c r="C78" s="248" t="s">
        <v>233</v>
      </c>
      <c r="D78" s="248" t="s">
        <v>190</v>
      </c>
      <c r="E78" s="248" t="s">
        <v>1267</v>
      </c>
      <c r="F78" s="248" t="s">
        <v>77</v>
      </c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>
        <v>401</v>
      </c>
      <c r="T78" s="253">
        <v>0</v>
      </c>
      <c r="U78" s="253">
        <v>11990.8</v>
      </c>
      <c r="V78" s="253">
        <v>0</v>
      </c>
      <c r="W78" s="253">
        <v>4632.3</v>
      </c>
      <c r="X78" s="253">
        <f t="shared" ref="X78:X79" si="135">V78+W78</f>
        <v>4632.3</v>
      </c>
      <c r="Y78" s="253">
        <v>0.02</v>
      </c>
      <c r="Z78" s="253">
        <f t="shared" ref="Z78:Z79" si="136">X78+Y78</f>
        <v>4632.3200000000006</v>
      </c>
      <c r="AA78" s="253">
        <v>0</v>
      </c>
      <c r="AB78" s="253">
        <v>0</v>
      </c>
      <c r="AC78" s="253">
        <v>131.40199999999999</v>
      </c>
      <c r="AD78" s="253">
        <v>131.40199999999999</v>
      </c>
      <c r="AE78" s="253">
        <v>131.40199999999999</v>
      </c>
      <c r="AF78" s="253">
        <f t="shared" si="132"/>
        <v>100</v>
      </c>
    </row>
    <row r="79" spans="1:32" ht="31.5" customHeight="1" x14ac:dyDescent="0.2">
      <c r="A79" s="255" t="s">
        <v>76</v>
      </c>
      <c r="B79" s="248" t="s">
        <v>73</v>
      </c>
      <c r="C79" s="248" t="s">
        <v>233</v>
      </c>
      <c r="D79" s="248" t="s">
        <v>190</v>
      </c>
      <c r="E79" s="248" t="s">
        <v>1267</v>
      </c>
      <c r="F79" s="248" t="s">
        <v>77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>
        <v>401</v>
      </c>
      <c r="T79" s="253">
        <v>0</v>
      </c>
      <c r="U79" s="253">
        <v>121.12</v>
      </c>
      <c r="V79" s="253">
        <v>0</v>
      </c>
      <c r="W79" s="253">
        <v>46.79</v>
      </c>
      <c r="X79" s="253">
        <f t="shared" si="135"/>
        <v>46.79</v>
      </c>
      <c r="Y79" s="253">
        <v>0</v>
      </c>
      <c r="Z79" s="253">
        <f t="shared" si="136"/>
        <v>46.79</v>
      </c>
      <c r="AA79" s="253">
        <v>0</v>
      </c>
      <c r="AB79" s="253">
        <v>0</v>
      </c>
      <c r="AC79" s="253">
        <v>1.327</v>
      </c>
      <c r="AD79" s="253">
        <v>1.327</v>
      </c>
      <c r="AE79" s="253">
        <v>1.327</v>
      </c>
      <c r="AF79" s="253">
        <f t="shared" si="132"/>
        <v>100</v>
      </c>
    </row>
    <row r="80" spans="1:32" ht="31.5" customHeight="1" x14ac:dyDescent="0.2">
      <c r="A80" s="255" t="s">
        <v>76</v>
      </c>
      <c r="B80" s="248" t="s">
        <v>73</v>
      </c>
      <c r="C80" s="248" t="s">
        <v>233</v>
      </c>
      <c r="D80" s="248" t="s">
        <v>190</v>
      </c>
      <c r="E80" s="247" t="s">
        <v>742</v>
      </c>
      <c r="F80" s="248" t="s">
        <v>77</v>
      </c>
      <c r="G80" s="253"/>
      <c r="H80" s="253">
        <v>5466</v>
      </c>
      <c r="I80" s="253">
        <v>0</v>
      </c>
      <c r="J80" s="253">
        <f t="shared" si="120"/>
        <v>5466</v>
      </c>
      <c r="K80" s="253">
        <v>1033.95</v>
      </c>
      <c r="L80" s="253">
        <f>6420-500</f>
        <v>5920</v>
      </c>
      <c r="M80" s="253">
        <f>6420-500</f>
        <v>5920</v>
      </c>
      <c r="N80" s="253">
        <v>630</v>
      </c>
      <c r="O80" s="253">
        <f>M80+N80</f>
        <v>6550</v>
      </c>
      <c r="P80" s="253">
        <v>6550</v>
      </c>
      <c r="Q80" s="253">
        <v>0</v>
      </c>
      <c r="R80" s="253">
        <f>P80+Q80</f>
        <v>6550</v>
      </c>
      <c r="S80" s="253">
        <f>1742+374</f>
        <v>2116</v>
      </c>
      <c r="T80" s="253">
        <v>0</v>
      </c>
      <c r="U80" s="253">
        <v>70</v>
      </c>
      <c r="V80" s="253">
        <v>70</v>
      </c>
      <c r="W80" s="253">
        <v>0</v>
      </c>
      <c r="X80" s="253">
        <f t="shared" si="126"/>
        <v>70</v>
      </c>
      <c r="Y80" s="253">
        <v>0</v>
      </c>
      <c r="Z80" s="253">
        <f t="shared" si="127"/>
        <v>70</v>
      </c>
      <c r="AA80" s="253">
        <v>203</v>
      </c>
      <c r="AB80" s="253">
        <f t="shared" si="128"/>
        <v>273</v>
      </c>
      <c r="AC80" s="253">
        <v>-70.510000000000005</v>
      </c>
      <c r="AD80" s="253">
        <v>202.49</v>
      </c>
      <c r="AE80" s="253">
        <v>202.49</v>
      </c>
      <c r="AF80" s="253">
        <f t="shared" si="132"/>
        <v>100</v>
      </c>
    </row>
    <row r="81" spans="1:32" ht="21" customHeight="1" x14ac:dyDescent="0.2">
      <c r="A81" s="255" t="s">
        <v>78</v>
      </c>
      <c r="B81" s="248" t="s">
        <v>73</v>
      </c>
      <c r="C81" s="248" t="s">
        <v>233</v>
      </c>
      <c r="D81" s="248" t="s">
        <v>190</v>
      </c>
      <c r="E81" s="247" t="s">
        <v>746</v>
      </c>
      <c r="F81" s="248" t="s">
        <v>79</v>
      </c>
      <c r="G81" s="253"/>
      <c r="H81" s="253">
        <v>5466</v>
      </c>
      <c r="I81" s="253">
        <v>0</v>
      </c>
      <c r="J81" s="253">
        <v>5466</v>
      </c>
      <c r="K81" s="253">
        <v>1033.95</v>
      </c>
      <c r="L81" s="253">
        <v>5920</v>
      </c>
      <c r="M81" s="253">
        <v>5920</v>
      </c>
      <c r="N81" s="253">
        <v>630</v>
      </c>
      <c r="O81" s="253">
        <v>6550</v>
      </c>
      <c r="P81" s="253">
        <v>6550</v>
      </c>
      <c r="Q81" s="253">
        <v>0</v>
      </c>
      <c r="R81" s="253">
        <v>6550</v>
      </c>
      <c r="S81" s="253">
        <v>2116</v>
      </c>
      <c r="T81" s="253">
        <v>0</v>
      </c>
      <c r="U81" s="253">
        <v>1930</v>
      </c>
      <c r="V81" s="253">
        <v>1930</v>
      </c>
      <c r="W81" s="253">
        <v>73</v>
      </c>
      <c r="X81" s="253">
        <v>0</v>
      </c>
      <c r="Y81" s="253">
        <v>800</v>
      </c>
      <c r="Z81" s="253">
        <f t="shared" si="127"/>
        <v>800</v>
      </c>
      <c r="AA81" s="253">
        <v>0</v>
      </c>
      <c r="AB81" s="253">
        <f t="shared" si="128"/>
        <v>800</v>
      </c>
      <c r="AC81" s="253">
        <v>-150</v>
      </c>
      <c r="AD81" s="253">
        <v>650</v>
      </c>
      <c r="AE81" s="253">
        <v>650</v>
      </c>
      <c r="AF81" s="253">
        <f t="shared" si="132"/>
        <v>100</v>
      </c>
    </row>
    <row r="82" spans="1:32" ht="31.5" hidden="1" customHeight="1" x14ac:dyDescent="0.2">
      <c r="A82" s="255" t="s">
        <v>76</v>
      </c>
      <c r="B82" s="248" t="s">
        <v>73</v>
      </c>
      <c r="C82" s="248" t="s">
        <v>233</v>
      </c>
      <c r="D82" s="248" t="s">
        <v>190</v>
      </c>
      <c r="E82" s="247" t="s">
        <v>1235</v>
      </c>
      <c r="F82" s="248" t="s">
        <v>77</v>
      </c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>
        <f>2020</f>
        <v>2020</v>
      </c>
      <c r="T82" s="253">
        <f t="shared" ref="T82" si="137">R82+S82</f>
        <v>2020</v>
      </c>
      <c r="U82" s="253">
        <v>0</v>
      </c>
      <c r="V82" s="253">
        <v>0</v>
      </c>
      <c r="W82" s="253">
        <v>2200</v>
      </c>
      <c r="X82" s="253">
        <v>0</v>
      </c>
      <c r="Y82" s="253">
        <v>396.9</v>
      </c>
      <c r="Z82" s="253">
        <f t="shared" si="127"/>
        <v>396.9</v>
      </c>
      <c r="AA82" s="253">
        <v>0</v>
      </c>
      <c r="AB82" s="253">
        <v>0</v>
      </c>
      <c r="AC82" s="253">
        <v>0</v>
      </c>
      <c r="AD82" s="253">
        <f t="shared" ref="AD82:AE82" si="138">AB82+AC82</f>
        <v>0</v>
      </c>
      <c r="AE82" s="253">
        <f t="shared" si="138"/>
        <v>0</v>
      </c>
      <c r="AF82" s="253" t="e">
        <f t="shared" si="132"/>
        <v>#DIV/0!</v>
      </c>
    </row>
    <row r="83" spans="1:32" ht="15" customHeight="1" x14ac:dyDescent="0.2">
      <c r="A83" s="447" t="s">
        <v>235</v>
      </c>
      <c r="B83" s="246" t="s">
        <v>73</v>
      </c>
      <c r="C83" s="246" t="s">
        <v>233</v>
      </c>
      <c r="D83" s="246" t="s">
        <v>196</v>
      </c>
      <c r="E83" s="246"/>
      <c r="F83" s="246"/>
      <c r="G83" s="271" t="e">
        <f>#REF!+#REF!+#REF!+#REF!</f>
        <v>#REF!</v>
      </c>
      <c r="H83" s="271" t="e">
        <f>#REF!+#REF!</f>
        <v>#REF!</v>
      </c>
      <c r="I83" s="271" t="e">
        <f>#REF!+#REF!</f>
        <v>#REF!</v>
      </c>
      <c r="J83" s="271" t="e">
        <f>#REF!+#REF!</f>
        <v>#REF!</v>
      </c>
      <c r="K83" s="271" t="e">
        <f>#REF!+#REF!</f>
        <v>#REF!</v>
      </c>
      <c r="L83" s="271" t="e">
        <f>#REF!+#REF!</f>
        <v>#REF!</v>
      </c>
      <c r="M83" s="271" t="e">
        <f>#REF!+#REF!</f>
        <v>#REF!</v>
      </c>
      <c r="N83" s="271" t="e">
        <f>#REF!+#REF!</f>
        <v>#REF!</v>
      </c>
      <c r="O83" s="271" t="e">
        <f>#REF!+#REF!</f>
        <v>#REF!</v>
      </c>
      <c r="P83" s="271" t="e">
        <f>#REF!+#REF!</f>
        <v>#REF!</v>
      </c>
      <c r="Q83" s="271" t="e">
        <f>#REF!+#REF!</f>
        <v>#REF!</v>
      </c>
      <c r="R83" s="271">
        <f t="shared" ref="R83:AD83" si="139">R84+R95</f>
        <v>6629</v>
      </c>
      <c r="S83" s="271">
        <f t="shared" si="139"/>
        <v>3330</v>
      </c>
      <c r="T83" s="271" t="e">
        <f t="shared" si="139"/>
        <v>#REF!</v>
      </c>
      <c r="U83" s="271" t="e">
        <f t="shared" si="139"/>
        <v>#REF!</v>
      </c>
      <c r="V83" s="271" t="e">
        <f t="shared" si="139"/>
        <v>#REF!</v>
      </c>
      <c r="W83" s="271" t="e">
        <f t="shared" si="139"/>
        <v>#REF!</v>
      </c>
      <c r="X83" s="271" t="e">
        <f t="shared" si="139"/>
        <v>#REF!</v>
      </c>
      <c r="Y83" s="271" t="e">
        <f t="shared" si="139"/>
        <v>#REF!</v>
      </c>
      <c r="Z83" s="271" t="e">
        <f t="shared" si="139"/>
        <v>#REF!</v>
      </c>
      <c r="AA83" s="271" t="e">
        <f t="shared" si="139"/>
        <v>#REF!</v>
      </c>
      <c r="AB83" s="271">
        <f t="shared" si="139"/>
        <v>12563.83</v>
      </c>
      <c r="AC83" s="271">
        <f t="shared" si="139"/>
        <v>774.01700000000005</v>
      </c>
      <c r="AD83" s="271">
        <f t="shared" si="139"/>
        <v>13337.846999999998</v>
      </c>
      <c r="AE83" s="271">
        <f t="shared" ref="AE83" si="140">AE84+AE95</f>
        <v>13337.846999999998</v>
      </c>
      <c r="AF83" s="253">
        <f t="shared" si="132"/>
        <v>100</v>
      </c>
    </row>
    <row r="84" spans="1:32" ht="36" customHeight="1" x14ac:dyDescent="0.2">
      <c r="A84" s="418" t="s">
        <v>1181</v>
      </c>
      <c r="B84" s="246" t="s">
        <v>73</v>
      </c>
      <c r="C84" s="246" t="s">
        <v>233</v>
      </c>
      <c r="D84" s="246" t="s">
        <v>196</v>
      </c>
      <c r="E84" s="249" t="s">
        <v>1019</v>
      </c>
      <c r="F84" s="246"/>
      <c r="G84" s="271"/>
      <c r="H84" s="271">
        <f t="shared" ref="H84:Q84" si="141">H85+H87</f>
        <v>716</v>
      </c>
      <c r="I84" s="271">
        <f t="shared" si="141"/>
        <v>606.62</v>
      </c>
      <c r="J84" s="271">
        <f t="shared" si="141"/>
        <v>1322.6200000000001</v>
      </c>
      <c r="K84" s="271">
        <f t="shared" si="141"/>
        <v>0</v>
      </c>
      <c r="L84" s="271">
        <f t="shared" si="141"/>
        <v>1323</v>
      </c>
      <c r="M84" s="271">
        <f t="shared" si="141"/>
        <v>1323</v>
      </c>
      <c r="N84" s="271">
        <f t="shared" si="141"/>
        <v>0</v>
      </c>
      <c r="O84" s="271">
        <f t="shared" si="141"/>
        <v>1323</v>
      </c>
      <c r="P84" s="271">
        <f t="shared" si="141"/>
        <v>1323</v>
      </c>
      <c r="Q84" s="271">
        <f t="shared" si="141"/>
        <v>0</v>
      </c>
      <c r="R84" s="271">
        <f>R85+R87+R86+R90+R91</f>
        <v>1323</v>
      </c>
      <c r="S84" s="271">
        <f>S85+S87+S86+S90+S91</f>
        <v>2596.5</v>
      </c>
      <c r="T84" s="271">
        <f t="shared" ref="T84:AA84" si="142">T85+T87+T86+T90+T91+T88+T89+T94</f>
        <v>10792</v>
      </c>
      <c r="U84" s="271">
        <f t="shared" si="142"/>
        <v>-6676</v>
      </c>
      <c r="V84" s="271">
        <f t="shared" si="142"/>
        <v>9452</v>
      </c>
      <c r="W84" s="271">
        <f t="shared" si="142"/>
        <v>-5188</v>
      </c>
      <c r="X84" s="271">
        <f t="shared" si="142"/>
        <v>4264</v>
      </c>
      <c r="Y84" s="271">
        <f t="shared" si="142"/>
        <v>0</v>
      </c>
      <c r="Z84" s="271">
        <f t="shared" si="142"/>
        <v>4264</v>
      </c>
      <c r="AA84" s="271">
        <f t="shared" si="142"/>
        <v>0</v>
      </c>
      <c r="AB84" s="271">
        <f>AB85+AB87+AB86+AB90+AB91+AB88+AB89+AB94+AB92+AB93</f>
        <v>4264</v>
      </c>
      <c r="AC84" s="271">
        <f t="shared" ref="AC84:AD84" si="143">AC85+AC87+AC86+AC90+AC91+AC88+AC89+AC94+AC92+AC93</f>
        <v>333.13299999999998</v>
      </c>
      <c r="AD84" s="271">
        <f t="shared" si="143"/>
        <v>4597.1329999999989</v>
      </c>
      <c r="AE84" s="271">
        <f t="shared" ref="AE84" si="144">AE85+AE87+AE86+AE90+AE91+AE88+AE89+AE94+AE92+AE93</f>
        <v>4597.1329999999989</v>
      </c>
      <c r="AF84" s="253">
        <f t="shared" si="132"/>
        <v>100</v>
      </c>
    </row>
    <row r="85" spans="1:32" ht="19.5" customHeight="1" x14ac:dyDescent="0.2">
      <c r="A85" s="255" t="s">
        <v>95</v>
      </c>
      <c r="B85" s="248" t="s">
        <v>73</v>
      </c>
      <c r="C85" s="248" t="s">
        <v>233</v>
      </c>
      <c r="D85" s="248" t="s">
        <v>196</v>
      </c>
      <c r="E85" s="247" t="s">
        <v>1019</v>
      </c>
      <c r="F85" s="248" t="s">
        <v>96</v>
      </c>
      <c r="G85" s="253"/>
      <c r="H85" s="253">
        <v>716</v>
      </c>
      <c r="I85" s="253">
        <f>299.92</f>
        <v>299.92</v>
      </c>
      <c r="J85" s="253">
        <f>H85+I85</f>
        <v>1015.9200000000001</v>
      </c>
      <c r="K85" s="253">
        <v>0</v>
      </c>
      <c r="L85" s="253">
        <v>1016</v>
      </c>
      <c r="M85" s="253">
        <v>1016</v>
      </c>
      <c r="N85" s="253">
        <v>0</v>
      </c>
      <c r="O85" s="253">
        <f>M85+N85</f>
        <v>1016</v>
      </c>
      <c r="P85" s="253">
        <v>1016</v>
      </c>
      <c r="Q85" s="253">
        <v>0</v>
      </c>
      <c r="R85" s="253">
        <f>P85+Q85</f>
        <v>1016</v>
      </c>
      <c r="S85" s="253">
        <v>370</v>
      </c>
      <c r="T85" s="253">
        <f t="shared" ref="T85" si="145">R85+S85</f>
        <v>1386</v>
      </c>
      <c r="U85" s="253">
        <v>80</v>
      </c>
      <c r="V85" s="253">
        <v>1386</v>
      </c>
      <c r="W85" s="253">
        <v>155</v>
      </c>
      <c r="X85" s="253">
        <f t="shared" ref="X85:X87" si="146">V85+W85</f>
        <v>1541</v>
      </c>
      <c r="Y85" s="253">
        <v>0</v>
      </c>
      <c r="Z85" s="253">
        <f t="shared" ref="Z85:Z87" si="147">X85+Y85</f>
        <v>1541</v>
      </c>
      <c r="AA85" s="253">
        <v>0</v>
      </c>
      <c r="AB85" s="253">
        <f t="shared" ref="AB85:AB87" si="148">Z85+AA85</f>
        <v>1541</v>
      </c>
      <c r="AC85" s="253">
        <v>134.43</v>
      </c>
      <c r="AD85" s="253">
        <v>1675.43</v>
      </c>
      <c r="AE85" s="253">
        <v>1675.43</v>
      </c>
      <c r="AF85" s="253">
        <f t="shared" si="132"/>
        <v>100</v>
      </c>
    </row>
    <row r="86" spans="1:32" ht="19.5" hidden="1" customHeight="1" x14ac:dyDescent="0.2">
      <c r="A86" s="255" t="s">
        <v>97</v>
      </c>
      <c r="B86" s="248" t="s">
        <v>73</v>
      </c>
      <c r="C86" s="248" t="s">
        <v>233</v>
      </c>
      <c r="D86" s="248" t="s">
        <v>196</v>
      </c>
      <c r="E86" s="247" t="s">
        <v>1019</v>
      </c>
      <c r="F86" s="248" t="s">
        <v>98</v>
      </c>
      <c r="G86" s="253"/>
      <c r="H86" s="253">
        <v>115</v>
      </c>
      <c r="I86" s="253">
        <v>-65</v>
      </c>
      <c r="J86" s="253">
        <f t="shared" ref="J86" si="149">H86+I86</f>
        <v>50</v>
      </c>
      <c r="K86" s="253">
        <v>-44.4</v>
      </c>
      <c r="L86" s="253">
        <v>50</v>
      </c>
      <c r="M86" s="253">
        <v>50</v>
      </c>
      <c r="N86" s="253">
        <v>0</v>
      </c>
      <c r="O86" s="253">
        <f t="shared" ref="O86" si="150">M86+N86</f>
        <v>50</v>
      </c>
      <c r="P86" s="253">
        <v>50</v>
      </c>
      <c r="Q86" s="253">
        <v>0</v>
      </c>
      <c r="R86" s="253">
        <v>0</v>
      </c>
      <c r="S86" s="253">
        <v>30</v>
      </c>
      <c r="T86" s="253">
        <v>0</v>
      </c>
      <c r="U86" s="253">
        <v>0</v>
      </c>
      <c r="V86" s="253">
        <f t="shared" ref="V86:V89" si="151">T86+U86</f>
        <v>0</v>
      </c>
      <c r="W86" s="253">
        <v>0</v>
      </c>
      <c r="X86" s="253">
        <f t="shared" si="146"/>
        <v>0</v>
      </c>
      <c r="Y86" s="253">
        <v>0</v>
      </c>
      <c r="Z86" s="253">
        <f t="shared" si="147"/>
        <v>0</v>
      </c>
      <c r="AA86" s="253">
        <v>0</v>
      </c>
      <c r="AB86" s="253">
        <f t="shared" si="148"/>
        <v>0</v>
      </c>
      <c r="AC86" s="253">
        <v>0</v>
      </c>
      <c r="AD86" s="253">
        <v>0</v>
      </c>
      <c r="AE86" s="253">
        <v>0</v>
      </c>
      <c r="AF86" s="253" t="e">
        <f t="shared" si="132"/>
        <v>#DIV/0!</v>
      </c>
    </row>
    <row r="87" spans="1:32" ht="38.25" customHeight="1" x14ac:dyDescent="0.2">
      <c r="A87" s="269" t="s">
        <v>896</v>
      </c>
      <c r="B87" s="248" t="s">
        <v>73</v>
      </c>
      <c r="C87" s="248" t="s">
        <v>233</v>
      </c>
      <c r="D87" s="248" t="s">
        <v>196</v>
      </c>
      <c r="E87" s="247" t="s">
        <v>1019</v>
      </c>
      <c r="F87" s="248" t="s">
        <v>894</v>
      </c>
      <c r="G87" s="253"/>
      <c r="H87" s="253">
        <v>0</v>
      </c>
      <c r="I87" s="253">
        <f>166+140.7</f>
        <v>306.7</v>
      </c>
      <c r="J87" s="253">
        <f t="shared" ref="J87:J93" si="152">H87+I87</f>
        <v>306.7</v>
      </c>
      <c r="K87" s="253">
        <v>0</v>
      </c>
      <c r="L87" s="253">
        <v>307</v>
      </c>
      <c r="M87" s="253">
        <v>307</v>
      </c>
      <c r="N87" s="253">
        <v>0</v>
      </c>
      <c r="O87" s="253">
        <f>M87+N87</f>
        <v>307</v>
      </c>
      <c r="P87" s="253">
        <v>307</v>
      </c>
      <c r="Q87" s="253">
        <v>0</v>
      </c>
      <c r="R87" s="253">
        <f>P87+Q87</f>
        <v>307</v>
      </c>
      <c r="S87" s="253">
        <v>112</v>
      </c>
      <c r="T87" s="253">
        <f t="shared" ref="T87" si="153">R87+S87</f>
        <v>419</v>
      </c>
      <c r="U87" s="253">
        <v>24</v>
      </c>
      <c r="V87" s="253">
        <v>419</v>
      </c>
      <c r="W87" s="253">
        <v>47</v>
      </c>
      <c r="X87" s="253">
        <f t="shared" si="146"/>
        <v>466</v>
      </c>
      <c r="Y87" s="253">
        <v>0</v>
      </c>
      <c r="Z87" s="253">
        <f t="shared" si="147"/>
        <v>466</v>
      </c>
      <c r="AA87" s="253">
        <v>0</v>
      </c>
      <c r="AB87" s="253">
        <f t="shared" si="148"/>
        <v>466</v>
      </c>
      <c r="AC87" s="253">
        <v>90.707999999999998</v>
      </c>
      <c r="AD87" s="253">
        <v>556.70799999999997</v>
      </c>
      <c r="AE87" s="253">
        <v>556.70799999999997</v>
      </c>
      <c r="AF87" s="253">
        <f t="shared" si="132"/>
        <v>100</v>
      </c>
    </row>
    <row r="88" spans="1:32" ht="17.25" customHeight="1" x14ac:dyDescent="0.2">
      <c r="A88" s="255" t="s">
        <v>95</v>
      </c>
      <c r="B88" s="248" t="s">
        <v>73</v>
      </c>
      <c r="C88" s="248" t="s">
        <v>233</v>
      </c>
      <c r="D88" s="248" t="s">
        <v>196</v>
      </c>
      <c r="E88" s="247" t="s">
        <v>1144</v>
      </c>
      <c r="F88" s="248" t="s">
        <v>96</v>
      </c>
      <c r="G88" s="253"/>
      <c r="H88" s="253">
        <v>0</v>
      </c>
      <c r="I88" s="253">
        <f>3475.42-465.92</f>
        <v>3009.5</v>
      </c>
      <c r="J88" s="253">
        <f t="shared" si="152"/>
        <v>3009.5</v>
      </c>
      <c r="K88" s="253">
        <v>75.38</v>
      </c>
      <c r="L88" s="253">
        <v>3606</v>
      </c>
      <c r="M88" s="253">
        <v>3606</v>
      </c>
      <c r="N88" s="253">
        <v>0</v>
      </c>
      <c r="O88" s="253">
        <f>M88+N88</f>
        <v>3606</v>
      </c>
      <c r="P88" s="253">
        <v>3606</v>
      </c>
      <c r="Q88" s="253">
        <v>0</v>
      </c>
      <c r="R88" s="253">
        <v>0</v>
      </c>
      <c r="S88" s="253">
        <v>0</v>
      </c>
      <c r="T88" s="253">
        <v>1200</v>
      </c>
      <c r="U88" s="253">
        <v>-1200</v>
      </c>
      <c r="V88" s="253">
        <f t="shared" si="151"/>
        <v>0</v>
      </c>
      <c r="W88" s="253">
        <v>0</v>
      </c>
      <c r="X88" s="253">
        <f t="shared" ref="X88:X94" si="154">V88+W88</f>
        <v>0</v>
      </c>
      <c r="Y88" s="253">
        <v>0</v>
      </c>
      <c r="Z88" s="253">
        <f t="shared" ref="Z88:Z94" si="155">X88+Y88</f>
        <v>0</v>
      </c>
      <c r="AA88" s="253">
        <v>0</v>
      </c>
      <c r="AB88" s="253">
        <f t="shared" ref="AB88:AB94" si="156">Z88+AA88</f>
        <v>0</v>
      </c>
      <c r="AC88" s="253">
        <v>42.347000000000001</v>
      </c>
      <c r="AD88" s="253">
        <v>42.347000000000001</v>
      </c>
      <c r="AE88" s="253">
        <v>42.347000000000001</v>
      </c>
      <c r="AF88" s="253">
        <f t="shared" si="132"/>
        <v>100</v>
      </c>
    </row>
    <row r="89" spans="1:32" ht="31.5" customHeight="1" x14ac:dyDescent="0.2">
      <c r="A89" s="269" t="s">
        <v>896</v>
      </c>
      <c r="B89" s="248" t="s">
        <v>73</v>
      </c>
      <c r="C89" s="248" t="s">
        <v>233</v>
      </c>
      <c r="D89" s="248" t="s">
        <v>196</v>
      </c>
      <c r="E89" s="247" t="s">
        <v>1144</v>
      </c>
      <c r="F89" s="248" t="s">
        <v>894</v>
      </c>
      <c r="G89" s="253"/>
      <c r="H89" s="253">
        <v>0</v>
      </c>
      <c r="I89" s="253">
        <f>1049.58-140.7</f>
        <v>908.87999999999988</v>
      </c>
      <c r="J89" s="253">
        <f t="shared" si="152"/>
        <v>908.87999999999988</v>
      </c>
      <c r="K89" s="253">
        <v>22.754000000000001</v>
      </c>
      <c r="L89" s="253">
        <v>1090</v>
      </c>
      <c r="M89" s="253">
        <v>1090</v>
      </c>
      <c r="N89" s="253">
        <v>0</v>
      </c>
      <c r="O89" s="253">
        <f t="shared" ref="O89" si="157">M89+N89</f>
        <v>1090</v>
      </c>
      <c r="P89" s="253">
        <v>1090</v>
      </c>
      <c r="Q89" s="253">
        <v>0</v>
      </c>
      <c r="R89" s="253">
        <v>0</v>
      </c>
      <c r="S89" s="253">
        <v>0</v>
      </c>
      <c r="T89" s="253">
        <v>140</v>
      </c>
      <c r="U89" s="253">
        <v>-140</v>
      </c>
      <c r="V89" s="253">
        <f t="shared" si="151"/>
        <v>0</v>
      </c>
      <c r="W89" s="253">
        <v>0</v>
      </c>
      <c r="X89" s="253">
        <f t="shared" si="154"/>
        <v>0</v>
      </c>
      <c r="Y89" s="253">
        <v>0</v>
      </c>
      <c r="Z89" s="253">
        <f t="shared" si="155"/>
        <v>0</v>
      </c>
      <c r="AA89" s="253">
        <v>0</v>
      </c>
      <c r="AB89" s="253">
        <f t="shared" si="156"/>
        <v>0</v>
      </c>
      <c r="AC89" s="253">
        <v>12.788</v>
      </c>
      <c r="AD89" s="253">
        <v>12.788</v>
      </c>
      <c r="AE89" s="253">
        <v>12.788</v>
      </c>
      <c r="AF89" s="253">
        <f t="shared" si="132"/>
        <v>100</v>
      </c>
    </row>
    <row r="90" spans="1:32" ht="18.75" customHeight="1" x14ac:dyDescent="0.2">
      <c r="A90" s="255" t="s">
        <v>95</v>
      </c>
      <c r="B90" s="248" t="s">
        <v>73</v>
      </c>
      <c r="C90" s="248" t="s">
        <v>233</v>
      </c>
      <c r="D90" s="248" t="s">
        <v>196</v>
      </c>
      <c r="E90" s="247" t="s">
        <v>843</v>
      </c>
      <c r="F90" s="248" t="s">
        <v>96</v>
      </c>
      <c r="G90" s="253"/>
      <c r="H90" s="253">
        <v>716</v>
      </c>
      <c r="I90" s="253">
        <f>299.92</f>
        <v>299.92</v>
      </c>
      <c r="J90" s="253">
        <f t="shared" si="152"/>
        <v>1015.9200000000001</v>
      </c>
      <c r="K90" s="253">
        <v>0</v>
      </c>
      <c r="L90" s="253">
        <v>1016</v>
      </c>
      <c r="M90" s="253">
        <v>1016</v>
      </c>
      <c r="N90" s="253">
        <v>0</v>
      </c>
      <c r="O90" s="253">
        <f>M90+N90</f>
        <v>1016</v>
      </c>
      <c r="P90" s="253">
        <v>1016</v>
      </c>
      <c r="Q90" s="253">
        <v>0</v>
      </c>
      <c r="R90" s="253">
        <v>0</v>
      </c>
      <c r="S90" s="253">
        <v>1601</v>
      </c>
      <c r="T90" s="253">
        <v>4742</v>
      </c>
      <c r="U90" s="253">
        <v>-3070</v>
      </c>
      <c r="V90" s="253">
        <v>4742</v>
      </c>
      <c r="W90" s="253">
        <v>-3032</v>
      </c>
      <c r="X90" s="253">
        <f t="shared" si="154"/>
        <v>1710</v>
      </c>
      <c r="Y90" s="253">
        <v>0</v>
      </c>
      <c r="Z90" s="253">
        <f t="shared" si="155"/>
        <v>1710</v>
      </c>
      <c r="AA90" s="253">
        <v>0</v>
      </c>
      <c r="AB90" s="253">
        <f t="shared" si="156"/>
        <v>1710</v>
      </c>
      <c r="AC90" s="253">
        <v>0</v>
      </c>
      <c r="AD90" s="253">
        <v>1710</v>
      </c>
      <c r="AE90" s="253">
        <v>1710</v>
      </c>
      <c r="AF90" s="253">
        <f t="shared" si="132"/>
        <v>100</v>
      </c>
    </row>
    <row r="91" spans="1:32" ht="30.75" customHeight="1" x14ac:dyDescent="0.2">
      <c r="A91" s="269" t="s">
        <v>896</v>
      </c>
      <c r="B91" s="248" t="s">
        <v>73</v>
      </c>
      <c r="C91" s="248" t="s">
        <v>233</v>
      </c>
      <c r="D91" s="248" t="s">
        <v>196</v>
      </c>
      <c r="E91" s="247" t="s">
        <v>843</v>
      </c>
      <c r="F91" s="248" t="s">
        <v>894</v>
      </c>
      <c r="G91" s="253"/>
      <c r="H91" s="253">
        <v>0</v>
      </c>
      <c r="I91" s="253">
        <f>166+140.7</f>
        <v>306.7</v>
      </c>
      <c r="J91" s="253">
        <f t="shared" si="152"/>
        <v>306.7</v>
      </c>
      <c r="K91" s="253">
        <v>0</v>
      </c>
      <c r="L91" s="253">
        <v>307</v>
      </c>
      <c r="M91" s="253">
        <v>307</v>
      </c>
      <c r="N91" s="253">
        <v>0</v>
      </c>
      <c r="O91" s="253">
        <f>M91+N91</f>
        <v>307</v>
      </c>
      <c r="P91" s="253">
        <v>307</v>
      </c>
      <c r="Q91" s="253">
        <v>0</v>
      </c>
      <c r="R91" s="253">
        <v>0</v>
      </c>
      <c r="S91" s="253">
        <v>483.5</v>
      </c>
      <c r="T91" s="253">
        <v>1655</v>
      </c>
      <c r="U91" s="253">
        <v>-1150</v>
      </c>
      <c r="V91" s="253">
        <v>1655</v>
      </c>
      <c r="W91" s="253">
        <v>-1138</v>
      </c>
      <c r="X91" s="253">
        <f t="shared" si="154"/>
        <v>517</v>
      </c>
      <c r="Y91" s="253">
        <v>0</v>
      </c>
      <c r="Z91" s="253">
        <f t="shared" si="155"/>
        <v>517</v>
      </c>
      <c r="AA91" s="253">
        <v>0</v>
      </c>
      <c r="AB91" s="253">
        <f t="shared" si="156"/>
        <v>517</v>
      </c>
      <c r="AC91" s="253">
        <v>53.265000000000001</v>
      </c>
      <c r="AD91" s="253">
        <v>570.26499999999999</v>
      </c>
      <c r="AE91" s="253">
        <v>570.26499999999999</v>
      </c>
      <c r="AF91" s="253">
        <f t="shared" si="132"/>
        <v>100</v>
      </c>
    </row>
    <row r="92" spans="1:32" ht="18.75" customHeight="1" x14ac:dyDescent="0.2">
      <c r="A92" s="255" t="s">
        <v>95</v>
      </c>
      <c r="B92" s="248" t="s">
        <v>73</v>
      </c>
      <c r="C92" s="248" t="s">
        <v>233</v>
      </c>
      <c r="D92" s="248" t="s">
        <v>196</v>
      </c>
      <c r="E92" s="247" t="s">
        <v>1268</v>
      </c>
      <c r="F92" s="248" t="s">
        <v>96</v>
      </c>
      <c r="G92" s="253"/>
      <c r="H92" s="253">
        <v>0</v>
      </c>
      <c r="I92" s="253">
        <f>3475.42-465.92</f>
        <v>3009.5</v>
      </c>
      <c r="J92" s="253">
        <f t="shared" si="152"/>
        <v>3009.5</v>
      </c>
      <c r="K92" s="253">
        <v>75.38</v>
      </c>
      <c r="L92" s="253">
        <v>3606</v>
      </c>
      <c r="M92" s="253">
        <v>3606</v>
      </c>
      <c r="N92" s="253">
        <v>0</v>
      </c>
      <c r="O92" s="253">
        <f>M92+N92</f>
        <v>3606</v>
      </c>
      <c r="P92" s="253">
        <v>3606</v>
      </c>
      <c r="Q92" s="253">
        <v>0</v>
      </c>
      <c r="R92" s="253">
        <v>0</v>
      </c>
      <c r="S92" s="253">
        <v>0</v>
      </c>
      <c r="T92" s="253">
        <v>1200</v>
      </c>
      <c r="U92" s="253">
        <v>-1200</v>
      </c>
      <c r="V92" s="253">
        <f t="shared" ref="V92:V93" si="158">T92+U92</f>
        <v>0</v>
      </c>
      <c r="W92" s="253">
        <v>0</v>
      </c>
      <c r="X92" s="253">
        <f t="shared" ref="X92:X93" si="159">V92+W92</f>
        <v>0</v>
      </c>
      <c r="Y92" s="253">
        <v>0</v>
      </c>
      <c r="Z92" s="253">
        <f t="shared" ref="Z92:Z93" si="160">X92+Y92</f>
        <v>0</v>
      </c>
      <c r="AA92" s="253">
        <v>0</v>
      </c>
      <c r="AB92" s="253">
        <f t="shared" ref="AB92:AB93" si="161">Z92+AA92</f>
        <v>0</v>
      </c>
      <c r="AC92" s="253">
        <v>21.655000000000001</v>
      </c>
      <c r="AD92" s="253">
        <v>21.655000000000001</v>
      </c>
      <c r="AE92" s="253">
        <v>21.655000000000001</v>
      </c>
      <c r="AF92" s="253">
        <f t="shared" si="132"/>
        <v>100</v>
      </c>
    </row>
    <row r="93" spans="1:32" ht="30.75" customHeight="1" x14ac:dyDescent="0.2">
      <c r="A93" s="269" t="s">
        <v>896</v>
      </c>
      <c r="B93" s="248" t="s">
        <v>73</v>
      </c>
      <c r="C93" s="248" t="s">
        <v>233</v>
      </c>
      <c r="D93" s="248" t="s">
        <v>196</v>
      </c>
      <c r="E93" s="247" t="s">
        <v>1268</v>
      </c>
      <c r="F93" s="248" t="s">
        <v>894</v>
      </c>
      <c r="G93" s="253"/>
      <c r="H93" s="253">
        <v>0</v>
      </c>
      <c r="I93" s="253">
        <f>1049.58-140.7</f>
        <v>908.87999999999988</v>
      </c>
      <c r="J93" s="253">
        <f t="shared" si="152"/>
        <v>908.87999999999988</v>
      </c>
      <c r="K93" s="253">
        <v>22.754000000000001</v>
      </c>
      <c r="L93" s="253">
        <v>1090</v>
      </c>
      <c r="M93" s="253">
        <v>1090</v>
      </c>
      <c r="N93" s="253">
        <v>0</v>
      </c>
      <c r="O93" s="253">
        <f t="shared" ref="O93" si="162">M93+N93</f>
        <v>1090</v>
      </c>
      <c r="P93" s="253">
        <v>1090</v>
      </c>
      <c r="Q93" s="253">
        <v>0</v>
      </c>
      <c r="R93" s="253">
        <v>0</v>
      </c>
      <c r="S93" s="253">
        <v>0</v>
      </c>
      <c r="T93" s="253">
        <v>140</v>
      </c>
      <c r="U93" s="253">
        <v>-140</v>
      </c>
      <c r="V93" s="253">
        <f t="shared" si="158"/>
        <v>0</v>
      </c>
      <c r="W93" s="253">
        <v>0</v>
      </c>
      <c r="X93" s="253">
        <f t="shared" si="159"/>
        <v>0</v>
      </c>
      <c r="Y93" s="253">
        <v>0</v>
      </c>
      <c r="Z93" s="253">
        <f t="shared" si="160"/>
        <v>0</v>
      </c>
      <c r="AA93" s="253">
        <v>0</v>
      </c>
      <c r="AB93" s="253">
        <f t="shared" si="161"/>
        <v>0</v>
      </c>
      <c r="AC93" s="253">
        <v>6.54</v>
      </c>
      <c r="AD93" s="253">
        <v>6.54</v>
      </c>
      <c r="AE93" s="253">
        <v>6.54</v>
      </c>
      <c r="AF93" s="253">
        <f t="shared" si="132"/>
        <v>100</v>
      </c>
    </row>
    <row r="94" spans="1:32" ht="19.5" customHeight="1" x14ac:dyDescent="0.2">
      <c r="A94" s="255" t="s">
        <v>97</v>
      </c>
      <c r="B94" s="248" t="s">
        <v>73</v>
      </c>
      <c r="C94" s="248" t="s">
        <v>233</v>
      </c>
      <c r="D94" s="248" t="s">
        <v>196</v>
      </c>
      <c r="E94" s="247" t="s">
        <v>843</v>
      </c>
      <c r="F94" s="248" t="s">
        <v>98</v>
      </c>
      <c r="G94" s="253"/>
      <c r="H94" s="253">
        <v>115</v>
      </c>
      <c r="I94" s="253">
        <v>-65</v>
      </c>
      <c r="J94" s="253">
        <f t="shared" ref="J94" si="163">H94+I94</f>
        <v>50</v>
      </c>
      <c r="K94" s="253">
        <v>-44.4</v>
      </c>
      <c r="L94" s="253">
        <v>50</v>
      </c>
      <c r="M94" s="253">
        <v>50</v>
      </c>
      <c r="N94" s="253">
        <v>0</v>
      </c>
      <c r="O94" s="253">
        <f t="shared" ref="O94" si="164">M94+N94</f>
        <v>50</v>
      </c>
      <c r="P94" s="253">
        <v>50</v>
      </c>
      <c r="Q94" s="253">
        <v>0</v>
      </c>
      <c r="R94" s="253">
        <v>1250</v>
      </c>
      <c r="S94" s="253">
        <v>0</v>
      </c>
      <c r="T94" s="253">
        <f t="shared" ref="T94" si="165">R94+S94</f>
        <v>1250</v>
      </c>
      <c r="U94" s="253">
        <v>-1220</v>
      </c>
      <c r="V94" s="253">
        <v>1250</v>
      </c>
      <c r="W94" s="253">
        <v>-1220</v>
      </c>
      <c r="X94" s="253">
        <f t="shared" si="154"/>
        <v>30</v>
      </c>
      <c r="Y94" s="253">
        <v>0</v>
      </c>
      <c r="Z94" s="253">
        <f t="shared" si="155"/>
        <v>30</v>
      </c>
      <c r="AA94" s="253">
        <v>0</v>
      </c>
      <c r="AB94" s="253">
        <f t="shared" si="156"/>
        <v>30</v>
      </c>
      <c r="AC94" s="253">
        <v>-28.6</v>
      </c>
      <c r="AD94" s="253">
        <v>1.3999999999999986</v>
      </c>
      <c r="AE94" s="253">
        <v>1.3999999999999986</v>
      </c>
      <c r="AF94" s="253">
        <f t="shared" si="132"/>
        <v>100</v>
      </c>
    </row>
    <row r="95" spans="1:32" s="429" customFormat="1" ht="27.75" customHeight="1" x14ac:dyDescent="0.2">
      <c r="A95" s="447" t="s">
        <v>1147</v>
      </c>
      <c r="B95" s="246" t="s">
        <v>73</v>
      </c>
      <c r="C95" s="246" t="s">
        <v>233</v>
      </c>
      <c r="D95" s="246" t="s">
        <v>196</v>
      </c>
      <c r="E95" s="249" t="s">
        <v>843</v>
      </c>
      <c r="F95" s="246"/>
      <c r="G95" s="271"/>
      <c r="H95" s="271">
        <f>H96+H97+H98+H101+H102+H103+H104+H105</f>
        <v>5125</v>
      </c>
      <c r="I95" s="271">
        <f>I96+I97+I98+I101+I102+I103+I104+I105</f>
        <v>-606.62000000000012</v>
      </c>
      <c r="J95" s="271">
        <f>J96+J97+J98+J101+J102+J103+J104+J105</f>
        <v>4518.38</v>
      </c>
      <c r="K95" s="271">
        <f>K96+K97+K98+K101+K102+K103+K104+K105+K106</f>
        <v>98.134</v>
      </c>
      <c r="L95" s="271">
        <f>L97+L98+L101+L102+L103+L104+L105</f>
        <v>5306</v>
      </c>
      <c r="M95" s="271">
        <f>M96+M97+M98+M101+M102+M103+M104+M105+M106</f>
        <v>5306</v>
      </c>
      <c r="N95" s="271">
        <f>N96+N97+N98+N101+N102+N103+N104+N105+N106</f>
        <v>0</v>
      </c>
      <c r="O95" s="271">
        <f>O96+O97+O98+O101+O102+O103+O104+O105+O106</f>
        <v>5306</v>
      </c>
      <c r="P95" s="271">
        <f>P96+P97+P98+P101+P102+P103+P104+P105+P106</f>
        <v>5306</v>
      </c>
      <c r="Q95" s="271">
        <f>Q96+Q97+Q98+Q101+Q102+Q103+Q104+Q105+Q106</f>
        <v>0</v>
      </c>
      <c r="R95" s="271">
        <f>R96+R97+R98+R101+R102+R103+R104+R105+R106+R99+R100</f>
        <v>5306</v>
      </c>
      <c r="S95" s="271">
        <f>S96+S97+S98+S101+S102+S103+S104+S105+S106+S99+S100</f>
        <v>733.5</v>
      </c>
      <c r="T95" s="271" t="e">
        <f>T96+T97+T98+T101+T102+T103+T104+T105+T106+T99+T100+#REF!</f>
        <v>#REF!</v>
      </c>
      <c r="U95" s="271" t="e">
        <f>U96+U97+U98+U101+U102+U103+U104+U105+U106+U99+U100+#REF!</f>
        <v>#REF!</v>
      </c>
      <c r="V95" s="271" t="e">
        <f>V96+V97+V98+V101+V102+V103+V104+V105+V106+V99+V100+#REF!</f>
        <v>#REF!</v>
      </c>
      <c r="W95" s="271" t="e">
        <f>W96+W97+W98+W101+W102+W103+W104+W105+W106+W99+W100+#REF!</f>
        <v>#REF!</v>
      </c>
      <c r="X95" s="271" t="e">
        <f>X96+X97+X98+X101+X102+X103+X104+X105+X106+X99+X100+#REF!</f>
        <v>#REF!</v>
      </c>
      <c r="Y95" s="271" t="e">
        <f>Y96+Y97+Y98+Y101+Y102+Y103+Y104+Y105+Y106+Y99+Y100+#REF!</f>
        <v>#REF!</v>
      </c>
      <c r="Z95" s="271" t="e">
        <f>Z96+Z97+Z98+Z101+Z102+Z103+Z104+Z105+Z106+Z99+Z100+#REF!</f>
        <v>#REF!</v>
      </c>
      <c r="AA95" s="271" t="e">
        <f>AA96+AA97+AA98+AA101+AA102+AA103+AA104+AA105+AA106+AA99+AA100+#REF!</f>
        <v>#REF!</v>
      </c>
      <c r="AB95" s="271">
        <f>AB96+AB97+AB98+AB101+AB102+AB103+AB104+AB105+AB106+AB99+AB100+AB107</f>
        <v>8299.83</v>
      </c>
      <c r="AC95" s="271">
        <f t="shared" ref="AC95:AD95" si="166">AC96+AC97+AC98+AC101+AC102+AC103+AC104+AC105+AC106+AC99+AC100+AC107</f>
        <v>440.88400000000001</v>
      </c>
      <c r="AD95" s="271">
        <f t="shared" si="166"/>
        <v>8740.7139999999981</v>
      </c>
      <c r="AE95" s="271">
        <f t="shared" ref="AE95" si="167">AE96+AE97+AE98+AE101+AE102+AE103+AE104+AE105+AE106+AE99+AE100+AE107</f>
        <v>8740.7139999999981</v>
      </c>
      <c r="AF95" s="253">
        <f t="shared" si="132"/>
        <v>100</v>
      </c>
    </row>
    <row r="96" spans="1:32" ht="18.75" hidden="1" customHeight="1" x14ac:dyDescent="0.2">
      <c r="A96" s="255" t="s">
        <v>95</v>
      </c>
      <c r="B96" s="248" t="s">
        <v>73</v>
      </c>
      <c r="C96" s="248" t="s">
        <v>233</v>
      </c>
      <c r="D96" s="248" t="s">
        <v>196</v>
      </c>
      <c r="E96" s="247" t="s">
        <v>843</v>
      </c>
      <c r="F96" s="248" t="s">
        <v>96</v>
      </c>
      <c r="G96" s="253"/>
      <c r="H96" s="253">
        <v>4525</v>
      </c>
      <c r="I96" s="253">
        <v>-4525</v>
      </c>
      <c r="J96" s="253">
        <f t="shared" ref="J96:J105" si="168">H96+I96</f>
        <v>0</v>
      </c>
      <c r="K96" s="253">
        <v>0</v>
      </c>
      <c r="L96" s="253">
        <f>I96+J96</f>
        <v>-4525</v>
      </c>
      <c r="M96" s="253">
        <f>J96+K96</f>
        <v>0</v>
      </c>
      <c r="N96" s="253">
        <v>0</v>
      </c>
      <c r="O96" s="253">
        <f>M96+N96</f>
        <v>0</v>
      </c>
      <c r="P96" s="253">
        <f t="shared" ref="P96" si="169">M96+N96</f>
        <v>0</v>
      </c>
      <c r="Q96" s="253">
        <v>0</v>
      </c>
      <c r="R96" s="253">
        <f>P96+Q96</f>
        <v>0</v>
      </c>
      <c r="S96" s="253">
        <f t="shared" ref="S96:T96" si="170">Q96+R96</f>
        <v>0</v>
      </c>
      <c r="T96" s="253">
        <f t="shared" si="170"/>
        <v>0</v>
      </c>
      <c r="U96" s="253">
        <f t="shared" ref="U96" si="171">S96+T96</f>
        <v>0</v>
      </c>
      <c r="V96" s="253">
        <f t="shared" ref="V96:V106" si="172">T96+U96</f>
        <v>0</v>
      </c>
      <c r="W96" s="253">
        <f t="shared" ref="W96" si="173">U96+V96</f>
        <v>0</v>
      </c>
      <c r="X96" s="253">
        <f t="shared" ref="X96:X106" si="174">V96+W96</f>
        <v>0</v>
      </c>
      <c r="Y96" s="253">
        <f t="shared" ref="Y96" si="175">W96+X96</f>
        <v>0</v>
      </c>
      <c r="Z96" s="253">
        <f t="shared" ref="Z96:Z106" si="176">X96+Y96</f>
        <v>0</v>
      </c>
      <c r="AA96" s="253">
        <f t="shared" ref="AA96" si="177">Y96+Z96</f>
        <v>0</v>
      </c>
      <c r="AB96" s="253">
        <f t="shared" ref="AB96:AB106" si="178">Z96+AA96</f>
        <v>0</v>
      </c>
      <c r="AC96" s="253">
        <f t="shared" ref="AC96" si="179">AA96+AB96</f>
        <v>0</v>
      </c>
      <c r="AD96" s="253">
        <f t="shared" ref="AD96:AE96" si="180">AB96+AC96</f>
        <v>0</v>
      </c>
      <c r="AE96" s="253">
        <f t="shared" si="180"/>
        <v>0</v>
      </c>
      <c r="AF96" s="253" t="e">
        <f t="shared" si="132"/>
        <v>#DIV/0!</v>
      </c>
    </row>
    <row r="97" spans="1:32" ht="18.75" customHeight="1" x14ac:dyDescent="0.2">
      <c r="A97" s="371" t="s">
        <v>895</v>
      </c>
      <c r="B97" s="248" t="s">
        <v>73</v>
      </c>
      <c r="C97" s="248" t="s">
        <v>233</v>
      </c>
      <c r="D97" s="248" t="s">
        <v>196</v>
      </c>
      <c r="E97" s="247" t="s">
        <v>843</v>
      </c>
      <c r="F97" s="248" t="s">
        <v>830</v>
      </c>
      <c r="G97" s="253"/>
      <c r="H97" s="253">
        <v>0</v>
      </c>
      <c r="I97" s="253">
        <f>3475.42-465.92</f>
        <v>3009.5</v>
      </c>
      <c r="J97" s="253">
        <f>H97+I97</f>
        <v>3009.5</v>
      </c>
      <c r="K97" s="253">
        <v>75.38</v>
      </c>
      <c r="L97" s="253">
        <v>3606</v>
      </c>
      <c r="M97" s="253">
        <v>3606</v>
      </c>
      <c r="N97" s="253">
        <v>0</v>
      </c>
      <c r="O97" s="253">
        <f>M97+N97</f>
        <v>3606</v>
      </c>
      <c r="P97" s="253">
        <v>3606</v>
      </c>
      <c r="Q97" s="253">
        <v>0</v>
      </c>
      <c r="R97" s="253">
        <f t="shared" ref="R97:R105" si="181">P97+Q97</f>
        <v>3606</v>
      </c>
      <c r="S97" s="253">
        <f>2336-1200-1601+1</f>
        <v>-464</v>
      </c>
      <c r="T97" s="253">
        <v>0</v>
      </c>
      <c r="U97" s="253">
        <v>4026</v>
      </c>
      <c r="V97" s="253">
        <v>0</v>
      </c>
      <c r="W97" s="253">
        <v>4638</v>
      </c>
      <c r="X97" s="253">
        <f t="shared" si="174"/>
        <v>4638</v>
      </c>
      <c r="Y97" s="253">
        <v>0</v>
      </c>
      <c r="Z97" s="253">
        <f t="shared" si="176"/>
        <v>4638</v>
      </c>
      <c r="AA97" s="253">
        <v>0</v>
      </c>
      <c r="AB97" s="253">
        <f t="shared" si="178"/>
        <v>4638</v>
      </c>
      <c r="AC97" s="253">
        <v>158.547</v>
      </c>
      <c r="AD97" s="253">
        <v>4796.5469999999996</v>
      </c>
      <c r="AE97" s="253">
        <v>4796.5469999999996</v>
      </c>
      <c r="AF97" s="253">
        <f t="shared" si="132"/>
        <v>100</v>
      </c>
    </row>
    <row r="98" spans="1:32" ht="37.5" customHeight="1" x14ac:dyDescent="0.2">
      <c r="A98" s="269" t="s">
        <v>898</v>
      </c>
      <c r="B98" s="248" t="s">
        <v>73</v>
      </c>
      <c r="C98" s="248" t="s">
        <v>233</v>
      </c>
      <c r="D98" s="248" t="s">
        <v>196</v>
      </c>
      <c r="E98" s="247" t="s">
        <v>843</v>
      </c>
      <c r="F98" s="248" t="s">
        <v>897</v>
      </c>
      <c r="G98" s="253"/>
      <c r="H98" s="253">
        <v>0</v>
      </c>
      <c r="I98" s="253">
        <f>1049.58-140.7</f>
        <v>908.87999999999988</v>
      </c>
      <c r="J98" s="253">
        <f>H98+I98</f>
        <v>908.87999999999988</v>
      </c>
      <c r="K98" s="253">
        <v>22.754000000000001</v>
      </c>
      <c r="L98" s="253">
        <v>1090</v>
      </c>
      <c r="M98" s="253">
        <v>1090</v>
      </c>
      <c r="N98" s="253">
        <v>0</v>
      </c>
      <c r="O98" s="253">
        <f t="shared" ref="O98:O105" si="182">M98+N98</f>
        <v>1090</v>
      </c>
      <c r="P98" s="253">
        <v>1090</v>
      </c>
      <c r="Q98" s="253">
        <v>0</v>
      </c>
      <c r="R98" s="253">
        <f t="shared" si="181"/>
        <v>1090</v>
      </c>
      <c r="S98" s="253">
        <f>705-140-483.5</f>
        <v>81.5</v>
      </c>
      <c r="T98" s="253">
        <v>0</v>
      </c>
      <c r="U98" s="253">
        <v>1198</v>
      </c>
      <c r="V98" s="253">
        <v>0</v>
      </c>
      <c r="W98" s="253">
        <v>1403</v>
      </c>
      <c r="X98" s="253">
        <f t="shared" si="174"/>
        <v>1403</v>
      </c>
      <c r="Y98" s="253">
        <v>0</v>
      </c>
      <c r="Z98" s="253">
        <f t="shared" si="176"/>
        <v>1403</v>
      </c>
      <c r="AA98" s="253">
        <v>0</v>
      </c>
      <c r="AB98" s="253">
        <f t="shared" si="178"/>
        <v>1403</v>
      </c>
      <c r="AC98" s="253">
        <v>69.046999999999997</v>
      </c>
      <c r="AD98" s="253">
        <v>1472.047</v>
      </c>
      <c r="AE98" s="253">
        <v>1472.047</v>
      </c>
      <c r="AF98" s="253">
        <f t="shared" si="132"/>
        <v>100</v>
      </c>
    </row>
    <row r="99" spans="1:32" ht="16.5" customHeight="1" x14ac:dyDescent="0.2">
      <c r="A99" s="371" t="s">
        <v>895</v>
      </c>
      <c r="B99" s="248" t="s">
        <v>73</v>
      </c>
      <c r="C99" s="248" t="s">
        <v>233</v>
      </c>
      <c r="D99" s="248" t="s">
        <v>196</v>
      </c>
      <c r="E99" s="247" t="s">
        <v>1144</v>
      </c>
      <c r="F99" s="248" t="s">
        <v>830</v>
      </c>
      <c r="G99" s="253"/>
      <c r="H99" s="253">
        <v>0</v>
      </c>
      <c r="I99" s="253">
        <f>3475.42-465.92</f>
        <v>3009.5</v>
      </c>
      <c r="J99" s="253">
        <f>H99+I99</f>
        <v>3009.5</v>
      </c>
      <c r="K99" s="253">
        <v>75.38</v>
      </c>
      <c r="L99" s="253">
        <v>3606</v>
      </c>
      <c r="M99" s="253">
        <v>3606</v>
      </c>
      <c r="N99" s="253">
        <v>0</v>
      </c>
      <c r="O99" s="253">
        <f>M99+N99</f>
        <v>3606</v>
      </c>
      <c r="P99" s="253">
        <v>3606</v>
      </c>
      <c r="Q99" s="253">
        <v>0</v>
      </c>
      <c r="R99" s="253">
        <v>0</v>
      </c>
      <c r="S99" s="253">
        <f>1200</f>
        <v>1200</v>
      </c>
      <c r="T99" s="253">
        <v>0</v>
      </c>
      <c r="U99" s="253">
        <v>1200</v>
      </c>
      <c r="V99" s="253">
        <v>0</v>
      </c>
      <c r="W99" s="253">
        <v>1200</v>
      </c>
      <c r="X99" s="253">
        <f t="shared" si="174"/>
        <v>1200</v>
      </c>
      <c r="Y99" s="253">
        <v>186</v>
      </c>
      <c r="Z99" s="253">
        <f t="shared" si="176"/>
        <v>1386</v>
      </c>
      <c r="AA99" s="253">
        <v>0</v>
      </c>
      <c r="AB99" s="253">
        <f t="shared" si="178"/>
        <v>1386</v>
      </c>
      <c r="AC99" s="253">
        <v>106.49</v>
      </c>
      <c r="AD99" s="253">
        <v>1492.49</v>
      </c>
      <c r="AE99" s="253">
        <v>1492.49</v>
      </c>
      <c r="AF99" s="253">
        <f t="shared" si="132"/>
        <v>100</v>
      </c>
    </row>
    <row r="100" spans="1:32" ht="37.5" customHeight="1" x14ac:dyDescent="0.2">
      <c r="A100" s="269" t="s">
        <v>898</v>
      </c>
      <c r="B100" s="248" t="s">
        <v>73</v>
      </c>
      <c r="C100" s="248" t="s">
        <v>233</v>
      </c>
      <c r="D100" s="248" t="s">
        <v>196</v>
      </c>
      <c r="E100" s="247" t="s">
        <v>1144</v>
      </c>
      <c r="F100" s="248" t="s">
        <v>897</v>
      </c>
      <c r="G100" s="253"/>
      <c r="H100" s="253">
        <v>0</v>
      </c>
      <c r="I100" s="253">
        <f>1049.58-140.7</f>
        <v>908.87999999999988</v>
      </c>
      <c r="J100" s="253">
        <f>H100+I100</f>
        <v>908.87999999999988</v>
      </c>
      <c r="K100" s="253">
        <v>22.754000000000001</v>
      </c>
      <c r="L100" s="253">
        <v>1090</v>
      </c>
      <c r="M100" s="253">
        <v>1090</v>
      </c>
      <c r="N100" s="253">
        <v>0</v>
      </c>
      <c r="O100" s="253">
        <f t="shared" ref="O100" si="183">M100+N100</f>
        <v>1090</v>
      </c>
      <c r="P100" s="253">
        <v>1090</v>
      </c>
      <c r="Q100" s="253">
        <v>0</v>
      </c>
      <c r="R100" s="253">
        <v>0</v>
      </c>
      <c r="S100" s="253">
        <f>140</f>
        <v>140</v>
      </c>
      <c r="T100" s="253">
        <v>0</v>
      </c>
      <c r="U100" s="253">
        <v>360</v>
      </c>
      <c r="V100" s="253">
        <v>0</v>
      </c>
      <c r="W100" s="253">
        <v>360</v>
      </c>
      <c r="X100" s="253">
        <f t="shared" si="174"/>
        <v>360</v>
      </c>
      <c r="Y100" s="253">
        <v>56</v>
      </c>
      <c r="Z100" s="253">
        <f t="shared" si="176"/>
        <v>416</v>
      </c>
      <c r="AA100" s="253">
        <v>0</v>
      </c>
      <c r="AB100" s="253">
        <f t="shared" si="178"/>
        <v>416</v>
      </c>
      <c r="AC100" s="253">
        <v>32.159999999999997</v>
      </c>
      <c r="AD100" s="253">
        <v>448.15999999999997</v>
      </c>
      <c r="AE100" s="253">
        <v>448.15999999999997</v>
      </c>
      <c r="AF100" s="253">
        <f t="shared" si="132"/>
        <v>100</v>
      </c>
    </row>
    <row r="101" spans="1:32" ht="15.75" hidden="1" customHeight="1" x14ac:dyDescent="0.2">
      <c r="A101" s="255" t="s">
        <v>950</v>
      </c>
      <c r="B101" s="248" t="s">
        <v>73</v>
      </c>
      <c r="C101" s="248" t="s">
        <v>233</v>
      </c>
      <c r="D101" s="248" t="s">
        <v>196</v>
      </c>
      <c r="E101" s="247" t="s">
        <v>843</v>
      </c>
      <c r="F101" s="248" t="s">
        <v>917</v>
      </c>
      <c r="G101" s="253"/>
      <c r="H101" s="253">
        <v>115</v>
      </c>
      <c r="I101" s="253">
        <v>-65</v>
      </c>
      <c r="J101" s="253">
        <f t="shared" si="168"/>
        <v>50</v>
      </c>
      <c r="K101" s="253">
        <v>-44.4</v>
      </c>
      <c r="L101" s="253">
        <v>50</v>
      </c>
      <c r="M101" s="253">
        <v>50</v>
      </c>
      <c r="N101" s="253">
        <v>0</v>
      </c>
      <c r="O101" s="253">
        <f t="shared" si="182"/>
        <v>50</v>
      </c>
      <c r="P101" s="253">
        <v>50</v>
      </c>
      <c r="Q101" s="253">
        <v>0</v>
      </c>
      <c r="R101" s="253">
        <f t="shared" si="181"/>
        <v>50</v>
      </c>
      <c r="S101" s="253">
        <v>20</v>
      </c>
      <c r="T101" s="253">
        <v>0</v>
      </c>
      <c r="U101" s="253">
        <v>30</v>
      </c>
      <c r="V101" s="253">
        <v>0</v>
      </c>
      <c r="W101" s="253">
        <v>30</v>
      </c>
      <c r="X101" s="253">
        <f t="shared" si="174"/>
        <v>30</v>
      </c>
      <c r="Y101" s="253">
        <v>0</v>
      </c>
      <c r="Z101" s="253">
        <f t="shared" si="176"/>
        <v>30</v>
      </c>
      <c r="AA101" s="253">
        <v>-30</v>
      </c>
      <c r="AB101" s="253">
        <f t="shared" si="178"/>
        <v>0</v>
      </c>
      <c r="AC101" s="253">
        <v>0</v>
      </c>
      <c r="AD101" s="253">
        <v>0</v>
      </c>
      <c r="AE101" s="253">
        <v>0</v>
      </c>
      <c r="AF101" s="253" t="e">
        <f t="shared" si="132"/>
        <v>#DIV/0!</v>
      </c>
    </row>
    <row r="102" spans="1:32" ht="21" hidden="1" customHeight="1" x14ac:dyDescent="0.2">
      <c r="A102" s="255" t="s">
        <v>99</v>
      </c>
      <c r="B102" s="248" t="s">
        <v>73</v>
      </c>
      <c r="C102" s="248" t="s">
        <v>233</v>
      </c>
      <c r="D102" s="248" t="s">
        <v>196</v>
      </c>
      <c r="E102" s="247" t="s">
        <v>843</v>
      </c>
      <c r="F102" s="248" t="s">
        <v>100</v>
      </c>
      <c r="G102" s="253"/>
      <c r="H102" s="253">
        <v>80</v>
      </c>
      <c r="I102" s="253">
        <v>-30</v>
      </c>
      <c r="J102" s="253">
        <f t="shared" si="168"/>
        <v>50</v>
      </c>
      <c r="K102" s="253">
        <v>0</v>
      </c>
      <c r="L102" s="253">
        <v>105</v>
      </c>
      <c r="M102" s="253">
        <v>105</v>
      </c>
      <c r="N102" s="253">
        <v>0</v>
      </c>
      <c r="O102" s="253">
        <f t="shared" si="182"/>
        <v>105</v>
      </c>
      <c r="P102" s="253">
        <v>105</v>
      </c>
      <c r="Q102" s="253">
        <v>0</v>
      </c>
      <c r="R102" s="253">
        <f t="shared" si="181"/>
        <v>105</v>
      </c>
      <c r="S102" s="253">
        <v>-105</v>
      </c>
      <c r="T102" s="253">
        <v>245</v>
      </c>
      <c r="U102" s="253">
        <v>0</v>
      </c>
      <c r="V102" s="253">
        <v>245</v>
      </c>
      <c r="W102" s="253">
        <v>-245</v>
      </c>
      <c r="X102" s="253">
        <f t="shared" si="174"/>
        <v>0</v>
      </c>
      <c r="Y102" s="253">
        <v>0</v>
      </c>
      <c r="Z102" s="253">
        <f t="shared" si="176"/>
        <v>0</v>
      </c>
      <c r="AA102" s="253">
        <v>0</v>
      </c>
      <c r="AB102" s="253">
        <f t="shared" si="178"/>
        <v>0</v>
      </c>
      <c r="AC102" s="253">
        <v>0</v>
      </c>
      <c r="AD102" s="253">
        <v>0</v>
      </c>
      <c r="AE102" s="253">
        <v>0</v>
      </c>
      <c r="AF102" s="253" t="e">
        <f t="shared" si="132"/>
        <v>#DIV/0!</v>
      </c>
    </row>
    <row r="103" spans="1:32" ht="23.25" customHeight="1" x14ac:dyDescent="0.2">
      <c r="A103" s="255" t="s">
        <v>93</v>
      </c>
      <c r="B103" s="248" t="s">
        <v>73</v>
      </c>
      <c r="C103" s="248" t="s">
        <v>233</v>
      </c>
      <c r="D103" s="248" t="s">
        <v>196</v>
      </c>
      <c r="E103" s="247" t="s">
        <v>843</v>
      </c>
      <c r="F103" s="248" t="s">
        <v>94</v>
      </c>
      <c r="G103" s="253"/>
      <c r="H103" s="253">
        <v>350</v>
      </c>
      <c r="I103" s="253">
        <v>95</v>
      </c>
      <c r="J103" s="253">
        <f t="shared" si="168"/>
        <v>445</v>
      </c>
      <c r="K103" s="253">
        <v>44.4</v>
      </c>
      <c r="L103" s="253">
        <v>400</v>
      </c>
      <c r="M103" s="253">
        <v>400</v>
      </c>
      <c r="N103" s="253">
        <v>0</v>
      </c>
      <c r="O103" s="253">
        <f t="shared" si="182"/>
        <v>400</v>
      </c>
      <c r="P103" s="253">
        <v>400</v>
      </c>
      <c r="Q103" s="253">
        <v>0</v>
      </c>
      <c r="R103" s="253">
        <f t="shared" si="181"/>
        <v>400</v>
      </c>
      <c r="S103" s="253">
        <v>-100</v>
      </c>
      <c r="T103" s="253">
        <f>400-150</f>
        <v>250</v>
      </c>
      <c r="U103" s="253">
        <v>0</v>
      </c>
      <c r="V103" s="253">
        <v>252</v>
      </c>
      <c r="W103" s="253">
        <v>168</v>
      </c>
      <c r="X103" s="253">
        <f t="shared" si="174"/>
        <v>420</v>
      </c>
      <c r="Y103" s="253">
        <v>-123.17</v>
      </c>
      <c r="Z103" s="253">
        <f t="shared" si="176"/>
        <v>296.83</v>
      </c>
      <c r="AA103" s="253">
        <v>130</v>
      </c>
      <c r="AB103" s="253">
        <f t="shared" si="178"/>
        <v>426.83</v>
      </c>
      <c r="AC103" s="253">
        <v>0</v>
      </c>
      <c r="AD103" s="253">
        <v>426.83</v>
      </c>
      <c r="AE103" s="253">
        <v>426.83</v>
      </c>
      <c r="AF103" s="253">
        <f t="shared" si="132"/>
        <v>100</v>
      </c>
    </row>
    <row r="104" spans="1:32" ht="15.75" customHeight="1" x14ac:dyDescent="0.2">
      <c r="A104" s="255" t="s">
        <v>103</v>
      </c>
      <c r="B104" s="248" t="s">
        <v>73</v>
      </c>
      <c r="C104" s="248" t="s">
        <v>233</v>
      </c>
      <c r="D104" s="248" t="s">
        <v>196</v>
      </c>
      <c r="E104" s="247" t="s">
        <v>843</v>
      </c>
      <c r="F104" s="248" t="s">
        <v>104</v>
      </c>
      <c r="G104" s="253"/>
      <c r="H104" s="253">
        <v>34</v>
      </c>
      <c r="I104" s="253">
        <v>0</v>
      </c>
      <c r="J104" s="253">
        <f t="shared" si="168"/>
        <v>34</v>
      </c>
      <c r="K104" s="253">
        <v>0</v>
      </c>
      <c r="L104" s="253">
        <f>I104+J104</f>
        <v>34</v>
      </c>
      <c r="M104" s="253">
        <f>J104+K104</f>
        <v>34</v>
      </c>
      <c r="N104" s="253">
        <v>0</v>
      </c>
      <c r="O104" s="253">
        <f t="shared" si="182"/>
        <v>34</v>
      </c>
      <c r="P104" s="253">
        <f t="shared" ref="P104" si="184">M104+N104</f>
        <v>34</v>
      </c>
      <c r="Q104" s="253">
        <v>0</v>
      </c>
      <c r="R104" s="253">
        <f t="shared" si="181"/>
        <v>34</v>
      </c>
      <c r="S104" s="253">
        <v>-18</v>
      </c>
      <c r="T104" s="253">
        <v>0</v>
      </c>
      <c r="U104" s="253">
        <v>30</v>
      </c>
      <c r="V104" s="253">
        <v>0</v>
      </c>
      <c r="W104" s="253">
        <v>30</v>
      </c>
      <c r="X104" s="253">
        <f t="shared" si="174"/>
        <v>30</v>
      </c>
      <c r="Y104" s="253">
        <v>0</v>
      </c>
      <c r="Z104" s="253">
        <f t="shared" si="176"/>
        <v>30</v>
      </c>
      <c r="AA104" s="253">
        <v>0</v>
      </c>
      <c r="AB104" s="253">
        <f t="shared" si="178"/>
        <v>30</v>
      </c>
      <c r="AC104" s="253">
        <v>0</v>
      </c>
      <c r="AD104" s="253">
        <v>30</v>
      </c>
      <c r="AE104" s="253">
        <v>30</v>
      </c>
      <c r="AF104" s="253">
        <f t="shared" si="132"/>
        <v>100</v>
      </c>
    </row>
    <row r="105" spans="1:32" ht="13.5" hidden="1" customHeight="1" x14ac:dyDescent="0.2">
      <c r="A105" s="255" t="s">
        <v>105</v>
      </c>
      <c r="B105" s="248" t="s">
        <v>73</v>
      </c>
      <c r="C105" s="248" t="s">
        <v>233</v>
      </c>
      <c r="D105" s="248" t="s">
        <v>196</v>
      </c>
      <c r="E105" s="247" t="s">
        <v>843</v>
      </c>
      <c r="F105" s="248" t="s">
        <v>106</v>
      </c>
      <c r="G105" s="253"/>
      <c r="H105" s="253">
        <v>21</v>
      </c>
      <c r="I105" s="253">
        <v>0</v>
      </c>
      <c r="J105" s="253">
        <f t="shared" si="168"/>
        <v>21</v>
      </c>
      <c r="K105" s="253">
        <v>-3</v>
      </c>
      <c r="L105" s="253">
        <v>21</v>
      </c>
      <c r="M105" s="253">
        <v>21</v>
      </c>
      <c r="N105" s="253">
        <v>0</v>
      </c>
      <c r="O105" s="253">
        <f t="shared" si="182"/>
        <v>21</v>
      </c>
      <c r="P105" s="253">
        <v>21</v>
      </c>
      <c r="Q105" s="253">
        <v>0</v>
      </c>
      <c r="R105" s="253">
        <f t="shared" si="181"/>
        <v>21</v>
      </c>
      <c r="S105" s="253">
        <v>-21</v>
      </c>
      <c r="T105" s="253">
        <v>0</v>
      </c>
      <c r="U105" s="253">
        <v>0</v>
      </c>
      <c r="V105" s="253">
        <f t="shared" si="172"/>
        <v>0</v>
      </c>
      <c r="W105" s="253">
        <v>0</v>
      </c>
      <c r="X105" s="253">
        <f t="shared" si="174"/>
        <v>0</v>
      </c>
      <c r="Y105" s="253">
        <v>0</v>
      </c>
      <c r="Z105" s="253">
        <f t="shared" si="176"/>
        <v>0</v>
      </c>
      <c r="AA105" s="253">
        <v>0</v>
      </c>
      <c r="AB105" s="253">
        <f t="shared" si="178"/>
        <v>0</v>
      </c>
      <c r="AC105" s="253">
        <v>0</v>
      </c>
      <c r="AD105" s="253">
        <v>0</v>
      </c>
      <c r="AE105" s="253">
        <v>0</v>
      </c>
      <c r="AF105" s="253" t="e">
        <f t="shared" si="132"/>
        <v>#DIV/0!</v>
      </c>
    </row>
    <row r="106" spans="1:32" ht="15.75" hidden="1" customHeight="1" x14ac:dyDescent="0.2">
      <c r="A106" s="255" t="s">
        <v>904</v>
      </c>
      <c r="B106" s="248" t="s">
        <v>73</v>
      </c>
      <c r="C106" s="248" t="s">
        <v>233</v>
      </c>
      <c r="D106" s="248" t="s">
        <v>196</v>
      </c>
      <c r="E106" s="247" t="s">
        <v>843</v>
      </c>
      <c r="F106" s="248" t="s">
        <v>903</v>
      </c>
      <c r="G106" s="253"/>
      <c r="H106" s="253"/>
      <c r="I106" s="253"/>
      <c r="J106" s="253"/>
      <c r="K106" s="253">
        <v>3</v>
      </c>
      <c r="L106" s="253">
        <v>0</v>
      </c>
      <c r="M106" s="253">
        <v>0</v>
      </c>
      <c r="N106" s="253">
        <v>0</v>
      </c>
      <c r="O106" s="253">
        <v>0</v>
      </c>
      <c r="P106" s="253">
        <v>0</v>
      </c>
      <c r="Q106" s="253">
        <v>0</v>
      </c>
      <c r="R106" s="253">
        <v>0</v>
      </c>
      <c r="S106" s="253">
        <v>0</v>
      </c>
      <c r="T106" s="253">
        <v>2</v>
      </c>
      <c r="U106" s="253">
        <v>-2</v>
      </c>
      <c r="V106" s="253">
        <f t="shared" si="172"/>
        <v>0</v>
      </c>
      <c r="W106" s="253">
        <v>0</v>
      </c>
      <c r="X106" s="253">
        <f t="shared" si="174"/>
        <v>0</v>
      </c>
      <c r="Y106" s="253">
        <v>0</v>
      </c>
      <c r="Z106" s="253">
        <f t="shared" si="176"/>
        <v>0</v>
      </c>
      <c r="AA106" s="253">
        <v>0</v>
      </c>
      <c r="AB106" s="253">
        <f t="shared" si="178"/>
        <v>0</v>
      </c>
      <c r="AC106" s="253">
        <v>0</v>
      </c>
      <c r="AD106" s="253">
        <v>0</v>
      </c>
      <c r="AE106" s="253">
        <v>0</v>
      </c>
      <c r="AF106" s="253" t="e">
        <f t="shared" si="132"/>
        <v>#DIV/0!</v>
      </c>
    </row>
    <row r="107" spans="1:32" ht="33" customHeight="1" x14ac:dyDescent="0.2">
      <c r="A107" s="255" t="s">
        <v>1223</v>
      </c>
      <c r="B107" s="248" t="s">
        <v>73</v>
      </c>
      <c r="C107" s="248" t="s">
        <v>233</v>
      </c>
      <c r="D107" s="248" t="s">
        <v>196</v>
      </c>
      <c r="E107" s="247" t="s">
        <v>1237</v>
      </c>
      <c r="F107" s="248" t="s">
        <v>94</v>
      </c>
      <c r="G107" s="253"/>
      <c r="H107" s="253">
        <v>1000</v>
      </c>
      <c r="I107" s="253">
        <v>0</v>
      </c>
      <c r="J107" s="253">
        <f t="shared" ref="J107:J117" si="185">H107+I107</f>
        <v>1000</v>
      </c>
      <c r="K107" s="253">
        <v>0</v>
      </c>
      <c r="L107" s="253">
        <v>500</v>
      </c>
      <c r="M107" s="253">
        <v>500</v>
      </c>
      <c r="N107" s="253">
        <v>0</v>
      </c>
      <c r="O107" s="253">
        <f>M107+N107</f>
        <v>500</v>
      </c>
      <c r="P107" s="253">
        <v>500</v>
      </c>
      <c r="Q107" s="253">
        <v>0</v>
      </c>
      <c r="R107" s="253">
        <f>P107+Q107</f>
        <v>500</v>
      </c>
      <c r="S107" s="253">
        <v>-500</v>
      </c>
      <c r="T107" s="253">
        <v>500</v>
      </c>
      <c r="U107" s="253">
        <v>-500</v>
      </c>
      <c r="V107" s="253">
        <f t="shared" ref="V107" si="186">T107+U107</f>
        <v>0</v>
      </c>
      <c r="W107" s="253">
        <v>0</v>
      </c>
      <c r="X107" s="253">
        <f t="shared" ref="X107" si="187">V107+W107</f>
        <v>0</v>
      </c>
      <c r="Y107" s="253">
        <v>0</v>
      </c>
      <c r="Z107" s="253">
        <f t="shared" ref="Z107" si="188">X107+Y107</f>
        <v>0</v>
      </c>
      <c r="AA107" s="253">
        <v>0</v>
      </c>
      <c r="AB107" s="253">
        <f t="shared" ref="AB107" si="189">Z107+AA107</f>
        <v>0</v>
      </c>
      <c r="AC107" s="253">
        <v>74.64</v>
      </c>
      <c r="AD107" s="253">
        <v>74.64</v>
      </c>
      <c r="AE107" s="253">
        <v>74.64</v>
      </c>
      <c r="AF107" s="253">
        <f t="shared" si="132"/>
        <v>100</v>
      </c>
    </row>
    <row r="108" spans="1:32" s="429" customFormat="1" ht="20.25" customHeight="1" x14ac:dyDescent="0.2">
      <c r="A108" s="447" t="s">
        <v>65</v>
      </c>
      <c r="B108" s="246" t="s">
        <v>73</v>
      </c>
      <c r="C108" s="246">
        <v>10</v>
      </c>
      <c r="D108" s="246"/>
      <c r="E108" s="249"/>
      <c r="F108" s="246"/>
      <c r="G108" s="271">
        <f t="shared" ref="G108:K109" si="190">G109</f>
        <v>0</v>
      </c>
      <c r="H108" s="271">
        <f>H109</f>
        <v>485</v>
      </c>
      <c r="I108" s="271">
        <f t="shared" si="190"/>
        <v>0</v>
      </c>
      <c r="J108" s="271">
        <f t="shared" si="185"/>
        <v>485</v>
      </c>
      <c r="K108" s="271" t="e">
        <f t="shared" si="190"/>
        <v>#REF!</v>
      </c>
      <c r="L108" s="271">
        <f>L109</f>
        <v>760.2</v>
      </c>
      <c r="M108" s="271">
        <f>M109</f>
        <v>760.2</v>
      </c>
      <c r="N108" s="271">
        <f t="shared" ref="N108:AC109" si="191">N109</f>
        <v>-372.2</v>
      </c>
      <c r="O108" s="271">
        <f t="shared" si="191"/>
        <v>388</v>
      </c>
      <c r="P108" s="271">
        <f t="shared" si="191"/>
        <v>388</v>
      </c>
      <c r="Q108" s="271">
        <f t="shared" si="191"/>
        <v>0</v>
      </c>
      <c r="R108" s="271">
        <f t="shared" si="191"/>
        <v>388</v>
      </c>
      <c r="S108" s="271">
        <f t="shared" si="191"/>
        <v>3279.4</v>
      </c>
      <c r="T108" s="271">
        <f t="shared" si="191"/>
        <v>4713.7</v>
      </c>
      <c r="U108" s="271">
        <f t="shared" si="191"/>
        <v>-3066.7</v>
      </c>
      <c r="V108" s="271">
        <f t="shared" si="191"/>
        <v>1643.1</v>
      </c>
      <c r="W108" s="271">
        <f t="shared" si="191"/>
        <v>84.2</v>
      </c>
      <c r="X108" s="271">
        <f t="shared" si="191"/>
        <v>1727.3</v>
      </c>
      <c r="Y108" s="271">
        <f t="shared" si="191"/>
        <v>0</v>
      </c>
      <c r="Z108" s="271">
        <f t="shared" si="191"/>
        <v>1727.3</v>
      </c>
      <c r="AA108" s="271">
        <f t="shared" si="191"/>
        <v>0</v>
      </c>
      <c r="AB108" s="271">
        <f t="shared" si="191"/>
        <v>1727.3</v>
      </c>
      <c r="AC108" s="271">
        <f t="shared" si="191"/>
        <v>-83.50500000000001</v>
      </c>
      <c r="AD108" s="271">
        <f t="shared" ref="AC108:AE109" si="192">AD109</f>
        <v>1643.7950000000001</v>
      </c>
      <c r="AE108" s="271">
        <f t="shared" si="192"/>
        <v>1643.7950000000001</v>
      </c>
      <c r="AF108" s="253">
        <f t="shared" si="132"/>
        <v>100</v>
      </c>
    </row>
    <row r="109" spans="1:32" ht="20.25" customHeight="1" x14ac:dyDescent="0.2">
      <c r="A109" s="447" t="s">
        <v>278</v>
      </c>
      <c r="B109" s="246" t="s">
        <v>73</v>
      </c>
      <c r="C109" s="246">
        <v>10</v>
      </c>
      <c r="D109" s="246" t="s">
        <v>196</v>
      </c>
      <c r="E109" s="249"/>
      <c r="F109" s="246"/>
      <c r="G109" s="271">
        <f t="shared" si="190"/>
        <v>0</v>
      </c>
      <c r="H109" s="271">
        <f>H110</f>
        <v>485</v>
      </c>
      <c r="I109" s="271">
        <f t="shared" si="190"/>
        <v>0</v>
      </c>
      <c r="J109" s="271">
        <f t="shared" si="185"/>
        <v>485</v>
      </c>
      <c r="K109" s="271" t="e">
        <f t="shared" si="190"/>
        <v>#REF!</v>
      </c>
      <c r="L109" s="271">
        <f>L110</f>
        <v>760.2</v>
      </c>
      <c r="M109" s="271">
        <f>M110</f>
        <v>760.2</v>
      </c>
      <c r="N109" s="271">
        <f t="shared" si="191"/>
        <v>-372.2</v>
      </c>
      <c r="O109" s="271">
        <f t="shared" si="191"/>
        <v>388</v>
      </c>
      <c r="P109" s="271">
        <f t="shared" si="191"/>
        <v>388</v>
      </c>
      <c r="Q109" s="271">
        <f t="shared" si="191"/>
        <v>0</v>
      </c>
      <c r="R109" s="271">
        <f t="shared" si="191"/>
        <v>388</v>
      </c>
      <c r="S109" s="271">
        <f t="shared" si="191"/>
        <v>3279.4</v>
      </c>
      <c r="T109" s="271">
        <f t="shared" si="191"/>
        <v>4713.7</v>
      </c>
      <c r="U109" s="271">
        <f t="shared" si="191"/>
        <v>-3066.7</v>
      </c>
      <c r="V109" s="271">
        <f t="shared" si="191"/>
        <v>1643.1</v>
      </c>
      <c r="W109" s="271">
        <f t="shared" si="191"/>
        <v>84.2</v>
      </c>
      <c r="X109" s="271">
        <f t="shared" si="191"/>
        <v>1727.3</v>
      </c>
      <c r="Y109" s="271">
        <f t="shared" si="191"/>
        <v>0</v>
      </c>
      <c r="Z109" s="271">
        <f t="shared" si="191"/>
        <v>1727.3</v>
      </c>
      <c r="AA109" s="271">
        <f t="shared" si="191"/>
        <v>0</v>
      </c>
      <c r="AB109" s="271">
        <f t="shared" si="191"/>
        <v>1727.3</v>
      </c>
      <c r="AC109" s="271">
        <f t="shared" si="192"/>
        <v>-83.50500000000001</v>
      </c>
      <c r="AD109" s="271">
        <f t="shared" si="192"/>
        <v>1643.7950000000001</v>
      </c>
      <c r="AE109" s="271">
        <f t="shared" si="192"/>
        <v>1643.7950000000001</v>
      </c>
      <c r="AF109" s="253">
        <f t="shared" si="132"/>
        <v>100</v>
      </c>
    </row>
    <row r="110" spans="1:32" ht="20.25" customHeight="1" x14ac:dyDescent="0.2">
      <c r="A110" s="255" t="s">
        <v>501</v>
      </c>
      <c r="B110" s="248" t="s">
        <v>73</v>
      </c>
      <c r="C110" s="248">
        <v>10</v>
      </c>
      <c r="D110" s="248" t="s">
        <v>196</v>
      </c>
      <c r="E110" s="247" t="s">
        <v>753</v>
      </c>
      <c r="F110" s="248"/>
      <c r="G110" s="253">
        <v>0</v>
      </c>
      <c r="H110" s="253">
        <f>H112</f>
        <v>485</v>
      </c>
      <c r="I110" s="253">
        <f>I112</f>
        <v>0</v>
      </c>
      <c r="J110" s="253">
        <f t="shared" si="185"/>
        <v>485</v>
      </c>
      <c r="K110" s="253" t="e">
        <f>K112+#REF!+K113</f>
        <v>#REF!</v>
      </c>
      <c r="L110" s="253">
        <f>L112+L113</f>
        <v>760.2</v>
      </c>
      <c r="M110" s="253">
        <f>M112+M113</f>
        <v>760.2</v>
      </c>
      <c r="N110" s="253">
        <f t="shared" ref="N110:Q110" si="193">N112+N113</f>
        <v>-372.2</v>
      </c>
      <c r="O110" s="253">
        <f t="shared" si="193"/>
        <v>388</v>
      </c>
      <c r="P110" s="253">
        <f t="shared" si="193"/>
        <v>388</v>
      </c>
      <c r="Q110" s="253">
        <f t="shared" si="193"/>
        <v>0</v>
      </c>
      <c r="R110" s="253">
        <f>R111+R112</f>
        <v>388</v>
      </c>
      <c r="S110" s="253">
        <f t="shared" ref="S110:T110" si="194">S111+S112</f>
        <v>3279.4</v>
      </c>
      <c r="T110" s="253">
        <f t="shared" si="194"/>
        <v>4713.7</v>
      </c>
      <c r="U110" s="253">
        <f t="shared" ref="U110:V110" si="195">U111+U112</f>
        <v>-3066.7</v>
      </c>
      <c r="V110" s="253">
        <f t="shared" si="195"/>
        <v>1643.1</v>
      </c>
      <c r="W110" s="253">
        <f t="shared" ref="W110:X110" si="196">W111+W112</f>
        <v>84.2</v>
      </c>
      <c r="X110" s="253">
        <f t="shared" si="196"/>
        <v>1727.3</v>
      </c>
      <c r="Y110" s="253">
        <f t="shared" ref="Y110:Z110" si="197">Y111+Y112</f>
        <v>0</v>
      </c>
      <c r="Z110" s="253">
        <f t="shared" si="197"/>
        <v>1727.3</v>
      </c>
      <c r="AA110" s="253">
        <f t="shared" ref="AA110:AB110" si="198">AA111+AA112</f>
        <v>0</v>
      </c>
      <c r="AB110" s="253">
        <f t="shared" si="198"/>
        <v>1727.3</v>
      </c>
      <c r="AC110" s="253">
        <f t="shared" ref="AC110:AD110" si="199">AC111+AC112</f>
        <v>-83.50500000000001</v>
      </c>
      <c r="AD110" s="253">
        <f t="shared" si="199"/>
        <v>1643.7950000000001</v>
      </c>
      <c r="AE110" s="253">
        <f t="shared" ref="AE110" si="200">AE111+AE112</f>
        <v>1643.7950000000001</v>
      </c>
      <c r="AF110" s="253">
        <f t="shared" si="132"/>
        <v>100</v>
      </c>
    </row>
    <row r="111" spans="1:32" ht="20.25" customHeight="1" x14ac:dyDescent="0.2">
      <c r="A111" s="255" t="s">
        <v>1117</v>
      </c>
      <c r="B111" s="248" t="s">
        <v>73</v>
      </c>
      <c r="C111" s="248">
        <v>10</v>
      </c>
      <c r="D111" s="248" t="s">
        <v>196</v>
      </c>
      <c r="E111" s="247" t="s">
        <v>1118</v>
      </c>
      <c r="F111" s="248" t="s">
        <v>305</v>
      </c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>
        <v>3267.4</v>
      </c>
      <c r="T111" s="253">
        <v>4313.7</v>
      </c>
      <c r="U111" s="253">
        <v>-3066.7</v>
      </c>
      <c r="V111" s="253">
        <v>1243.0999999999999</v>
      </c>
      <c r="W111" s="253">
        <v>84.2</v>
      </c>
      <c r="X111" s="253">
        <f t="shared" ref="X111:X113" si="201">V111+W111</f>
        <v>1327.3</v>
      </c>
      <c r="Y111" s="253">
        <v>0</v>
      </c>
      <c r="Z111" s="253">
        <f t="shared" ref="Z111:Z113" si="202">X111+Y111</f>
        <v>1327.3</v>
      </c>
      <c r="AA111" s="253">
        <v>0</v>
      </c>
      <c r="AB111" s="253">
        <f t="shared" ref="AB111:AB113" si="203">Z111+AA111</f>
        <v>1327.3</v>
      </c>
      <c r="AC111" s="253">
        <v>-64.168000000000006</v>
      </c>
      <c r="AD111" s="253">
        <v>1263.1320000000001</v>
      </c>
      <c r="AE111" s="253">
        <v>1263.1320000000001</v>
      </c>
      <c r="AF111" s="253">
        <f t="shared" si="132"/>
        <v>100</v>
      </c>
    </row>
    <row r="112" spans="1:32" ht="20.25" customHeight="1" x14ac:dyDescent="0.2">
      <c r="A112" s="255" t="s">
        <v>1119</v>
      </c>
      <c r="B112" s="248" t="s">
        <v>73</v>
      </c>
      <c r="C112" s="248">
        <v>10</v>
      </c>
      <c r="D112" s="248" t="s">
        <v>196</v>
      </c>
      <c r="E112" s="247" t="s">
        <v>1118</v>
      </c>
      <c r="F112" s="248" t="s">
        <v>305</v>
      </c>
      <c r="G112" s="253"/>
      <c r="H112" s="253">
        <v>485</v>
      </c>
      <c r="I112" s="253">
        <v>0</v>
      </c>
      <c r="J112" s="253">
        <f t="shared" si="185"/>
        <v>485</v>
      </c>
      <c r="K112" s="253">
        <v>0</v>
      </c>
      <c r="L112" s="253">
        <v>388</v>
      </c>
      <c r="M112" s="253">
        <v>388</v>
      </c>
      <c r="N112" s="253">
        <v>0</v>
      </c>
      <c r="O112" s="253">
        <f>M112+N112</f>
        <v>388</v>
      </c>
      <c r="P112" s="253">
        <v>388</v>
      </c>
      <c r="Q112" s="253">
        <v>0</v>
      </c>
      <c r="R112" s="253">
        <f>P112+Q112</f>
        <v>388</v>
      </c>
      <c r="S112" s="253">
        <v>12</v>
      </c>
      <c r="T112" s="253">
        <f t="shared" ref="T112" si="204">R112+S112</f>
        <v>400</v>
      </c>
      <c r="U112" s="253">
        <v>0</v>
      </c>
      <c r="V112" s="253">
        <v>400</v>
      </c>
      <c r="W112" s="253">
        <v>0</v>
      </c>
      <c r="X112" s="253">
        <f t="shared" si="201"/>
        <v>400</v>
      </c>
      <c r="Y112" s="253">
        <v>0</v>
      </c>
      <c r="Z112" s="253">
        <f t="shared" si="202"/>
        <v>400</v>
      </c>
      <c r="AA112" s="253">
        <v>0</v>
      </c>
      <c r="AB112" s="253">
        <f t="shared" si="203"/>
        <v>400</v>
      </c>
      <c r="AC112" s="253">
        <v>-19.337</v>
      </c>
      <c r="AD112" s="253">
        <v>380.66300000000001</v>
      </c>
      <c r="AE112" s="253">
        <v>380.66300000000001</v>
      </c>
      <c r="AF112" s="253">
        <f t="shared" si="132"/>
        <v>100</v>
      </c>
    </row>
    <row r="113" spans="1:32" ht="20.25" hidden="1" customHeight="1" x14ac:dyDescent="0.2">
      <c r="A113" s="255" t="s">
        <v>304</v>
      </c>
      <c r="B113" s="248" t="s">
        <v>73</v>
      </c>
      <c r="C113" s="248">
        <v>10</v>
      </c>
      <c r="D113" s="248" t="s">
        <v>194</v>
      </c>
      <c r="E113" s="247" t="s">
        <v>1020</v>
      </c>
      <c r="F113" s="248" t="s">
        <v>305</v>
      </c>
      <c r="G113" s="253"/>
      <c r="H113" s="253"/>
      <c r="I113" s="253"/>
      <c r="J113" s="253"/>
      <c r="K113" s="253">
        <v>172.9</v>
      </c>
      <c r="L113" s="253">
        <v>372.2</v>
      </c>
      <c r="M113" s="253">
        <v>372.2</v>
      </c>
      <c r="N113" s="253">
        <v>-372.2</v>
      </c>
      <c r="O113" s="253">
        <f>M113+N113</f>
        <v>0</v>
      </c>
      <c r="P113" s="253">
        <v>0</v>
      </c>
      <c r="Q113" s="253">
        <v>0</v>
      </c>
      <c r="R113" s="253">
        <f>P113+Q113</f>
        <v>0</v>
      </c>
      <c r="S113" s="253">
        <f t="shared" ref="S113:T113" si="205">Q113+R113</f>
        <v>0</v>
      </c>
      <c r="T113" s="253">
        <f t="shared" si="205"/>
        <v>0</v>
      </c>
      <c r="U113" s="253">
        <f t="shared" ref="U113" si="206">S113+T113</f>
        <v>0</v>
      </c>
      <c r="V113" s="253">
        <f t="shared" ref="V113" si="207">T113+U113</f>
        <v>0</v>
      </c>
      <c r="W113" s="253">
        <f t="shared" ref="W113" si="208">U113+V113</f>
        <v>0</v>
      </c>
      <c r="X113" s="253">
        <f t="shared" si="201"/>
        <v>0</v>
      </c>
      <c r="Y113" s="253">
        <f t="shared" ref="Y113" si="209">W113+X113</f>
        <v>0</v>
      </c>
      <c r="Z113" s="253">
        <f t="shared" si="202"/>
        <v>0</v>
      </c>
      <c r="AA113" s="253">
        <f t="shared" ref="AA113" si="210">Y113+Z113</f>
        <v>0</v>
      </c>
      <c r="AB113" s="253">
        <f t="shared" si="203"/>
        <v>0</v>
      </c>
      <c r="AC113" s="253">
        <f t="shared" ref="AC113" si="211">AA113+AB113</f>
        <v>0</v>
      </c>
      <c r="AD113" s="253">
        <f t="shared" ref="AD113:AE113" si="212">AB113+AC113</f>
        <v>0</v>
      </c>
      <c r="AE113" s="253">
        <f t="shared" si="212"/>
        <v>0</v>
      </c>
      <c r="AF113" s="253" t="e">
        <f t="shared" si="132"/>
        <v>#DIV/0!</v>
      </c>
    </row>
    <row r="114" spans="1:32" s="429" customFormat="1" ht="20.25" customHeight="1" x14ac:dyDescent="0.2">
      <c r="A114" s="447" t="s">
        <v>271</v>
      </c>
      <c r="B114" s="246" t="s">
        <v>73</v>
      </c>
      <c r="C114" s="246" t="s">
        <v>204</v>
      </c>
      <c r="D114" s="246"/>
      <c r="E114" s="249"/>
      <c r="F114" s="246"/>
      <c r="G114" s="271">
        <f t="shared" ref="G114:AC116" si="213">G115</f>
        <v>0</v>
      </c>
      <c r="H114" s="271">
        <f>H115</f>
        <v>700</v>
      </c>
      <c r="I114" s="271">
        <f t="shared" si="213"/>
        <v>0</v>
      </c>
      <c r="J114" s="271">
        <f t="shared" si="185"/>
        <v>700</v>
      </c>
      <c r="K114" s="271">
        <f t="shared" si="213"/>
        <v>50</v>
      </c>
      <c r="L114" s="271">
        <f t="shared" si="213"/>
        <v>500</v>
      </c>
      <c r="M114" s="271">
        <f t="shared" si="213"/>
        <v>500</v>
      </c>
      <c r="N114" s="271">
        <f t="shared" si="213"/>
        <v>0</v>
      </c>
      <c r="O114" s="271">
        <f t="shared" si="213"/>
        <v>500</v>
      </c>
      <c r="P114" s="271">
        <f t="shared" si="213"/>
        <v>500</v>
      </c>
      <c r="Q114" s="271">
        <f t="shared" si="213"/>
        <v>0</v>
      </c>
      <c r="R114" s="271">
        <f>R115+R118</f>
        <v>500</v>
      </c>
      <c r="S114" s="271">
        <f t="shared" ref="S114:T114" si="214">S115+S118</f>
        <v>-200</v>
      </c>
      <c r="T114" s="271">
        <f t="shared" si="214"/>
        <v>500</v>
      </c>
      <c r="U114" s="271">
        <f t="shared" ref="U114:V114" si="215">U115+U118</f>
        <v>0</v>
      </c>
      <c r="V114" s="271">
        <f t="shared" si="215"/>
        <v>500</v>
      </c>
      <c r="W114" s="271">
        <f t="shared" ref="W114:X114" si="216">W115+W118</f>
        <v>0</v>
      </c>
      <c r="X114" s="271">
        <f t="shared" si="216"/>
        <v>500</v>
      </c>
      <c r="Y114" s="271">
        <f t="shared" ref="Y114:Z114" si="217">Y115+Y118</f>
        <v>100</v>
      </c>
      <c r="Z114" s="271">
        <f t="shared" si="217"/>
        <v>600</v>
      </c>
      <c r="AA114" s="271">
        <f t="shared" ref="AA114:AB114" si="218">AA115+AA118</f>
        <v>120</v>
      </c>
      <c r="AB114" s="271">
        <f t="shared" si="218"/>
        <v>720</v>
      </c>
      <c r="AC114" s="271">
        <f t="shared" ref="AC114:AD114" si="219">AC115+AC118</f>
        <v>25</v>
      </c>
      <c r="AD114" s="271">
        <f t="shared" si="219"/>
        <v>765</v>
      </c>
      <c r="AE114" s="271">
        <f t="shared" ref="AE114" si="220">AE115+AE118</f>
        <v>765</v>
      </c>
      <c r="AF114" s="253">
        <f t="shared" si="132"/>
        <v>100</v>
      </c>
    </row>
    <row r="115" spans="1:32" ht="20.25" hidden="1" customHeight="1" x14ac:dyDescent="0.2">
      <c r="A115" s="255" t="s">
        <v>280</v>
      </c>
      <c r="B115" s="248" t="s">
        <v>73</v>
      </c>
      <c r="C115" s="248" t="s">
        <v>204</v>
      </c>
      <c r="D115" s="248" t="s">
        <v>190</v>
      </c>
      <c r="E115" s="247"/>
      <c r="F115" s="248"/>
      <c r="G115" s="253">
        <f t="shared" si="213"/>
        <v>0</v>
      </c>
      <c r="H115" s="253">
        <f>H116</f>
        <v>700</v>
      </c>
      <c r="I115" s="253">
        <f t="shared" si="213"/>
        <v>0</v>
      </c>
      <c r="J115" s="253">
        <f t="shared" si="185"/>
        <v>700</v>
      </c>
      <c r="K115" s="253">
        <f t="shared" si="213"/>
        <v>50</v>
      </c>
      <c r="L115" s="253">
        <f t="shared" si="213"/>
        <v>500</v>
      </c>
      <c r="M115" s="253">
        <f t="shared" si="213"/>
        <v>500</v>
      </c>
      <c r="N115" s="253">
        <f t="shared" si="213"/>
        <v>0</v>
      </c>
      <c r="O115" s="253">
        <f t="shared" si="213"/>
        <v>500</v>
      </c>
      <c r="P115" s="253">
        <f t="shared" si="213"/>
        <v>500</v>
      </c>
      <c r="Q115" s="253">
        <f t="shared" si="213"/>
        <v>0</v>
      </c>
      <c r="R115" s="253">
        <f t="shared" si="213"/>
        <v>500</v>
      </c>
      <c r="S115" s="253">
        <f t="shared" si="213"/>
        <v>-500</v>
      </c>
      <c r="T115" s="253">
        <f t="shared" si="213"/>
        <v>500</v>
      </c>
      <c r="U115" s="253">
        <f t="shared" si="213"/>
        <v>-500</v>
      </c>
      <c r="V115" s="253">
        <f t="shared" si="213"/>
        <v>0</v>
      </c>
      <c r="W115" s="253">
        <f t="shared" si="213"/>
        <v>0</v>
      </c>
      <c r="X115" s="253">
        <f t="shared" ref="W115:AE116" si="221">X116</f>
        <v>0</v>
      </c>
      <c r="Y115" s="253">
        <f t="shared" si="213"/>
        <v>0</v>
      </c>
      <c r="Z115" s="253">
        <f t="shared" si="221"/>
        <v>0</v>
      </c>
      <c r="AA115" s="253">
        <f t="shared" si="213"/>
        <v>0</v>
      </c>
      <c r="AB115" s="253">
        <f t="shared" si="221"/>
        <v>0</v>
      </c>
      <c r="AC115" s="253">
        <f t="shared" si="213"/>
        <v>0</v>
      </c>
      <c r="AD115" s="253">
        <f t="shared" si="221"/>
        <v>0</v>
      </c>
      <c r="AE115" s="253">
        <f t="shared" si="221"/>
        <v>0</v>
      </c>
      <c r="AF115" s="253" t="e">
        <f t="shared" si="132"/>
        <v>#DIV/0!</v>
      </c>
    </row>
    <row r="116" spans="1:32" ht="20.25" hidden="1" customHeight="1" x14ac:dyDescent="0.2">
      <c r="A116" s="255" t="s">
        <v>502</v>
      </c>
      <c r="B116" s="248" t="s">
        <v>73</v>
      </c>
      <c r="C116" s="248" t="s">
        <v>204</v>
      </c>
      <c r="D116" s="248" t="s">
        <v>190</v>
      </c>
      <c r="E116" s="247" t="s">
        <v>754</v>
      </c>
      <c r="F116" s="248"/>
      <c r="G116" s="253">
        <f t="shared" si="213"/>
        <v>0</v>
      </c>
      <c r="H116" s="253">
        <f>H117</f>
        <v>700</v>
      </c>
      <c r="I116" s="253">
        <f t="shared" si="213"/>
        <v>0</v>
      </c>
      <c r="J116" s="253">
        <f t="shared" si="185"/>
        <v>700</v>
      </c>
      <c r="K116" s="253">
        <f t="shared" si="213"/>
        <v>50</v>
      </c>
      <c r="L116" s="253">
        <f t="shared" si="213"/>
        <v>500</v>
      </c>
      <c r="M116" s="253">
        <f t="shared" si="213"/>
        <v>500</v>
      </c>
      <c r="N116" s="253">
        <f t="shared" si="213"/>
        <v>0</v>
      </c>
      <c r="O116" s="253">
        <f t="shared" si="213"/>
        <v>500</v>
      </c>
      <c r="P116" s="253">
        <f t="shared" si="213"/>
        <v>500</v>
      </c>
      <c r="Q116" s="253">
        <f t="shared" si="213"/>
        <v>0</v>
      </c>
      <c r="R116" s="253">
        <f t="shared" si="213"/>
        <v>500</v>
      </c>
      <c r="S116" s="253">
        <f t="shared" si="213"/>
        <v>-500</v>
      </c>
      <c r="T116" s="253">
        <f t="shared" si="213"/>
        <v>500</v>
      </c>
      <c r="U116" s="253">
        <f t="shared" si="213"/>
        <v>-500</v>
      </c>
      <c r="V116" s="253">
        <f t="shared" si="213"/>
        <v>0</v>
      </c>
      <c r="W116" s="253">
        <f t="shared" si="221"/>
        <v>0</v>
      </c>
      <c r="X116" s="253">
        <f t="shared" si="221"/>
        <v>0</v>
      </c>
      <c r="Y116" s="253">
        <f t="shared" si="221"/>
        <v>0</v>
      </c>
      <c r="Z116" s="253">
        <f t="shared" si="221"/>
        <v>0</v>
      </c>
      <c r="AA116" s="253">
        <f t="shared" si="221"/>
        <v>0</v>
      </c>
      <c r="AB116" s="253">
        <f t="shared" si="221"/>
        <v>0</v>
      </c>
      <c r="AC116" s="253">
        <f t="shared" si="221"/>
        <v>0</v>
      </c>
      <c r="AD116" s="253">
        <f t="shared" si="221"/>
        <v>0</v>
      </c>
      <c r="AE116" s="253">
        <f t="shared" si="221"/>
        <v>0</v>
      </c>
      <c r="AF116" s="253" t="e">
        <f t="shared" si="132"/>
        <v>#DIV/0!</v>
      </c>
    </row>
    <row r="117" spans="1:32" ht="20.25" hidden="1" customHeight="1" x14ac:dyDescent="0.2">
      <c r="A117" s="255" t="s">
        <v>93</v>
      </c>
      <c r="B117" s="248" t="s">
        <v>73</v>
      </c>
      <c r="C117" s="248" t="s">
        <v>204</v>
      </c>
      <c r="D117" s="248" t="s">
        <v>190</v>
      </c>
      <c r="E117" s="247" t="s">
        <v>754</v>
      </c>
      <c r="F117" s="248" t="s">
        <v>94</v>
      </c>
      <c r="G117" s="253"/>
      <c r="H117" s="253">
        <v>700</v>
      </c>
      <c r="I117" s="253">
        <v>0</v>
      </c>
      <c r="J117" s="253">
        <f t="shared" si="185"/>
        <v>700</v>
      </c>
      <c r="K117" s="253">
        <v>50</v>
      </c>
      <c r="L117" s="253">
        <v>500</v>
      </c>
      <c r="M117" s="253">
        <v>500</v>
      </c>
      <c r="N117" s="253">
        <v>0</v>
      </c>
      <c r="O117" s="253">
        <f>M117+N117</f>
        <v>500</v>
      </c>
      <c r="P117" s="253">
        <v>500</v>
      </c>
      <c r="Q117" s="253">
        <v>0</v>
      </c>
      <c r="R117" s="253">
        <f>P117+Q117</f>
        <v>500</v>
      </c>
      <c r="S117" s="253">
        <v>-500</v>
      </c>
      <c r="T117" s="253">
        <v>500</v>
      </c>
      <c r="U117" s="253">
        <v>-500</v>
      </c>
      <c r="V117" s="253">
        <f t="shared" ref="V117" si="222">T117+U117</f>
        <v>0</v>
      </c>
      <c r="W117" s="253">
        <v>0</v>
      </c>
      <c r="X117" s="253">
        <f t="shared" ref="X117" si="223">V117+W117</f>
        <v>0</v>
      </c>
      <c r="Y117" s="253">
        <v>0</v>
      </c>
      <c r="Z117" s="253">
        <f t="shared" ref="Z117" si="224">X117+Y117</f>
        <v>0</v>
      </c>
      <c r="AA117" s="253">
        <v>0</v>
      </c>
      <c r="AB117" s="253">
        <f t="shared" ref="AB117" si="225">Z117+AA117</f>
        <v>0</v>
      </c>
      <c r="AC117" s="253">
        <v>0</v>
      </c>
      <c r="AD117" s="253">
        <f t="shared" ref="AD117:AE117" si="226">AB117+AC117</f>
        <v>0</v>
      </c>
      <c r="AE117" s="253">
        <f t="shared" si="226"/>
        <v>0</v>
      </c>
      <c r="AF117" s="253" t="e">
        <f t="shared" si="132"/>
        <v>#DIV/0!</v>
      </c>
    </row>
    <row r="118" spans="1:32" ht="20.25" customHeight="1" x14ac:dyDescent="0.2">
      <c r="A118" s="447" t="s">
        <v>656</v>
      </c>
      <c r="B118" s="246" t="s">
        <v>73</v>
      </c>
      <c r="C118" s="246" t="s">
        <v>204</v>
      </c>
      <c r="D118" s="246" t="s">
        <v>192</v>
      </c>
      <c r="E118" s="249"/>
      <c r="F118" s="246"/>
      <c r="G118" s="271"/>
      <c r="H118" s="271">
        <f>H119</f>
        <v>80.099999999999994</v>
      </c>
      <c r="I118" s="271">
        <f>I119</f>
        <v>-80.099999999999994</v>
      </c>
      <c r="J118" s="271">
        <f>H118+I118</f>
        <v>0</v>
      </c>
      <c r="K118" s="271">
        <f>K119</f>
        <v>0</v>
      </c>
      <c r="L118" s="271">
        <f t="shared" ref="L118:M120" si="227">I118+J118</f>
        <v>-80.099999999999994</v>
      </c>
      <c r="M118" s="271">
        <f t="shared" si="227"/>
        <v>0</v>
      </c>
      <c r="N118" s="271">
        <f>N119</f>
        <v>0</v>
      </c>
      <c r="O118" s="271">
        <f>O119</f>
        <v>0</v>
      </c>
      <c r="P118" s="271">
        <f t="shared" ref="P118:P119" si="228">M118+N118</f>
        <v>0</v>
      </c>
      <c r="Q118" s="271">
        <f t="shared" ref="Q118:Q119" si="229">N118+O118</f>
        <v>0</v>
      </c>
      <c r="R118" s="271">
        <f t="shared" ref="R118:R119" si="230">P118+Q118</f>
        <v>0</v>
      </c>
      <c r="S118" s="271">
        <f t="shared" ref="S118:W118" si="231">S119</f>
        <v>300</v>
      </c>
      <c r="T118" s="271">
        <f t="shared" si="231"/>
        <v>0</v>
      </c>
      <c r="U118" s="271">
        <f t="shared" si="231"/>
        <v>500</v>
      </c>
      <c r="V118" s="271">
        <f t="shared" si="231"/>
        <v>500</v>
      </c>
      <c r="W118" s="271">
        <f t="shared" si="231"/>
        <v>0</v>
      </c>
      <c r="X118" s="271">
        <f>X119+X121</f>
        <v>500</v>
      </c>
      <c r="Y118" s="271">
        <f t="shared" ref="Y118" si="232">Y119+Y121</f>
        <v>100</v>
      </c>
      <c r="Z118" s="271">
        <f>Z119+Z121+Z120</f>
        <v>600</v>
      </c>
      <c r="AA118" s="271">
        <f t="shared" ref="AA118:AB118" si="233">AA119+AA121+AA120</f>
        <v>120</v>
      </c>
      <c r="AB118" s="271">
        <f t="shared" si="233"/>
        <v>720</v>
      </c>
      <c r="AC118" s="271">
        <f t="shared" ref="AC118:AD118" si="234">AC119+AC121+AC120</f>
        <v>25</v>
      </c>
      <c r="AD118" s="271">
        <f t="shared" si="234"/>
        <v>765</v>
      </c>
      <c r="AE118" s="271">
        <f t="shared" ref="AE118" si="235">AE119+AE121+AE120</f>
        <v>765</v>
      </c>
      <c r="AF118" s="253">
        <f t="shared" si="132"/>
        <v>100</v>
      </c>
    </row>
    <row r="119" spans="1:32" ht="20.25" customHeight="1" x14ac:dyDescent="0.2">
      <c r="A119" s="255" t="s">
        <v>502</v>
      </c>
      <c r="B119" s="248" t="s">
        <v>73</v>
      </c>
      <c r="C119" s="248" t="s">
        <v>204</v>
      </c>
      <c r="D119" s="248" t="s">
        <v>192</v>
      </c>
      <c r="E119" s="247" t="s">
        <v>754</v>
      </c>
      <c r="F119" s="248" t="s">
        <v>94</v>
      </c>
      <c r="G119" s="253"/>
      <c r="H119" s="253">
        <v>80.099999999999994</v>
      </c>
      <c r="I119" s="253">
        <v>-80.099999999999994</v>
      </c>
      <c r="J119" s="253">
        <f>H119+I119</f>
        <v>0</v>
      </c>
      <c r="K119" s="253">
        <v>0</v>
      </c>
      <c r="L119" s="253">
        <f t="shared" si="227"/>
        <v>-80.099999999999994</v>
      </c>
      <c r="M119" s="253">
        <f t="shared" si="227"/>
        <v>0</v>
      </c>
      <c r="N119" s="253">
        <v>0</v>
      </c>
      <c r="O119" s="253">
        <f>M119+N119</f>
        <v>0</v>
      </c>
      <c r="P119" s="253">
        <f t="shared" si="228"/>
        <v>0</v>
      </c>
      <c r="Q119" s="253">
        <f t="shared" si="229"/>
        <v>0</v>
      </c>
      <c r="R119" s="253">
        <f t="shared" si="230"/>
        <v>0</v>
      </c>
      <c r="S119" s="253">
        <v>300</v>
      </c>
      <c r="T119" s="253">
        <v>0</v>
      </c>
      <c r="U119" s="253">
        <v>500</v>
      </c>
      <c r="V119" s="253">
        <v>500</v>
      </c>
      <c r="W119" s="253">
        <v>0</v>
      </c>
      <c r="X119" s="253">
        <f t="shared" ref="X119" si="236">V119+W119</f>
        <v>500</v>
      </c>
      <c r="Y119" s="253">
        <v>0</v>
      </c>
      <c r="Z119" s="253">
        <f t="shared" ref="Z119" si="237">X119+Y119</f>
        <v>500</v>
      </c>
      <c r="AA119" s="253">
        <v>0</v>
      </c>
      <c r="AB119" s="253">
        <f t="shared" ref="AB119" si="238">Z119+AA119</f>
        <v>500</v>
      </c>
      <c r="AC119" s="253">
        <v>25</v>
      </c>
      <c r="AD119" s="253">
        <v>525</v>
      </c>
      <c r="AE119" s="253">
        <v>525</v>
      </c>
      <c r="AF119" s="253">
        <f t="shared" si="132"/>
        <v>100</v>
      </c>
    </row>
    <row r="120" spans="1:32" ht="20.25" customHeight="1" x14ac:dyDescent="0.2">
      <c r="A120" s="255" t="s">
        <v>502</v>
      </c>
      <c r="B120" s="248" t="s">
        <v>73</v>
      </c>
      <c r="C120" s="248" t="s">
        <v>204</v>
      </c>
      <c r="D120" s="248" t="s">
        <v>192</v>
      </c>
      <c r="E120" s="247" t="s">
        <v>754</v>
      </c>
      <c r="F120" s="248" t="s">
        <v>1236</v>
      </c>
      <c r="G120" s="253"/>
      <c r="H120" s="253">
        <v>80.099999999999994</v>
      </c>
      <c r="I120" s="253">
        <v>-80.099999999999994</v>
      </c>
      <c r="J120" s="253">
        <f>H120+I120</f>
        <v>0</v>
      </c>
      <c r="K120" s="253">
        <v>0</v>
      </c>
      <c r="L120" s="253">
        <f t="shared" si="227"/>
        <v>-80.099999999999994</v>
      </c>
      <c r="M120" s="253">
        <f t="shared" si="227"/>
        <v>0</v>
      </c>
      <c r="N120" s="253">
        <v>0</v>
      </c>
      <c r="O120" s="253">
        <f>M120+N120</f>
        <v>0</v>
      </c>
      <c r="P120" s="253">
        <f t="shared" ref="P120" si="239">M120+N120</f>
        <v>0</v>
      </c>
      <c r="Q120" s="253">
        <f t="shared" ref="Q120" si="240">N120+O120</f>
        <v>0</v>
      </c>
      <c r="R120" s="253">
        <f t="shared" ref="R120" si="241">P120+Q120</f>
        <v>0</v>
      </c>
      <c r="S120" s="253">
        <v>300</v>
      </c>
      <c r="T120" s="253">
        <v>0</v>
      </c>
      <c r="U120" s="253">
        <v>500</v>
      </c>
      <c r="V120" s="253">
        <v>500</v>
      </c>
      <c r="W120" s="253">
        <v>0</v>
      </c>
      <c r="X120" s="253">
        <f t="shared" ref="X120" si="242">V120+W120</f>
        <v>500</v>
      </c>
      <c r="Y120" s="253">
        <v>0</v>
      </c>
      <c r="Z120" s="253">
        <v>0</v>
      </c>
      <c r="AA120" s="253">
        <v>120</v>
      </c>
      <c r="AB120" s="253">
        <f t="shared" ref="AB120" si="243">Z120+AA120</f>
        <v>120</v>
      </c>
      <c r="AC120" s="253">
        <v>0</v>
      </c>
      <c r="AD120" s="253">
        <v>140</v>
      </c>
      <c r="AE120" s="253">
        <v>140</v>
      </c>
      <c r="AF120" s="253">
        <f t="shared" si="132"/>
        <v>100</v>
      </c>
    </row>
    <row r="121" spans="1:32" ht="20.25" customHeight="1" x14ac:dyDescent="0.2">
      <c r="A121" s="255" t="s">
        <v>352</v>
      </c>
      <c r="B121" s="248" t="s">
        <v>73</v>
      </c>
      <c r="C121" s="248" t="s">
        <v>204</v>
      </c>
      <c r="D121" s="248" t="s">
        <v>192</v>
      </c>
      <c r="E121" s="248" t="s">
        <v>873</v>
      </c>
      <c r="F121" s="248" t="s">
        <v>1236</v>
      </c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>
        <v>0</v>
      </c>
      <c r="Y121" s="253">
        <v>100</v>
      </c>
      <c r="Z121" s="253">
        <f>X121+Y121</f>
        <v>100</v>
      </c>
      <c r="AA121" s="253">
        <v>0</v>
      </c>
      <c r="AB121" s="253">
        <f>Z121+AA121</f>
        <v>100</v>
      </c>
      <c r="AC121" s="253">
        <v>0</v>
      </c>
      <c r="AD121" s="253">
        <v>100</v>
      </c>
      <c r="AE121" s="253">
        <v>100</v>
      </c>
      <c r="AF121" s="253">
        <f t="shared" si="132"/>
        <v>100</v>
      </c>
    </row>
    <row r="122" spans="1:32" s="427" customFormat="1" ht="19.5" customHeight="1" x14ac:dyDescent="0.2">
      <c r="A122" s="564" t="s">
        <v>909</v>
      </c>
      <c r="B122" s="564"/>
      <c r="C122" s="564"/>
      <c r="D122" s="564"/>
      <c r="E122" s="564"/>
      <c r="F122" s="564"/>
      <c r="G122" s="242" t="e">
        <f>G139+G301+G305</f>
        <v>#REF!</v>
      </c>
      <c r="H122" s="242" t="e">
        <f t="shared" ref="H122:V122" si="244">H139+H301</f>
        <v>#REF!</v>
      </c>
      <c r="I122" s="242" t="e">
        <f t="shared" si="244"/>
        <v>#REF!</v>
      </c>
      <c r="J122" s="242" t="e">
        <f t="shared" si="244"/>
        <v>#REF!</v>
      </c>
      <c r="K122" s="242" t="e">
        <f t="shared" si="244"/>
        <v>#REF!</v>
      </c>
      <c r="L122" s="242" t="e">
        <f t="shared" si="244"/>
        <v>#REF!</v>
      </c>
      <c r="M122" s="242" t="e">
        <f t="shared" si="244"/>
        <v>#REF!</v>
      </c>
      <c r="N122" s="242" t="e">
        <f t="shared" si="244"/>
        <v>#REF!</v>
      </c>
      <c r="O122" s="242" t="e">
        <f t="shared" si="244"/>
        <v>#REF!</v>
      </c>
      <c r="P122" s="242" t="e">
        <f t="shared" si="244"/>
        <v>#REF!</v>
      </c>
      <c r="Q122" s="242" t="e">
        <f t="shared" si="244"/>
        <v>#REF!</v>
      </c>
      <c r="R122" s="242">
        <f t="shared" si="244"/>
        <v>369021.68</v>
      </c>
      <c r="S122" s="242">
        <f t="shared" si="244"/>
        <v>113897.83</v>
      </c>
      <c r="T122" s="242">
        <f t="shared" si="244"/>
        <v>385281.65</v>
      </c>
      <c r="U122" s="242">
        <f t="shared" si="244"/>
        <v>125797.73</v>
      </c>
      <c r="V122" s="242">
        <f t="shared" si="244"/>
        <v>370724.20999999996</v>
      </c>
      <c r="W122" s="242">
        <f t="shared" ref="W122:X122" si="245">W139+W301</f>
        <v>145667.07999999999</v>
      </c>
      <c r="X122" s="242">
        <f t="shared" si="245"/>
        <v>516391.29000000004</v>
      </c>
      <c r="Y122" s="242">
        <f t="shared" ref="Y122:Z122" si="246">Y139+Y301</f>
        <v>70478.775500000003</v>
      </c>
      <c r="Z122" s="242">
        <f t="shared" si="246"/>
        <v>586870.06550000003</v>
      </c>
      <c r="AA122" s="242">
        <f t="shared" ref="AA122:AB122" si="247">AA139+AA301</f>
        <v>54510.041950000006</v>
      </c>
      <c r="AB122" s="242">
        <f t="shared" si="247"/>
        <v>641380.10745000001</v>
      </c>
      <c r="AC122" s="242">
        <f t="shared" ref="AC122:AD122" si="248">AC139+AC301</f>
        <v>60418.457500000004</v>
      </c>
      <c r="AD122" s="242">
        <f t="shared" si="248"/>
        <v>701801.83369</v>
      </c>
      <c r="AE122" s="242">
        <f t="shared" ref="AE122" si="249">AE139+AE301</f>
        <v>701638.25260000001</v>
      </c>
      <c r="AF122" s="242">
        <f t="shared" si="132"/>
        <v>99.976691270648317</v>
      </c>
    </row>
    <row r="123" spans="1:32" s="429" customFormat="1" ht="12.75" hidden="1" customHeight="1" x14ac:dyDescent="0.2">
      <c r="A123" s="447" t="s">
        <v>72</v>
      </c>
      <c r="B123" s="246" t="s">
        <v>130</v>
      </c>
      <c r="C123" s="246" t="s">
        <v>190</v>
      </c>
      <c r="D123" s="246"/>
      <c r="E123" s="246"/>
      <c r="F123" s="246"/>
      <c r="G123" s="271"/>
      <c r="H123" s="271"/>
      <c r="I123" s="271"/>
      <c r="J123" s="271" t="e">
        <f>J124+J131</f>
        <v>#REF!</v>
      </c>
      <c r="K123" s="271"/>
      <c r="L123" s="271" t="e">
        <f>L124+L131</f>
        <v>#REF!</v>
      </c>
      <c r="M123" s="271">
        <f>M124+M131</f>
        <v>0</v>
      </c>
      <c r="N123" s="271" t="e">
        <f t="shared" ref="N123:R123" si="250">N124+N131</f>
        <v>#REF!</v>
      </c>
      <c r="O123" s="271">
        <f t="shared" si="250"/>
        <v>0</v>
      </c>
      <c r="P123" s="271" t="e">
        <f t="shared" si="250"/>
        <v>#REF!</v>
      </c>
      <c r="Q123" s="271">
        <f t="shared" si="250"/>
        <v>0</v>
      </c>
      <c r="R123" s="271" t="e">
        <f t="shared" si="250"/>
        <v>#REF!</v>
      </c>
      <c r="S123" s="271">
        <f t="shared" ref="S123:T123" si="251">S124+S131</f>
        <v>0</v>
      </c>
      <c r="T123" s="271" t="e">
        <f t="shared" si="251"/>
        <v>#REF!</v>
      </c>
      <c r="U123" s="271">
        <f t="shared" ref="U123:V123" si="252">U124+U131</f>
        <v>0</v>
      </c>
      <c r="V123" s="271" t="e">
        <f t="shared" si="252"/>
        <v>#REF!</v>
      </c>
      <c r="W123" s="271">
        <f t="shared" ref="W123:X123" si="253">W124+W131</f>
        <v>0</v>
      </c>
      <c r="X123" s="271" t="e">
        <f t="shared" si="253"/>
        <v>#REF!</v>
      </c>
      <c r="Y123" s="271">
        <f t="shared" ref="Y123:Z123" si="254">Y124+Y131</f>
        <v>0</v>
      </c>
      <c r="Z123" s="271" t="e">
        <f t="shared" si="254"/>
        <v>#REF!</v>
      </c>
      <c r="AA123" s="271">
        <f t="shared" ref="AA123:AB123" si="255">AA124+AA131</f>
        <v>0</v>
      </c>
      <c r="AB123" s="271" t="e">
        <f t="shared" si="255"/>
        <v>#REF!</v>
      </c>
      <c r="AC123" s="271">
        <f t="shared" ref="AC123:AD123" si="256">AC124+AC131</f>
        <v>0</v>
      </c>
      <c r="AD123" s="271" t="e">
        <f t="shared" si="256"/>
        <v>#REF!</v>
      </c>
      <c r="AE123" s="271">
        <f t="shared" ref="AE123:AF123" si="257">AE124+AE131</f>
        <v>0</v>
      </c>
      <c r="AF123" s="271" t="e">
        <f t="shared" si="257"/>
        <v>#REF!</v>
      </c>
    </row>
    <row r="124" spans="1:32" ht="25.5" hidden="1" customHeight="1" x14ac:dyDescent="0.2">
      <c r="A124" s="447" t="s">
        <v>368</v>
      </c>
      <c r="B124" s="246" t="s">
        <v>130</v>
      </c>
      <c r="C124" s="246" t="s">
        <v>190</v>
      </c>
      <c r="D124" s="246" t="s">
        <v>205</v>
      </c>
      <c r="E124" s="246"/>
      <c r="F124" s="246"/>
      <c r="G124" s="253"/>
      <c r="H124" s="253"/>
      <c r="I124" s="253"/>
      <c r="J124" s="253" t="e">
        <f>J125</f>
        <v>#REF!</v>
      </c>
      <c r="K124" s="253"/>
      <c r="L124" s="253" t="e">
        <f>L125</f>
        <v>#REF!</v>
      </c>
      <c r="M124" s="253">
        <f>M125</f>
        <v>0</v>
      </c>
      <c r="N124" s="253" t="e">
        <f t="shared" ref="N124:AC125" si="258">N125</f>
        <v>#REF!</v>
      </c>
      <c r="O124" s="253">
        <f t="shared" si="258"/>
        <v>0</v>
      </c>
      <c r="P124" s="253" t="e">
        <f t="shared" si="258"/>
        <v>#REF!</v>
      </c>
      <c r="Q124" s="253">
        <f t="shared" si="258"/>
        <v>0</v>
      </c>
      <c r="R124" s="253" t="e">
        <f t="shared" si="258"/>
        <v>#REF!</v>
      </c>
      <c r="S124" s="253">
        <f t="shared" si="258"/>
        <v>0</v>
      </c>
      <c r="T124" s="253" t="e">
        <f t="shared" si="258"/>
        <v>#REF!</v>
      </c>
      <c r="U124" s="253">
        <f t="shared" si="258"/>
        <v>0</v>
      </c>
      <c r="V124" s="253" t="e">
        <f t="shared" si="258"/>
        <v>#REF!</v>
      </c>
      <c r="W124" s="253">
        <f t="shared" si="258"/>
        <v>0</v>
      </c>
      <c r="X124" s="253" t="e">
        <f t="shared" si="258"/>
        <v>#REF!</v>
      </c>
      <c r="Y124" s="253">
        <f t="shared" si="258"/>
        <v>0</v>
      </c>
      <c r="Z124" s="253" t="e">
        <f t="shared" si="258"/>
        <v>#REF!</v>
      </c>
      <c r="AA124" s="253">
        <f t="shared" si="258"/>
        <v>0</v>
      </c>
      <c r="AB124" s="253" t="e">
        <f t="shared" si="258"/>
        <v>#REF!</v>
      </c>
      <c r="AC124" s="253">
        <f t="shared" si="258"/>
        <v>0</v>
      </c>
      <c r="AD124" s="253" t="e">
        <f t="shared" ref="AC124:AF125" si="259">AD125</f>
        <v>#REF!</v>
      </c>
      <c r="AE124" s="253">
        <f t="shared" si="259"/>
        <v>0</v>
      </c>
      <c r="AF124" s="253" t="e">
        <f t="shared" si="259"/>
        <v>#REF!</v>
      </c>
    </row>
    <row r="125" spans="1:32" ht="12.75" hidden="1" customHeight="1" x14ac:dyDescent="0.2">
      <c r="A125" s="255" t="s">
        <v>324</v>
      </c>
      <c r="B125" s="248" t="s">
        <v>130</v>
      </c>
      <c r="C125" s="248" t="s">
        <v>190</v>
      </c>
      <c r="D125" s="248" t="s">
        <v>205</v>
      </c>
      <c r="E125" s="248" t="s">
        <v>325</v>
      </c>
      <c r="F125" s="248"/>
      <c r="G125" s="253"/>
      <c r="H125" s="253"/>
      <c r="I125" s="253"/>
      <c r="J125" s="253" t="e">
        <f>J126</f>
        <v>#REF!</v>
      </c>
      <c r="K125" s="253"/>
      <c r="L125" s="253" t="e">
        <f>L126</f>
        <v>#REF!</v>
      </c>
      <c r="M125" s="253">
        <f>M126</f>
        <v>0</v>
      </c>
      <c r="N125" s="253" t="e">
        <f t="shared" si="258"/>
        <v>#REF!</v>
      </c>
      <c r="O125" s="253">
        <f t="shared" si="258"/>
        <v>0</v>
      </c>
      <c r="P125" s="253" t="e">
        <f t="shared" si="258"/>
        <v>#REF!</v>
      </c>
      <c r="Q125" s="253">
        <f t="shared" si="258"/>
        <v>0</v>
      </c>
      <c r="R125" s="253" t="e">
        <f t="shared" si="258"/>
        <v>#REF!</v>
      </c>
      <c r="S125" s="253">
        <f t="shared" si="258"/>
        <v>0</v>
      </c>
      <c r="T125" s="253" t="e">
        <f t="shared" si="258"/>
        <v>#REF!</v>
      </c>
      <c r="U125" s="253">
        <f t="shared" si="258"/>
        <v>0</v>
      </c>
      <c r="V125" s="253" t="e">
        <f t="shared" si="258"/>
        <v>#REF!</v>
      </c>
      <c r="W125" s="253">
        <f t="shared" si="258"/>
        <v>0</v>
      </c>
      <c r="X125" s="253" t="e">
        <f t="shared" si="258"/>
        <v>#REF!</v>
      </c>
      <c r="Y125" s="253">
        <f t="shared" si="258"/>
        <v>0</v>
      </c>
      <c r="Z125" s="253" t="e">
        <f t="shared" si="258"/>
        <v>#REF!</v>
      </c>
      <c r="AA125" s="253">
        <f t="shared" si="258"/>
        <v>0</v>
      </c>
      <c r="AB125" s="253" t="e">
        <f t="shared" si="258"/>
        <v>#REF!</v>
      </c>
      <c r="AC125" s="253">
        <f t="shared" si="259"/>
        <v>0</v>
      </c>
      <c r="AD125" s="253" t="e">
        <f t="shared" si="259"/>
        <v>#REF!</v>
      </c>
      <c r="AE125" s="253">
        <f t="shared" si="259"/>
        <v>0</v>
      </c>
      <c r="AF125" s="253" t="e">
        <f t="shared" si="259"/>
        <v>#REF!</v>
      </c>
    </row>
    <row r="126" spans="1:32" ht="51" hidden="1" customHeight="1" x14ac:dyDescent="0.2">
      <c r="A126" s="255" t="s">
        <v>999</v>
      </c>
      <c r="B126" s="248" t="s">
        <v>130</v>
      </c>
      <c r="C126" s="248" t="s">
        <v>190</v>
      </c>
      <c r="D126" s="248" t="s">
        <v>205</v>
      </c>
      <c r="E126" s="248" t="s">
        <v>369</v>
      </c>
      <c r="F126" s="248"/>
      <c r="G126" s="253"/>
      <c r="H126" s="253"/>
      <c r="I126" s="253"/>
      <c r="J126" s="253" t="e">
        <f>J127+J129+J128</f>
        <v>#REF!</v>
      </c>
      <c r="K126" s="253"/>
      <c r="L126" s="253" t="e">
        <f>L127+L129+L128</f>
        <v>#REF!</v>
      </c>
      <c r="M126" s="253">
        <f>M127+M129+M128</f>
        <v>0</v>
      </c>
      <c r="N126" s="253" t="e">
        <f t="shared" ref="N126:R126" si="260">N127+N129+N128</f>
        <v>#REF!</v>
      </c>
      <c r="O126" s="253">
        <f t="shared" si="260"/>
        <v>0</v>
      </c>
      <c r="P126" s="253" t="e">
        <f t="shared" si="260"/>
        <v>#REF!</v>
      </c>
      <c r="Q126" s="253">
        <f t="shared" si="260"/>
        <v>0</v>
      </c>
      <c r="R126" s="253" t="e">
        <f t="shared" si="260"/>
        <v>#REF!</v>
      </c>
      <c r="S126" s="253">
        <f t="shared" ref="S126:T126" si="261">S127+S129+S128</f>
        <v>0</v>
      </c>
      <c r="T126" s="253" t="e">
        <f t="shared" si="261"/>
        <v>#REF!</v>
      </c>
      <c r="U126" s="253">
        <f t="shared" ref="U126:V126" si="262">U127+U129+U128</f>
        <v>0</v>
      </c>
      <c r="V126" s="253" t="e">
        <f t="shared" si="262"/>
        <v>#REF!</v>
      </c>
      <c r="W126" s="253">
        <f t="shared" ref="W126:X126" si="263">W127+W129+W128</f>
        <v>0</v>
      </c>
      <c r="X126" s="253" t="e">
        <f t="shared" si="263"/>
        <v>#REF!</v>
      </c>
      <c r="Y126" s="253">
        <f t="shared" ref="Y126:Z126" si="264">Y127+Y129+Y128</f>
        <v>0</v>
      </c>
      <c r="Z126" s="253" t="e">
        <f t="shared" si="264"/>
        <v>#REF!</v>
      </c>
      <c r="AA126" s="253">
        <f t="shared" ref="AA126:AB126" si="265">AA127+AA129+AA128</f>
        <v>0</v>
      </c>
      <c r="AB126" s="253" t="e">
        <f t="shared" si="265"/>
        <v>#REF!</v>
      </c>
      <c r="AC126" s="253">
        <f t="shared" ref="AC126:AD126" si="266">AC127+AC129+AC128</f>
        <v>0</v>
      </c>
      <c r="AD126" s="253" t="e">
        <f t="shared" si="266"/>
        <v>#REF!</v>
      </c>
      <c r="AE126" s="253">
        <f t="shared" ref="AE126:AF126" si="267">AE127+AE129+AE128</f>
        <v>0</v>
      </c>
      <c r="AF126" s="253" t="e">
        <f t="shared" si="267"/>
        <v>#REF!</v>
      </c>
    </row>
    <row r="127" spans="1:32" ht="12.75" hidden="1" customHeight="1" x14ac:dyDescent="0.2">
      <c r="A127" s="255" t="s">
        <v>300</v>
      </c>
      <c r="B127" s="248" t="s">
        <v>130</v>
      </c>
      <c r="C127" s="248" t="s">
        <v>190</v>
      </c>
      <c r="D127" s="248" t="s">
        <v>205</v>
      </c>
      <c r="E127" s="248" t="s">
        <v>369</v>
      </c>
      <c r="F127" s="248" t="s">
        <v>301</v>
      </c>
      <c r="G127" s="253"/>
      <c r="H127" s="253"/>
      <c r="I127" s="253"/>
      <c r="J127" s="253" t="e">
        <f>#REF!+I127</f>
        <v>#REF!</v>
      </c>
      <c r="K127" s="253"/>
      <c r="L127" s="253" t="e">
        <f>F127+J127</f>
        <v>#REF!</v>
      </c>
      <c r="M127" s="253">
        <f>G127+K127</f>
        <v>0</v>
      </c>
      <c r="N127" s="253" t="e">
        <f t="shared" ref="N127:O128" si="268">H127+L127</f>
        <v>#REF!</v>
      </c>
      <c r="O127" s="253">
        <f t="shared" si="268"/>
        <v>0</v>
      </c>
      <c r="P127" s="253" t="e">
        <f>J127+N127</f>
        <v>#REF!</v>
      </c>
      <c r="Q127" s="253">
        <f t="shared" ref="Q127:R128" si="269">K127+O127</f>
        <v>0</v>
      </c>
      <c r="R127" s="253" t="e">
        <f t="shared" si="269"/>
        <v>#REF!</v>
      </c>
      <c r="S127" s="253">
        <f t="shared" ref="S127:S128" si="270">M127+Q127</f>
        <v>0</v>
      </c>
      <c r="T127" s="253" t="e">
        <f t="shared" ref="T127:T128" si="271">N127+R127</f>
        <v>#REF!</v>
      </c>
      <c r="U127" s="253">
        <f t="shared" ref="U127:U128" si="272">O127+S127</f>
        <v>0</v>
      </c>
      <c r="V127" s="253" t="e">
        <f t="shared" ref="V127:V128" si="273">P127+T127</f>
        <v>#REF!</v>
      </c>
      <c r="W127" s="253">
        <f t="shared" ref="W127:W128" si="274">Q127+U127</f>
        <v>0</v>
      </c>
      <c r="X127" s="253" t="e">
        <f t="shared" ref="X127:X128" si="275">R127+V127</f>
        <v>#REF!</v>
      </c>
      <c r="Y127" s="253">
        <f t="shared" ref="Y127:Y128" si="276">S127+W127</f>
        <v>0</v>
      </c>
      <c r="Z127" s="253" t="e">
        <f t="shared" ref="Z127:Z128" si="277">T127+X127</f>
        <v>#REF!</v>
      </c>
      <c r="AA127" s="253">
        <f t="shared" ref="AA127:AA128" si="278">U127+Y127</f>
        <v>0</v>
      </c>
      <c r="AB127" s="253" t="e">
        <f t="shared" ref="AB127:AB128" si="279">V127+Z127</f>
        <v>#REF!</v>
      </c>
      <c r="AC127" s="253">
        <f t="shared" ref="AC127:AC128" si="280">W127+AA127</f>
        <v>0</v>
      </c>
      <c r="AD127" s="253" t="e">
        <f t="shared" ref="AD127:AF128" si="281">X127+AB127</f>
        <v>#REF!</v>
      </c>
      <c r="AE127" s="253">
        <f t="shared" si="281"/>
        <v>0</v>
      </c>
      <c r="AF127" s="253" t="e">
        <f t="shared" si="281"/>
        <v>#REF!</v>
      </c>
    </row>
    <row r="128" spans="1:32" ht="12.75" hidden="1" customHeight="1" x14ac:dyDescent="0.2">
      <c r="A128" s="255" t="s">
        <v>302</v>
      </c>
      <c r="B128" s="248" t="s">
        <v>130</v>
      </c>
      <c r="C128" s="248" t="s">
        <v>190</v>
      </c>
      <c r="D128" s="248" t="s">
        <v>205</v>
      </c>
      <c r="E128" s="248" t="s">
        <v>369</v>
      </c>
      <c r="F128" s="248" t="s">
        <v>303</v>
      </c>
      <c r="G128" s="253"/>
      <c r="H128" s="253"/>
      <c r="I128" s="253"/>
      <c r="J128" s="253" t="e">
        <f>#REF!+I128</f>
        <v>#REF!</v>
      </c>
      <c r="K128" s="253"/>
      <c r="L128" s="253" t="e">
        <f>F128+J128</f>
        <v>#REF!</v>
      </c>
      <c r="M128" s="253">
        <f>G128+K128</f>
        <v>0</v>
      </c>
      <c r="N128" s="253" t="e">
        <f t="shared" si="268"/>
        <v>#REF!</v>
      </c>
      <c r="O128" s="253">
        <f t="shared" si="268"/>
        <v>0</v>
      </c>
      <c r="P128" s="253" t="e">
        <f>J128+N128</f>
        <v>#REF!</v>
      </c>
      <c r="Q128" s="253">
        <f t="shared" si="269"/>
        <v>0</v>
      </c>
      <c r="R128" s="253" t="e">
        <f t="shared" si="269"/>
        <v>#REF!</v>
      </c>
      <c r="S128" s="253">
        <f t="shared" si="270"/>
        <v>0</v>
      </c>
      <c r="T128" s="253" t="e">
        <f t="shared" si="271"/>
        <v>#REF!</v>
      </c>
      <c r="U128" s="253">
        <f t="shared" si="272"/>
        <v>0</v>
      </c>
      <c r="V128" s="253" t="e">
        <f t="shared" si="273"/>
        <v>#REF!</v>
      </c>
      <c r="W128" s="253">
        <f t="shared" si="274"/>
        <v>0</v>
      </c>
      <c r="X128" s="253" t="e">
        <f t="shared" si="275"/>
        <v>#REF!</v>
      </c>
      <c r="Y128" s="253">
        <f t="shared" si="276"/>
        <v>0</v>
      </c>
      <c r="Z128" s="253" t="e">
        <f t="shared" si="277"/>
        <v>#REF!</v>
      </c>
      <c r="AA128" s="253">
        <f t="shared" si="278"/>
        <v>0</v>
      </c>
      <c r="AB128" s="253" t="e">
        <f t="shared" si="279"/>
        <v>#REF!</v>
      </c>
      <c r="AC128" s="253">
        <f t="shared" si="280"/>
        <v>0</v>
      </c>
      <c r="AD128" s="253" t="e">
        <f t="shared" si="281"/>
        <v>#REF!</v>
      </c>
      <c r="AE128" s="253">
        <f t="shared" si="281"/>
        <v>0</v>
      </c>
      <c r="AF128" s="253" t="e">
        <f t="shared" si="281"/>
        <v>#REF!</v>
      </c>
    </row>
    <row r="129" spans="1:32" ht="25.5" hidden="1" customHeight="1" x14ac:dyDescent="0.2">
      <c r="A129" s="255" t="s">
        <v>147</v>
      </c>
      <c r="B129" s="248" t="s">
        <v>130</v>
      </c>
      <c r="C129" s="248" t="s">
        <v>190</v>
      </c>
      <c r="D129" s="248" t="s">
        <v>205</v>
      </c>
      <c r="E129" s="248" t="s">
        <v>370</v>
      </c>
      <c r="F129" s="248"/>
      <c r="G129" s="253"/>
      <c r="H129" s="253"/>
      <c r="I129" s="253"/>
      <c r="J129" s="253" t="e">
        <f>J130</f>
        <v>#REF!</v>
      </c>
      <c r="K129" s="253"/>
      <c r="L129" s="253" t="e">
        <f>L130</f>
        <v>#REF!</v>
      </c>
      <c r="M129" s="253">
        <f>M130</f>
        <v>0</v>
      </c>
      <c r="N129" s="253" t="e">
        <f t="shared" ref="N129:AF129" si="282">N130</f>
        <v>#REF!</v>
      </c>
      <c r="O129" s="253">
        <f t="shared" si="282"/>
        <v>0</v>
      </c>
      <c r="P129" s="253" t="e">
        <f t="shared" si="282"/>
        <v>#REF!</v>
      </c>
      <c r="Q129" s="253">
        <f t="shared" si="282"/>
        <v>0</v>
      </c>
      <c r="R129" s="253" t="e">
        <f t="shared" si="282"/>
        <v>#REF!</v>
      </c>
      <c r="S129" s="253">
        <f t="shared" si="282"/>
        <v>0</v>
      </c>
      <c r="T129" s="253" t="e">
        <f t="shared" si="282"/>
        <v>#REF!</v>
      </c>
      <c r="U129" s="253">
        <f t="shared" si="282"/>
        <v>0</v>
      </c>
      <c r="V129" s="253" t="e">
        <f t="shared" si="282"/>
        <v>#REF!</v>
      </c>
      <c r="W129" s="253">
        <f t="shared" si="282"/>
        <v>0</v>
      </c>
      <c r="X129" s="253" t="e">
        <f t="shared" si="282"/>
        <v>#REF!</v>
      </c>
      <c r="Y129" s="253">
        <f t="shared" si="282"/>
        <v>0</v>
      </c>
      <c r="Z129" s="253" t="e">
        <f t="shared" si="282"/>
        <v>#REF!</v>
      </c>
      <c r="AA129" s="253">
        <f t="shared" si="282"/>
        <v>0</v>
      </c>
      <c r="AB129" s="253" t="e">
        <f t="shared" si="282"/>
        <v>#REF!</v>
      </c>
      <c r="AC129" s="253">
        <f t="shared" si="282"/>
        <v>0</v>
      </c>
      <c r="AD129" s="253" t="e">
        <f t="shared" si="282"/>
        <v>#REF!</v>
      </c>
      <c r="AE129" s="253">
        <f t="shared" si="282"/>
        <v>0</v>
      </c>
      <c r="AF129" s="253" t="e">
        <f t="shared" si="282"/>
        <v>#REF!</v>
      </c>
    </row>
    <row r="130" spans="1:32" ht="12.75" hidden="1" customHeight="1" x14ac:dyDescent="0.2">
      <c r="A130" s="255" t="s">
        <v>300</v>
      </c>
      <c r="B130" s="248" t="s">
        <v>130</v>
      </c>
      <c r="C130" s="248" t="s">
        <v>190</v>
      </c>
      <c r="D130" s="248" t="s">
        <v>205</v>
      </c>
      <c r="E130" s="248" t="s">
        <v>370</v>
      </c>
      <c r="F130" s="248" t="s">
        <v>301</v>
      </c>
      <c r="G130" s="253"/>
      <c r="H130" s="253"/>
      <c r="I130" s="253"/>
      <c r="J130" s="253" t="e">
        <f>#REF!+I130</f>
        <v>#REF!</v>
      </c>
      <c r="K130" s="253"/>
      <c r="L130" s="253" t="e">
        <f>F130+J130</f>
        <v>#REF!</v>
      </c>
      <c r="M130" s="253">
        <f>G130+K130</f>
        <v>0</v>
      </c>
      <c r="N130" s="253" t="e">
        <f t="shared" ref="N130:O130" si="283">H130+L130</f>
        <v>#REF!</v>
      </c>
      <c r="O130" s="253">
        <f t="shared" si="283"/>
        <v>0</v>
      </c>
      <c r="P130" s="253" t="e">
        <f>J130+N130</f>
        <v>#REF!</v>
      </c>
      <c r="Q130" s="253">
        <f t="shared" ref="Q130:R130" si="284">K130+O130</f>
        <v>0</v>
      </c>
      <c r="R130" s="253" t="e">
        <f t="shared" si="284"/>
        <v>#REF!</v>
      </c>
      <c r="S130" s="253">
        <f t="shared" ref="S130" si="285">M130+Q130</f>
        <v>0</v>
      </c>
      <c r="T130" s="253" t="e">
        <f t="shared" ref="T130" si="286">N130+R130</f>
        <v>#REF!</v>
      </c>
      <c r="U130" s="253">
        <f t="shared" ref="U130" si="287">O130+S130</f>
        <v>0</v>
      </c>
      <c r="V130" s="253" t="e">
        <f t="shared" ref="V130" si="288">P130+T130</f>
        <v>#REF!</v>
      </c>
      <c r="W130" s="253">
        <f t="shared" ref="W130" si="289">Q130+U130</f>
        <v>0</v>
      </c>
      <c r="X130" s="253" t="e">
        <f t="shared" ref="X130" si="290">R130+V130</f>
        <v>#REF!</v>
      </c>
      <c r="Y130" s="253">
        <f t="shared" ref="Y130" si="291">S130+W130</f>
        <v>0</v>
      </c>
      <c r="Z130" s="253" t="e">
        <f t="shared" ref="Z130" si="292">T130+X130</f>
        <v>#REF!</v>
      </c>
      <c r="AA130" s="253">
        <f t="shared" ref="AA130" si="293">U130+Y130</f>
        <v>0</v>
      </c>
      <c r="AB130" s="253" t="e">
        <f t="shared" ref="AB130" si="294">V130+Z130</f>
        <v>#REF!</v>
      </c>
      <c r="AC130" s="253">
        <f t="shared" ref="AC130" si="295">W130+AA130</f>
        <v>0</v>
      </c>
      <c r="AD130" s="253" t="e">
        <f t="shared" ref="AD130:AF130" si="296">X130+AB130</f>
        <v>#REF!</v>
      </c>
      <c r="AE130" s="253">
        <f t="shared" si="296"/>
        <v>0</v>
      </c>
      <c r="AF130" s="253" t="e">
        <f t="shared" si="296"/>
        <v>#REF!</v>
      </c>
    </row>
    <row r="131" spans="1:32" ht="12.75" hidden="1" customHeight="1" x14ac:dyDescent="0.2">
      <c r="A131" s="447" t="s">
        <v>206</v>
      </c>
      <c r="B131" s="246" t="s">
        <v>130</v>
      </c>
      <c r="C131" s="246" t="s">
        <v>190</v>
      </c>
      <c r="D131" s="246" t="s">
        <v>207</v>
      </c>
      <c r="E131" s="248"/>
      <c r="F131" s="248"/>
      <c r="G131" s="253"/>
      <c r="H131" s="253"/>
      <c r="I131" s="253"/>
      <c r="J131" s="253" t="e">
        <f>J132</f>
        <v>#REF!</v>
      </c>
      <c r="K131" s="253"/>
      <c r="L131" s="253" t="e">
        <f>L132</f>
        <v>#REF!</v>
      </c>
      <c r="M131" s="253">
        <f>M132</f>
        <v>0</v>
      </c>
      <c r="N131" s="253" t="e">
        <f t="shared" ref="N131:AC132" si="297">N132</f>
        <v>#REF!</v>
      </c>
      <c r="O131" s="253">
        <f t="shared" si="297"/>
        <v>0</v>
      </c>
      <c r="P131" s="253" t="e">
        <f t="shared" si="297"/>
        <v>#REF!</v>
      </c>
      <c r="Q131" s="253">
        <f t="shared" si="297"/>
        <v>0</v>
      </c>
      <c r="R131" s="253" t="e">
        <f t="shared" si="297"/>
        <v>#REF!</v>
      </c>
      <c r="S131" s="253">
        <f t="shared" si="297"/>
        <v>0</v>
      </c>
      <c r="T131" s="253" t="e">
        <f t="shared" si="297"/>
        <v>#REF!</v>
      </c>
      <c r="U131" s="253">
        <f t="shared" si="297"/>
        <v>0</v>
      </c>
      <c r="V131" s="253" t="e">
        <f t="shared" si="297"/>
        <v>#REF!</v>
      </c>
      <c r="W131" s="253">
        <f t="shared" si="297"/>
        <v>0</v>
      </c>
      <c r="X131" s="253" t="e">
        <f t="shared" si="297"/>
        <v>#REF!</v>
      </c>
      <c r="Y131" s="253">
        <f t="shared" si="297"/>
        <v>0</v>
      </c>
      <c r="Z131" s="253" t="e">
        <f t="shared" si="297"/>
        <v>#REF!</v>
      </c>
      <c r="AA131" s="253">
        <f t="shared" si="297"/>
        <v>0</v>
      </c>
      <c r="AB131" s="253" t="e">
        <f t="shared" si="297"/>
        <v>#REF!</v>
      </c>
      <c r="AC131" s="253">
        <f t="shared" si="297"/>
        <v>0</v>
      </c>
      <c r="AD131" s="253" t="e">
        <f t="shared" ref="AC131:AF132" si="298">AD132</f>
        <v>#REF!</v>
      </c>
      <c r="AE131" s="253">
        <f t="shared" si="298"/>
        <v>0</v>
      </c>
      <c r="AF131" s="253" t="e">
        <f t="shared" si="298"/>
        <v>#REF!</v>
      </c>
    </row>
    <row r="132" spans="1:32" ht="25.5" hidden="1" customHeight="1" x14ac:dyDescent="0.2">
      <c r="A132" s="262" t="s">
        <v>371</v>
      </c>
      <c r="B132" s="248" t="s">
        <v>130</v>
      </c>
      <c r="C132" s="248" t="s">
        <v>190</v>
      </c>
      <c r="D132" s="248" t="s">
        <v>207</v>
      </c>
      <c r="E132" s="248" t="s">
        <v>372</v>
      </c>
      <c r="F132" s="248"/>
      <c r="G132" s="253"/>
      <c r="H132" s="253"/>
      <c r="I132" s="253"/>
      <c r="J132" s="253" t="e">
        <f>J133</f>
        <v>#REF!</v>
      </c>
      <c r="K132" s="253"/>
      <c r="L132" s="253" t="e">
        <f>L133</f>
        <v>#REF!</v>
      </c>
      <c r="M132" s="253">
        <f>M133</f>
        <v>0</v>
      </c>
      <c r="N132" s="253" t="e">
        <f t="shared" si="297"/>
        <v>#REF!</v>
      </c>
      <c r="O132" s="253">
        <f t="shared" si="297"/>
        <v>0</v>
      </c>
      <c r="P132" s="253" t="e">
        <f t="shared" si="297"/>
        <v>#REF!</v>
      </c>
      <c r="Q132" s="253">
        <f t="shared" si="297"/>
        <v>0</v>
      </c>
      <c r="R132" s="253" t="e">
        <f t="shared" si="297"/>
        <v>#REF!</v>
      </c>
      <c r="S132" s="253">
        <f t="shared" si="297"/>
        <v>0</v>
      </c>
      <c r="T132" s="253" t="e">
        <f t="shared" si="297"/>
        <v>#REF!</v>
      </c>
      <c r="U132" s="253">
        <f t="shared" si="297"/>
        <v>0</v>
      </c>
      <c r="V132" s="253" t="e">
        <f t="shared" si="297"/>
        <v>#REF!</v>
      </c>
      <c r="W132" s="253">
        <f t="shared" si="297"/>
        <v>0</v>
      </c>
      <c r="X132" s="253" t="e">
        <f t="shared" si="297"/>
        <v>#REF!</v>
      </c>
      <c r="Y132" s="253">
        <f t="shared" si="297"/>
        <v>0</v>
      </c>
      <c r="Z132" s="253" t="e">
        <f t="shared" si="297"/>
        <v>#REF!</v>
      </c>
      <c r="AA132" s="253">
        <f t="shared" si="297"/>
        <v>0</v>
      </c>
      <c r="AB132" s="253" t="e">
        <f t="shared" si="297"/>
        <v>#REF!</v>
      </c>
      <c r="AC132" s="253">
        <f t="shared" si="298"/>
        <v>0</v>
      </c>
      <c r="AD132" s="253" t="e">
        <f t="shared" si="298"/>
        <v>#REF!</v>
      </c>
      <c r="AE132" s="253">
        <f t="shared" si="298"/>
        <v>0</v>
      </c>
      <c r="AF132" s="253" t="e">
        <f t="shared" si="298"/>
        <v>#REF!</v>
      </c>
    </row>
    <row r="133" spans="1:32" ht="12.75" hidden="1" customHeight="1" x14ac:dyDescent="0.2">
      <c r="A133" s="255" t="s">
        <v>320</v>
      </c>
      <c r="B133" s="248" t="s">
        <v>130</v>
      </c>
      <c r="C133" s="248" t="s">
        <v>190</v>
      </c>
      <c r="D133" s="248" t="s">
        <v>207</v>
      </c>
      <c r="E133" s="248" t="s">
        <v>372</v>
      </c>
      <c r="F133" s="248" t="s">
        <v>321</v>
      </c>
      <c r="G133" s="253"/>
      <c r="H133" s="253"/>
      <c r="I133" s="253"/>
      <c r="J133" s="253" t="e">
        <f>#REF!+I133</f>
        <v>#REF!</v>
      </c>
      <c r="K133" s="253"/>
      <c r="L133" s="253" t="e">
        <f>F133+J133</f>
        <v>#REF!</v>
      </c>
      <c r="M133" s="253">
        <f>G133+K133</f>
        <v>0</v>
      </c>
      <c r="N133" s="253" t="e">
        <f t="shared" ref="N133:O133" si="299">H133+L133</f>
        <v>#REF!</v>
      </c>
      <c r="O133" s="253">
        <f t="shared" si="299"/>
        <v>0</v>
      </c>
      <c r="P133" s="253" t="e">
        <f>J133+N133</f>
        <v>#REF!</v>
      </c>
      <c r="Q133" s="253">
        <f t="shared" ref="Q133:R133" si="300">K133+O133</f>
        <v>0</v>
      </c>
      <c r="R133" s="253" t="e">
        <f t="shared" si="300"/>
        <v>#REF!</v>
      </c>
      <c r="S133" s="253">
        <f t="shared" ref="S133" si="301">M133+Q133</f>
        <v>0</v>
      </c>
      <c r="T133" s="253" t="e">
        <f t="shared" ref="T133" si="302">N133+R133</f>
        <v>#REF!</v>
      </c>
      <c r="U133" s="253">
        <f t="shared" ref="U133" si="303">O133+S133</f>
        <v>0</v>
      </c>
      <c r="V133" s="253" t="e">
        <f t="shared" ref="V133" si="304">P133+T133</f>
        <v>#REF!</v>
      </c>
      <c r="W133" s="253">
        <f t="shared" ref="W133" si="305">Q133+U133</f>
        <v>0</v>
      </c>
      <c r="X133" s="253" t="e">
        <f t="shared" ref="X133" si="306">R133+V133</f>
        <v>#REF!</v>
      </c>
      <c r="Y133" s="253">
        <f t="shared" ref="Y133" si="307">S133+W133</f>
        <v>0</v>
      </c>
      <c r="Z133" s="253" t="e">
        <f t="shared" ref="Z133" si="308">T133+X133</f>
        <v>#REF!</v>
      </c>
      <c r="AA133" s="253">
        <f t="shared" ref="AA133" si="309">U133+Y133</f>
        <v>0</v>
      </c>
      <c r="AB133" s="253" t="e">
        <f t="shared" ref="AB133" si="310">V133+Z133</f>
        <v>#REF!</v>
      </c>
      <c r="AC133" s="253">
        <f t="shared" ref="AC133" si="311">W133+AA133</f>
        <v>0</v>
      </c>
      <c r="AD133" s="253" t="e">
        <f t="shared" ref="AD133:AF133" si="312">X133+AB133</f>
        <v>#REF!</v>
      </c>
      <c r="AE133" s="253">
        <f t="shared" si="312"/>
        <v>0</v>
      </c>
      <c r="AF133" s="253" t="e">
        <f t="shared" si="312"/>
        <v>#REF!</v>
      </c>
    </row>
    <row r="134" spans="1:32" s="429" customFormat="1" ht="12.75" hidden="1" customHeight="1" x14ac:dyDescent="0.2">
      <c r="A134" s="447" t="s">
        <v>72</v>
      </c>
      <c r="B134" s="246" t="s">
        <v>130</v>
      </c>
      <c r="C134" s="246" t="s">
        <v>190</v>
      </c>
      <c r="D134" s="246"/>
      <c r="E134" s="245"/>
      <c r="F134" s="245"/>
      <c r="G134" s="271"/>
      <c r="H134" s="271"/>
      <c r="I134" s="271"/>
      <c r="J134" s="271" t="e">
        <f>J135</f>
        <v>#REF!</v>
      </c>
      <c r="K134" s="271"/>
      <c r="L134" s="271" t="e">
        <f t="shared" ref="L134:AC137" si="313">L135</f>
        <v>#REF!</v>
      </c>
      <c r="M134" s="271">
        <f t="shared" si="313"/>
        <v>0</v>
      </c>
      <c r="N134" s="271" t="e">
        <f t="shared" si="313"/>
        <v>#REF!</v>
      </c>
      <c r="O134" s="271">
        <f t="shared" si="313"/>
        <v>0</v>
      </c>
      <c r="P134" s="271" t="e">
        <f t="shared" si="313"/>
        <v>#REF!</v>
      </c>
      <c r="Q134" s="271">
        <f t="shared" si="313"/>
        <v>0</v>
      </c>
      <c r="R134" s="271" t="e">
        <f t="shared" si="313"/>
        <v>#REF!</v>
      </c>
      <c r="S134" s="271">
        <f t="shared" si="313"/>
        <v>0</v>
      </c>
      <c r="T134" s="271" t="e">
        <f t="shared" si="313"/>
        <v>#REF!</v>
      </c>
      <c r="U134" s="271">
        <f t="shared" si="313"/>
        <v>0</v>
      </c>
      <c r="V134" s="271" t="e">
        <f t="shared" si="313"/>
        <v>#REF!</v>
      </c>
      <c r="W134" s="271">
        <f t="shared" si="313"/>
        <v>0</v>
      </c>
      <c r="X134" s="271" t="e">
        <f t="shared" si="313"/>
        <v>#REF!</v>
      </c>
      <c r="Y134" s="271">
        <f t="shared" si="313"/>
        <v>0</v>
      </c>
      <c r="Z134" s="271" t="e">
        <f t="shared" si="313"/>
        <v>#REF!</v>
      </c>
      <c r="AA134" s="271">
        <f t="shared" si="313"/>
        <v>0</v>
      </c>
      <c r="AB134" s="271" t="e">
        <f t="shared" ref="AA134:AF137" si="314">AB135</f>
        <v>#REF!</v>
      </c>
      <c r="AC134" s="271">
        <f t="shared" si="313"/>
        <v>0</v>
      </c>
      <c r="AD134" s="271" t="e">
        <f t="shared" si="314"/>
        <v>#REF!</v>
      </c>
      <c r="AE134" s="271">
        <f t="shared" si="314"/>
        <v>0</v>
      </c>
      <c r="AF134" s="271" t="e">
        <f t="shared" si="314"/>
        <v>#REF!</v>
      </c>
    </row>
    <row r="135" spans="1:32" ht="12.75" hidden="1" customHeight="1" x14ac:dyDescent="0.2">
      <c r="A135" s="447" t="s">
        <v>206</v>
      </c>
      <c r="B135" s="246" t="s">
        <v>130</v>
      </c>
      <c r="C135" s="246" t="s">
        <v>190</v>
      </c>
      <c r="D135" s="246" t="s">
        <v>207</v>
      </c>
      <c r="E135" s="245"/>
      <c r="F135" s="245"/>
      <c r="G135" s="253"/>
      <c r="H135" s="253"/>
      <c r="I135" s="253"/>
      <c r="J135" s="253" t="e">
        <f>J136</f>
        <v>#REF!</v>
      </c>
      <c r="K135" s="253"/>
      <c r="L135" s="253" t="e">
        <f t="shared" si="313"/>
        <v>#REF!</v>
      </c>
      <c r="M135" s="253">
        <f t="shared" si="313"/>
        <v>0</v>
      </c>
      <c r="N135" s="253" t="e">
        <f t="shared" si="313"/>
        <v>#REF!</v>
      </c>
      <c r="O135" s="253">
        <f t="shared" si="313"/>
        <v>0</v>
      </c>
      <c r="P135" s="253" t="e">
        <f t="shared" si="313"/>
        <v>#REF!</v>
      </c>
      <c r="Q135" s="253">
        <f t="shared" si="313"/>
        <v>0</v>
      </c>
      <c r="R135" s="253" t="e">
        <f t="shared" si="313"/>
        <v>#REF!</v>
      </c>
      <c r="S135" s="253">
        <f t="shared" si="313"/>
        <v>0</v>
      </c>
      <c r="T135" s="253" t="e">
        <f t="shared" si="313"/>
        <v>#REF!</v>
      </c>
      <c r="U135" s="253">
        <f t="shared" si="313"/>
        <v>0</v>
      </c>
      <c r="V135" s="253" t="e">
        <f t="shared" si="313"/>
        <v>#REF!</v>
      </c>
      <c r="W135" s="253">
        <f t="shared" si="313"/>
        <v>0</v>
      </c>
      <c r="X135" s="253" t="e">
        <f t="shared" si="313"/>
        <v>#REF!</v>
      </c>
      <c r="Y135" s="253">
        <f t="shared" si="313"/>
        <v>0</v>
      </c>
      <c r="Z135" s="253" t="e">
        <f t="shared" si="313"/>
        <v>#REF!</v>
      </c>
      <c r="AA135" s="253">
        <f t="shared" si="314"/>
        <v>0</v>
      </c>
      <c r="AB135" s="253" t="e">
        <f t="shared" si="314"/>
        <v>#REF!</v>
      </c>
      <c r="AC135" s="253">
        <f t="shared" si="314"/>
        <v>0</v>
      </c>
      <c r="AD135" s="253" t="e">
        <f t="shared" si="314"/>
        <v>#REF!</v>
      </c>
      <c r="AE135" s="253">
        <f t="shared" si="314"/>
        <v>0</v>
      </c>
      <c r="AF135" s="253" t="e">
        <f t="shared" si="314"/>
        <v>#REF!</v>
      </c>
    </row>
    <row r="136" spans="1:32" ht="12.75" hidden="1" customHeight="1" x14ac:dyDescent="0.2">
      <c r="A136" s="255" t="s">
        <v>61</v>
      </c>
      <c r="B136" s="248" t="s">
        <v>130</v>
      </c>
      <c r="C136" s="248" t="s">
        <v>190</v>
      </c>
      <c r="D136" s="248" t="s">
        <v>207</v>
      </c>
      <c r="E136" s="247" t="s">
        <v>62</v>
      </c>
      <c r="F136" s="248"/>
      <c r="G136" s="253"/>
      <c r="H136" s="253"/>
      <c r="I136" s="253"/>
      <c r="J136" s="253" t="e">
        <f>J137</f>
        <v>#REF!</v>
      </c>
      <c r="K136" s="253"/>
      <c r="L136" s="253" t="e">
        <f t="shared" si="313"/>
        <v>#REF!</v>
      </c>
      <c r="M136" s="253">
        <f t="shared" si="313"/>
        <v>0</v>
      </c>
      <c r="N136" s="253" t="e">
        <f t="shared" si="313"/>
        <v>#REF!</v>
      </c>
      <c r="O136" s="253">
        <f t="shared" si="313"/>
        <v>0</v>
      </c>
      <c r="P136" s="253" t="e">
        <f t="shared" si="313"/>
        <v>#REF!</v>
      </c>
      <c r="Q136" s="253">
        <f t="shared" si="313"/>
        <v>0</v>
      </c>
      <c r="R136" s="253" t="e">
        <f t="shared" si="313"/>
        <v>#REF!</v>
      </c>
      <c r="S136" s="253">
        <f t="shared" si="313"/>
        <v>0</v>
      </c>
      <c r="T136" s="253" t="e">
        <f t="shared" si="313"/>
        <v>#REF!</v>
      </c>
      <c r="U136" s="253">
        <f t="shared" si="313"/>
        <v>0</v>
      </c>
      <c r="V136" s="253" t="e">
        <f t="shared" si="313"/>
        <v>#REF!</v>
      </c>
      <c r="W136" s="253">
        <f t="shared" si="313"/>
        <v>0</v>
      </c>
      <c r="X136" s="253" t="e">
        <f t="shared" si="313"/>
        <v>#REF!</v>
      </c>
      <c r="Y136" s="253">
        <f t="shared" si="313"/>
        <v>0</v>
      </c>
      <c r="Z136" s="253" t="e">
        <f t="shared" si="313"/>
        <v>#REF!</v>
      </c>
      <c r="AA136" s="253">
        <f t="shared" si="314"/>
        <v>0</v>
      </c>
      <c r="AB136" s="253" t="e">
        <f t="shared" si="314"/>
        <v>#REF!</v>
      </c>
      <c r="AC136" s="253">
        <f t="shared" si="314"/>
        <v>0</v>
      </c>
      <c r="AD136" s="253" t="e">
        <f t="shared" si="314"/>
        <v>#REF!</v>
      </c>
      <c r="AE136" s="253">
        <f t="shared" si="314"/>
        <v>0</v>
      </c>
      <c r="AF136" s="253" t="e">
        <f t="shared" si="314"/>
        <v>#REF!</v>
      </c>
    </row>
    <row r="137" spans="1:32" ht="25.5" hidden="1" customHeight="1" x14ac:dyDescent="0.2">
      <c r="A137" s="255" t="s">
        <v>135</v>
      </c>
      <c r="B137" s="248" t="s">
        <v>130</v>
      </c>
      <c r="C137" s="248" t="s">
        <v>190</v>
      </c>
      <c r="D137" s="248" t="s">
        <v>207</v>
      </c>
      <c r="E137" s="247" t="s">
        <v>134</v>
      </c>
      <c r="F137" s="248"/>
      <c r="G137" s="253"/>
      <c r="H137" s="253"/>
      <c r="I137" s="253"/>
      <c r="J137" s="253" t="e">
        <f>J138</f>
        <v>#REF!</v>
      </c>
      <c r="K137" s="253"/>
      <c r="L137" s="253" t="e">
        <f t="shared" si="313"/>
        <v>#REF!</v>
      </c>
      <c r="M137" s="253">
        <f t="shared" si="313"/>
        <v>0</v>
      </c>
      <c r="N137" s="253" t="e">
        <f t="shared" si="313"/>
        <v>#REF!</v>
      </c>
      <c r="O137" s="253">
        <f t="shared" si="313"/>
        <v>0</v>
      </c>
      <c r="P137" s="253" t="e">
        <f t="shared" si="313"/>
        <v>#REF!</v>
      </c>
      <c r="Q137" s="253">
        <f t="shared" si="313"/>
        <v>0</v>
      </c>
      <c r="R137" s="253" t="e">
        <f t="shared" si="313"/>
        <v>#REF!</v>
      </c>
      <c r="S137" s="253">
        <f t="shared" si="313"/>
        <v>0</v>
      </c>
      <c r="T137" s="253" t="e">
        <f t="shared" si="313"/>
        <v>#REF!</v>
      </c>
      <c r="U137" s="253">
        <f t="shared" si="313"/>
        <v>0</v>
      </c>
      <c r="V137" s="253" t="e">
        <f t="shared" si="313"/>
        <v>#REF!</v>
      </c>
      <c r="W137" s="253">
        <f t="shared" si="313"/>
        <v>0</v>
      </c>
      <c r="X137" s="253" t="e">
        <f t="shared" si="313"/>
        <v>#REF!</v>
      </c>
      <c r="Y137" s="253">
        <f t="shared" si="313"/>
        <v>0</v>
      </c>
      <c r="Z137" s="253" t="e">
        <f t="shared" si="313"/>
        <v>#REF!</v>
      </c>
      <c r="AA137" s="253">
        <f t="shared" si="314"/>
        <v>0</v>
      </c>
      <c r="AB137" s="253" t="e">
        <f t="shared" si="314"/>
        <v>#REF!</v>
      </c>
      <c r="AC137" s="253">
        <f t="shared" si="314"/>
        <v>0</v>
      </c>
      <c r="AD137" s="253" t="e">
        <f t="shared" si="314"/>
        <v>#REF!</v>
      </c>
      <c r="AE137" s="253">
        <f t="shared" si="314"/>
        <v>0</v>
      </c>
      <c r="AF137" s="253" t="e">
        <f t="shared" si="314"/>
        <v>#REF!</v>
      </c>
    </row>
    <row r="138" spans="1:32" ht="38.25" hidden="1" customHeight="1" x14ac:dyDescent="0.2">
      <c r="A138" s="255" t="s">
        <v>76</v>
      </c>
      <c r="B138" s="248" t="s">
        <v>130</v>
      </c>
      <c r="C138" s="248" t="s">
        <v>190</v>
      </c>
      <c r="D138" s="248" t="s">
        <v>207</v>
      </c>
      <c r="E138" s="247" t="s">
        <v>134</v>
      </c>
      <c r="F138" s="248" t="s">
        <v>77</v>
      </c>
      <c r="G138" s="253"/>
      <c r="H138" s="253"/>
      <c r="I138" s="253"/>
      <c r="J138" s="253" t="e">
        <f>#REF!+I138</f>
        <v>#REF!</v>
      </c>
      <c r="K138" s="253"/>
      <c r="L138" s="253" t="e">
        <f>F138+J138</f>
        <v>#REF!</v>
      </c>
      <c r="M138" s="253">
        <f>G138+K138</f>
        <v>0</v>
      </c>
      <c r="N138" s="253" t="e">
        <f t="shared" ref="N138:O138" si="315">H138+L138</f>
        <v>#REF!</v>
      </c>
      <c r="O138" s="253">
        <f t="shared" si="315"/>
        <v>0</v>
      </c>
      <c r="P138" s="253" t="e">
        <f>J138+N138</f>
        <v>#REF!</v>
      </c>
      <c r="Q138" s="253">
        <f t="shared" ref="Q138:R138" si="316">K138+O138</f>
        <v>0</v>
      </c>
      <c r="R138" s="253" t="e">
        <f t="shared" si="316"/>
        <v>#REF!</v>
      </c>
      <c r="S138" s="253">
        <f t="shared" ref="S138" si="317">M138+Q138</f>
        <v>0</v>
      </c>
      <c r="T138" s="253" t="e">
        <f t="shared" ref="T138" si="318">N138+R138</f>
        <v>#REF!</v>
      </c>
      <c r="U138" s="253">
        <f t="shared" ref="U138" si="319">O138+S138</f>
        <v>0</v>
      </c>
      <c r="V138" s="253" t="e">
        <f t="shared" ref="V138" si="320">P138+T138</f>
        <v>#REF!</v>
      </c>
      <c r="W138" s="253">
        <f t="shared" ref="W138" si="321">Q138+U138</f>
        <v>0</v>
      </c>
      <c r="X138" s="253" t="e">
        <f t="shared" ref="X138" si="322">R138+V138</f>
        <v>#REF!</v>
      </c>
      <c r="Y138" s="253">
        <f t="shared" ref="Y138" si="323">S138+W138</f>
        <v>0</v>
      </c>
      <c r="Z138" s="253" t="e">
        <f t="shared" ref="Z138" si="324">T138+X138</f>
        <v>#REF!</v>
      </c>
      <c r="AA138" s="253">
        <f t="shared" ref="AA138" si="325">U138+Y138</f>
        <v>0</v>
      </c>
      <c r="AB138" s="253" t="e">
        <f t="shared" ref="AB138" si="326">V138+Z138</f>
        <v>#REF!</v>
      </c>
      <c r="AC138" s="253">
        <f t="shared" ref="AC138" si="327">W138+AA138</f>
        <v>0</v>
      </c>
      <c r="AD138" s="253" t="e">
        <f t="shared" ref="AD138:AF138" si="328">X138+AB138</f>
        <v>#REF!</v>
      </c>
      <c r="AE138" s="253">
        <f t="shared" si="328"/>
        <v>0</v>
      </c>
      <c r="AF138" s="253" t="e">
        <f t="shared" si="328"/>
        <v>#REF!</v>
      </c>
    </row>
    <row r="139" spans="1:32" s="429" customFormat="1" ht="14.25" x14ac:dyDescent="0.2">
      <c r="A139" s="447" t="s">
        <v>298</v>
      </c>
      <c r="B139" s="246" t="s">
        <v>130</v>
      </c>
      <c r="C139" s="246" t="s">
        <v>202</v>
      </c>
      <c r="D139" s="246"/>
      <c r="E139" s="246"/>
      <c r="F139" s="246"/>
      <c r="G139" s="271" t="e">
        <f>G140+#REF!+G227+G238+G249</f>
        <v>#REF!</v>
      </c>
      <c r="H139" s="271" t="e">
        <f>H140+H161+H227+H238+H249</f>
        <v>#REF!</v>
      </c>
      <c r="I139" s="271" t="e">
        <f>I140+I161+I227+I238+I249</f>
        <v>#REF!</v>
      </c>
      <c r="J139" s="271" t="e">
        <f>J140+J161+J227+J238+J249</f>
        <v>#REF!</v>
      </c>
      <c r="K139" s="271" t="e">
        <f>K140+K161+K227+K238+K249</f>
        <v>#REF!</v>
      </c>
      <c r="L139" s="271" t="e">
        <f t="shared" ref="L139:V139" si="329">L140+L161+L206+L238+L249</f>
        <v>#REF!</v>
      </c>
      <c r="M139" s="271" t="e">
        <f t="shared" si="329"/>
        <v>#REF!</v>
      </c>
      <c r="N139" s="271" t="e">
        <f t="shared" si="329"/>
        <v>#REF!</v>
      </c>
      <c r="O139" s="271" t="e">
        <f t="shared" si="329"/>
        <v>#REF!</v>
      </c>
      <c r="P139" s="271" t="e">
        <f t="shared" si="329"/>
        <v>#REF!</v>
      </c>
      <c r="Q139" s="271" t="e">
        <f t="shared" si="329"/>
        <v>#REF!</v>
      </c>
      <c r="R139" s="271">
        <f t="shared" si="329"/>
        <v>366525.08</v>
      </c>
      <c r="S139" s="271">
        <f t="shared" si="329"/>
        <v>113841.93000000001</v>
      </c>
      <c r="T139" s="271">
        <f t="shared" si="329"/>
        <v>382729.15</v>
      </c>
      <c r="U139" s="271">
        <f t="shared" si="329"/>
        <v>126347.83</v>
      </c>
      <c r="V139" s="271">
        <f t="shared" si="329"/>
        <v>368721.80999999994</v>
      </c>
      <c r="W139" s="271">
        <f t="shared" ref="W139:X139" si="330">W140+W161+W206+W238+W249</f>
        <v>145561.68</v>
      </c>
      <c r="X139" s="271">
        <f t="shared" si="330"/>
        <v>514283.49000000005</v>
      </c>
      <c r="Y139" s="271">
        <f t="shared" ref="Y139:Z139" si="331">Y140+Y161+Y206+Y238+Y249</f>
        <v>70478.775500000003</v>
      </c>
      <c r="Z139" s="271">
        <f t="shared" si="331"/>
        <v>584762.26549999998</v>
      </c>
      <c r="AA139" s="271">
        <f t="shared" ref="AA139:AB139" si="332">AA140+AA161+AA206+AA238+AA249</f>
        <v>54510.041950000006</v>
      </c>
      <c r="AB139" s="271">
        <f t="shared" si="332"/>
        <v>639272.30744999996</v>
      </c>
      <c r="AC139" s="271">
        <f t="shared" ref="AC139:AD139" si="333">AC140+AC161+AC206+AC238+AC249</f>
        <v>59538.457500000004</v>
      </c>
      <c r="AD139" s="271">
        <f t="shared" si="333"/>
        <v>698814.03368999995</v>
      </c>
      <c r="AE139" s="271">
        <f t="shared" ref="AE139" si="334">AE140+AE161+AE206+AE238+AE249</f>
        <v>698665.44559999998</v>
      </c>
      <c r="AF139" s="271">
        <f t="shared" ref="AF139:AF203" si="335">AE139/AD139*100</f>
        <v>99.978737105605148</v>
      </c>
    </row>
    <row r="140" spans="1:32" s="429" customFormat="1" ht="13.5" customHeight="1" x14ac:dyDescent="0.2">
      <c r="A140" s="264" t="s">
        <v>227</v>
      </c>
      <c r="B140" s="246" t="s">
        <v>130</v>
      </c>
      <c r="C140" s="246" t="s">
        <v>202</v>
      </c>
      <c r="D140" s="246" t="s">
        <v>190</v>
      </c>
      <c r="E140" s="246"/>
      <c r="F140" s="246"/>
      <c r="G140" s="271" t="e">
        <f>#REF!+G141</f>
        <v>#REF!</v>
      </c>
      <c r="H140" s="271" t="e">
        <f t="shared" ref="H140:K141" si="336">H141</f>
        <v>#REF!</v>
      </c>
      <c r="I140" s="271" t="e">
        <f t="shared" si="336"/>
        <v>#REF!</v>
      </c>
      <c r="J140" s="271" t="e">
        <f t="shared" si="336"/>
        <v>#REF!</v>
      </c>
      <c r="K140" s="271" t="e">
        <f t="shared" si="336"/>
        <v>#REF!</v>
      </c>
      <c r="L140" s="271" t="e">
        <f>L141</f>
        <v>#REF!</v>
      </c>
      <c r="M140" s="271" t="e">
        <f>M141</f>
        <v>#REF!</v>
      </c>
      <c r="N140" s="271" t="e">
        <f>N141+N146</f>
        <v>#REF!</v>
      </c>
      <c r="O140" s="271" t="e">
        <f>O141+O146</f>
        <v>#REF!</v>
      </c>
      <c r="P140" s="271" t="e">
        <f>P141+P146</f>
        <v>#REF!</v>
      </c>
      <c r="Q140" s="271" t="e">
        <f>Q141+Q146</f>
        <v>#REF!</v>
      </c>
      <c r="R140" s="271">
        <f>R141</f>
        <v>67036.02</v>
      </c>
      <c r="S140" s="271">
        <f t="shared" ref="S140:AE140" si="337">S141</f>
        <v>54022.61</v>
      </c>
      <c r="T140" s="271">
        <f t="shared" si="337"/>
        <v>57021.37</v>
      </c>
      <c r="U140" s="271">
        <f t="shared" si="337"/>
        <v>26750.440000000002</v>
      </c>
      <c r="V140" s="271">
        <f>V141</f>
        <v>19782.48</v>
      </c>
      <c r="W140" s="271">
        <f t="shared" si="337"/>
        <v>75386.31</v>
      </c>
      <c r="X140" s="271">
        <f t="shared" si="337"/>
        <v>95168.79</v>
      </c>
      <c r="Y140" s="271">
        <f t="shared" si="337"/>
        <v>13974.011</v>
      </c>
      <c r="Z140" s="271">
        <f t="shared" si="337"/>
        <v>109142.80100000001</v>
      </c>
      <c r="AA140" s="271">
        <f t="shared" si="337"/>
        <v>3512.6273000000001</v>
      </c>
      <c r="AB140" s="271">
        <f t="shared" si="337"/>
        <v>112655.42830000001</v>
      </c>
      <c r="AC140" s="271">
        <f t="shared" si="337"/>
        <v>18540.708000000002</v>
      </c>
      <c r="AD140" s="271">
        <f t="shared" si="337"/>
        <v>131196.14567999999</v>
      </c>
      <c r="AE140" s="271">
        <f t="shared" si="337"/>
        <v>131196.14567999999</v>
      </c>
      <c r="AF140" s="271">
        <f t="shared" si="335"/>
        <v>100</v>
      </c>
    </row>
    <row r="141" spans="1:32" s="429" customFormat="1" ht="37.5" customHeight="1" x14ac:dyDescent="0.2">
      <c r="A141" s="255" t="s">
        <v>1005</v>
      </c>
      <c r="B141" s="248" t="s">
        <v>130</v>
      </c>
      <c r="C141" s="248" t="s">
        <v>202</v>
      </c>
      <c r="D141" s="248" t="s">
        <v>190</v>
      </c>
      <c r="E141" s="248" t="s">
        <v>747</v>
      </c>
      <c r="F141" s="248"/>
      <c r="G141" s="271"/>
      <c r="H141" s="271" t="e">
        <f t="shared" si="336"/>
        <v>#REF!</v>
      </c>
      <c r="I141" s="271" t="e">
        <f t="shared" si="336"/>
        <v>#REF!</v>
      </c>
      <c r="J141" s="271" t="e">
        <f t="shared" si="336"/>
        <v>#REF!</v>
      </c>
      <c r="K141" s="271" t="e">
        <f t="shared" si="336"/>
        <v>#REF!</v>
      </c>
      <c r="L141" s="271" t="e">
        <f>L142</f>
        <v>#REF!</v>
      </c>
      <c r="M141" s="271" t="e">
        <f>M142</f>
        <v>#REF!</v>
      </c>
      <c r="N141" s="271" t="e">
        <f>N142</f>
        <v>#REF!</v>
      </c>
      <c r="O141" s="271" t="e">
        <f t="shared" ref="O141:AE141" si="338">O142</f>
        <v>#REF!</v>
      </c>
      <c r="P141" s="271" t="e">
        <f t="shared" si="338"/>
        <v>#REF!</v>
      </c>
      <c r="Q141" s="271" t="e">
        <f t="shared" si="338"/>
        <v>#REF!</v>
      </c>
      <c r="R141" s="271">
        <f>R142</f>
        <v>67036.02</v>
      </c>
      <c r="S141" s="271">
        <f t="shared" si="338"/>
        <v>54022.61</v>
      </c>
      <c r="T141" s="271">
        <f t="shared" si="338"/>
        <v>57021.37</v>
      </c>
      <c r="U141" s="271">
        <f t="shared" si="338"/>
        <v>26750.440000000002</v>
      </c>
      <c r="V141" s="271">
        <f t="shared" si="338"/>
        <v>19782.48</v>
      </c>
      <c r="W141" s="271">
        <f t="shared" si="338"/>
        <v>75386.31</v>
      </c>
      <c r="X141" s="271">
        <f t="shared" si="338"/>
        <v>95168.79</v>
      </c>
      <c r="Y141" s="271">
        <f t="shared" si="338"/>
        <v>13974.011</v>
      </c>
      <c r="Z141" s="271">
        <f t="shared" si="338"/>
        <v>109142.80100000001</v>
      </c>
      <c r="AA141" s="271">
        <f t="shared" si="338"/>
        <v>3512.6273000000001</v>
      </c>
      <c r="AB141" s="271">
        <f t="shared" si="338"/>
        <v>112655.42830000001</v>
      </c>
      <c r="AC141" s="271">
        <f t="shared" si="338"/>
        <v>18540.708000000002</v>
      </c>
      <c r="AD141" s="271">
        <f t="shared" si="338"/>
        <v>131196.14567999999</v>
      </c>
      <c r="AE141" s="271">
        <f t="shared" si="338"/>
        <v>131196.14567999999</v>
      </c>
      <c r="AF141" s="271">
        <f t="shared" si="335"/>
        <v>100</v>
      </c>
    </row>
    <row r="142" spans="1:32" s="429" customFormat="1" ht="33" customHeight="1" x14ac:dyDescent="0.2">
      <c r="A142" s="255" t="s">
        <v>987</v>
      </c>
      <c r="B142" s="248" t="s">
        <v>130</v>
      </c>
      <c r="C142" s="248" t="s">
        <v>202</v>
      </c>
      <c r="D142" s="248" t="s">
        <v>190</v>
      </c>
      <c r="E142" s="248" t="s">
        <v>747</v>
      </c>
      <c r="F142" s="248"/>
      <c r="G142" s="253" t="e">
        <f>G144+#REF!+G143</f>
        <v>#REF!</v>
      </c>
      <c r="H142" s="253" t="e">
        <f>H143+H144+#REF!+H146</f>
        <v>#REF!</v>
      </c>
      <c r="I142" s="253" t="e">
        <f>I143+I144+#REF!+I146</f>
        <v>#REF!</v>
      </c>
      <c r="J142" s="253" t="e">
        <f>J143+J144+#REF!+J146</f>
        <v>#REF!</v>
      </c>
      <c r="K142" s="253" t="e">
        <f>K143+K144+#REF!+K146</f>
        <v>#REF!</v>
      </c>
      <c r="L142" s="253" t="e">
        <f>L143+L144+#REF!</f>
        <v>#REF!</v>
      </c>
      <c r="M142" s="253" t="e">
        <f>M143+M144+#REF!</f>
        <v>#REF!</v>
      </c>
      <c r="N142" s="253" t="e">
        <f>N143+N144+#REF!</f>
        <v>#REF!</v>
      </c>
      <c r="O142" s="253" t="e">
        <f>O143+O144+#REF!</f>
        <v>#REF!</v>
      </c>
      <c r="P142" s="253" t="e">
        <f>P143+P144+#REF!</f>
        <v>#REF!</v>
      </c>
      <c r="Q142" s="253" t="e">
        <f>Q143+Q144+#REF!</f>
        <v>#REF!</v>
      </c>
      <c r="R142" s="253">
        <f>R143+R144+R145+R146+R148+R152+R155+R156</f>
        <v>67036.02</v>
      </c>
      <c r="S142" s="253">
        <f t="shared" ref="S142:T142" si="339">S143+S144+S145+S146+S148+S152+S155+S156</f>
        <v>54022.61</v>
      </c>
      <c r="T142" s="253">
        <f t="shared" si="339"/>
        <v>57021.37</v>
      </c>
      <c r="U142" s="253">
        <f t="shared" ref="U142" si="340">U143+U144+U145+U146+U148+U152+U155+U156</f>
        <v>26750.440000000002</v>
      </c>
      <c r="V142" s="253">
        <f>V143+V144+V145+V146+V148+V152+V155+V156+V147</f>
        <v>19782.48</v>
      </c>
      <c r="W142" s="253">
        <f t="shared" ref="W142" si="341">W143+W144+W145+W146+W148+W152+W155+W156+W147</f>
        <v>75386.31</v>
      </c>
      <c r="X142" s="253">
        <f>X143+X144+X145+X146+X148+X152+X155+X156+X147+X159+X160</f>
        <v>95168.79</v>
      </c>
      <c r="Y142" s="253">
        <f t="shared" ref="Y142" si="342">Y143+Y144+Y145+Y146+Y148+Y152+Y155+Y156+Y147+Y159+Y160</f>
        <v>13974.011</v>
      </c>
      <c r="Z142" s="253">
        <f>Z143+Z144+Z145+Z146+Z148+Z152+Z155+Z156+Z147+Z159+Z160+Z149</f>
        <v>109142.80100000001</v>
      </c>
      <c r="AA142" s="253">
        <f t="shared" ref="AA142:AB142" si="343">AA143+AA144+AA145+AA146+AA148+AA152+AA155+AA156+AA147+AA159+AA160+AA149</f>
        <v>3512.6273000000001</v>
      </c>
      <c r="AB142" s="253">
        <f t="shared" si="343"/>
        <v>112655.42830000001</v>
      </c>
      <c r="AC142" s="253">
        <f t="shared" ref="AC142" si="344">AC143+AC144+AC145+AC146+AC148+AC152+AC155+AC156+AC147+AC159+AC160+AC149</f>
        <v>18540.708000000002</v>
      </c>
      <c r="AD142" s="253">
        <f>AD143+AD144+AD145+AD146+AD148+AD152+AD155+AD156+AD147+AD159+AD160+AD149</f>
        <v>131196.14567999999</v>
      </c>
      <c r="AE142" s="253">
        <f t="shared" ref="AE142" si="345">AE143+AE144+AE145+AE146+AE148+AE152+AE155+AE156+AE147+AE159+AE160+AE149</f>
        <v>131196.14567999999</v>
      </c>
      <c r="AF142" s="253">
        <f t="shared" si="335"/>
        <v>100</v>
      </c>
    </row>
    <row r="143" spans="1:32" s="429" customFormat="1" ht="33" customHeight="1" x14ac:dyDescent="0.2">
      <c r="A143" s="255" t="s">
        <v>76</v>
      </c>
      <c r="B143" s="248" t="s">
        <v>130</v>
      </c>
      <c r="C143" s="248" t="s">
        <v>202</v>
      </c>
      <c r="D143" s="248" t="s">
        <v>190</v>
      </c>
      <c r="E143" s="248" t="s">
        <v>747</v>
      </c>
      <c r="F143" s="248" t="s">
        <v>77</v>
      </c>
      <c r="G143" s="253"/>
      <c r="H143" s="253">
        <v>4000</v>
      </c>
      <c r="I143" s="253">
        <v>0</v>
      </c>
      <c r="J143" s="253">
        <f>H143+I143</f>
        <v>4000</v>
      </c>
      <c r="K143" s="253">
        <v>500</v>
      </c>
      <c r="L143" s="253">
        <v>2000</v>
      </c>
      <c r="M143" s="253">
        <v>2000</v>
      </c>
      <c r="N143" s="253">
        <v>0</v>
      </c>
      <c r="O143" s="253">
        <f>M143+N143</f>
        <v>2000</v>
      </c>
      <c r="P143" s="253">
        <v>2000</v>
      </c>
      <c r="Q143" s="253">
        <v>0</v>
      </c>
      <c r="R143" s="253">
        <f>P143+Q143</f>
        <v>2000</v>
      </c>
      <c r="S143" s="253">
        <v>0</v>
      </c>
      <c r="T143" s="253">
        <v>0</v>
      </c>
      <c r="U143" s="253">
        <v>2000</v>
      </c>
      <c r="V143" s="253">
        <v>0</v>
      </c>
      <c r="W143" s="253">
        <v>2000</v>
      </c>
      <c r="X143" s="253">
        <f t="shared" ref="X143:X148" si="346">V143+W143</f>
        <v>2000</v>
      </c>
      <c r="Y143" s="253">
        <v>1257.105</v>
      </c>
      <c r="Z143" s="253">
        <f t="shared" ref="Z143:Z148" si="347">X143+Y143</f>
        <v>3257.105</v>
      </c>
      <c r="AA143" s="253">
        <v>2953.0313000000001</v>
      </c>
      <c r="AB143" s="253">
        <f t="shared" ref="AB143:AB148" si="348">Z143+AA143</f>
        <v>6210.1363000000001</v>
      </c>
      <c r="AC143" s="253">
        <v>991.72199999999998</v>
      </c>
      <c r="AD143" s="253">
        <v>7201.8620000000001</v>
      </c>
      <c r="AE143" s="253">
        <v>7201.8620000000001</v>
      </c>
      <c r="AF143" s="253">
        <f t="shared" si="335"/>
        <v>100</v>
      </c>
    </row>
    <row r="144" spans="1:32" s="429" customFormat="1" ht="32.25" customHeight="1" x14ac:dyDescent="0.2">
      <c r="A144" s="255" t="s">
        <v>76</v>
      </c>
      <c r="B144" s="248" t="s">
        <v>130</v>
      </c>
      <c r="C144" s="248" t="s">
        <v>202</v>
      </c>
      <c r="D144" s="248" t="s">
        <v>190</v>
      </c>
      <c r="E144" s="248" t="s">
        <v>862</v>
      </c>
      <c r="F144" s="248" t="s">
        <v>77</v>
      </c>
      <c r="G144" s="271"/>
      <c r="H144" s="253">
        <v>13517.8</v>
      </c>
      <c r="I144" s="253">
        <v>1729.49</v>
      </c>
      <c r="J144" s="253">
        <f>H144+I144</f>
        <v>15247.289999999999</v>
      </c>
      <c r="K144" s="253">
        <v>0</v>
      </c>
      <c r="L144" s="253">
        <v>0</v>
      </c>
      <c r="M144" s="253">
        <v>0</v>
      </c>
      <c r="N144" s="253">
        <v>0</v>
      </c>
      <c r="O144" s="253">
        <f>M144+N144</f>
        <v>0</v>
      </c>
      <c r="P144" s="253">
        <v>0</v>
      </c>
      <c r="Q144" s="253">
        <f>9598.28+1355.74+10000</f>
        <v>20954.02</v>
      </c>
      <c r="R144" s="253">
        <f t="shared" ref="R144:R148" si="349">P144+Q144</f>
        <v>20954.02</v>
      </c>
      <c r="S144" s="253">
        <f>2023.85-983.87</f>
        <v>1039.98</v>
      </c>
      <c r="T144" s="253">
        <v>8270.8700000000008</v>
      </c>
      <c r="U144" s="253">
        <f>16932.13+507+1302</f>
        <v>18741.13</v>
      </c>
      <c r="V144" s="253">
        <v>3144.48</v>
      </c>
      <c r="W144" s="253">
        <v>32419.72</v>
      </c>
      <c r="X144" s="253">
        <f t="shared" si="346"/>
        <v>35564.200000000004</v>
      </c>
      <c r="Y144" s="253">
        <v>0</v>
      </c>
      <c r="Z144" s="253">
        <f t="shared" si="347"/>
        <v>35564.200000000004</v>
      </c>
      <c r="AA144" s="253">
        <v>0</v>
      </c>
      <c r="AB144" s="253">
        <f t="shared" si="348"/>
        <v>35564.200000000004</v>
      </c>
      <c r="AC144" s="253">
        <v>-1290.92</v>
      </c>
      <c r="AD144" s="253">
        <v>34273.28168</v>
      </c>
      <c r="AE144" s="253">
        <v>34273.28168</v>
      </c>
      <c r="AF144" s="253">
        <f t="shared" si="335"/>
        <v>100</v>
      </c>
    </row>
    <row r="145" spans="1:32" s="429" customFormat="1" ht="32.25" customHeight="1" x14ac:dyDescent="0.2">
      <c r="A145" s="255" t="s">
        <v>76</v>
      </c>
      <c r="B145" s="248" t="s">
        <v>130</v>
      </c>
      <c r="C145" s="248" t="s">
        <v>202</v>
      </c>
      <c r="D145" s="248" t="s">
        <v>190</v>
      </c>
      <c r="E145" s="248" t="s">
        <v>1061</v>
      </c>
      <c r="F145" s="248" t="s">
        <v>77</v>
      </c>
      <c r="G145" s="271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>
        <v>0</v>
      </c>
      <c r="S145" s="253">
        <f>7600</f>
        <v>7600</v>
      </c>
      <c r="T145" s="253">
        <v>4600</v>
      </c>
      <c r="U145" s="253">
        <v>0</v>
      </c>
      <c r="V145" s="253">
        <v>0</v>
      </c>
      <c r="W145" s="253">
        <v>2995.8</v>
      </c>
      <c r="X145" s="253">
        <f t="shared" si="346"/>
        <v>2995.8</v>
      </c>
      <c r="Y145" s="253">
        <v>0</v>
      </c>
      <c r="Z145" s="253">
        <f t="shared" si="347"/>
        <v>2995.8</v>
      </c>
      <c r="AA145" s="253">
        <v>0</v>
      </c>
      <c r="AB145" s="253">
        <f t="shared" si="348"/>
        <v>2995.8</v>
      </c>
      <c r="AC145" s="253">
        <v>1989.326</v>
      </c>
      <c r="AD145" s="253">
        <v>4985.1260000000002</v>
      </c>
      <c r="AE145" s="253">
        <v>4985.1260000000002</v>
      </c>
      <c r="AF145" s="253">
        <f t="shared" si="335"/>
        <v>100</v>
      </c>
    </row>
    <row r="146" spans="1:32" s="429" customFormat="1" ht="34.5" customHeight="1" x14ac:dyDescent="0.2">
      <c r="A146" s="255" t="s">
        <v>76</v>
      </c>
      <c r="B146" s="248" t="s">
        <v>130</v>
      </c>
      <c r="C146" s="248" t="s">
        <v>202</v>
      </c>
      <c r="D146" s="248" t="s">
        <v>190</v>
      </c>
      <c r="E146" s="247" t="s">
        <v>776</v>
      </c>
      <c r="F146" s="248" t="s">
        <v>77</v>
      </c>
      <c r="G146" s="253"/>
      <c r="H146" s="253">
        <v>0</v>
      </c>
      <c r="I146" s="253">
        <v>50</v>
      </c>
      <c r="J146" s="253">
        <f>H146+I146</f>
        <v>50</v>
      </c>
      <c r="K146" s="253">
        <v>0</v>
      </c>
      <c r="L146" s="253">
        <v>0</v>
      </c>
      <c r="M146" s="253">
        <v>0</v>
      </c>
      <c r="N146" s="253">
        <v>32271</v>
      </c>
      <c r="O146" s="253">
        <f t="shared" ref="O146:O149" si="350">M146+N146</f>
        <v>32271</v>
      </c>
      <c r="P146" s="253">
        <v>32271</v>
      </c>
      <c r="Q146" s="253">
        <v>11711</v>
      </c>
      <c r="R146" s="253">
        <f t="shared" si="349"/>
        <v>43982</v>
      </c>
      <c r="S146" s="253">
        <v>-529</v>
      </c>
      <c r="T146" s="253">
        <f t="shared" ref="T146:T148" si="351">R146+S146</f>
        <v>43453</v>
      </c>
      <c r="U146" s="253">
        <v>6455.7</v>
      </c>
      <c r="V146" s="253">
        <v>15940.5</v>
      </c>
      <c r="W146" s="253">
        <v>36339</v>
      </c>
      <c r="X146" s="253">
        <f t="shared" si="346"/>
        <v>52279.5</v>
      </c>
      <c r="Y146" s="253">
        <v>12346.386</v>
      </c>
      <c r="Z146" s="253">
        <f t="shared" si="347"/>
        <v>64625.885999999999</v>
      </c>
      <c r="AA146" s="253">
        <v>0</v>
      </c>
      <c r="AB146" s="253">
        <f t="shared" si="348"/>
        <v>64625.885999999999</v>
      </c>
      <c r="AC146" s="253">
        <v>13683.9</v>
      </c>
      <c r="AD146" s="253">
        <v>78309.785999999993</v>
      </c>
      <c r="AE146" s="253">
        <v>78309.785999999993</v>
      </c>
      <c r="AF146" s="253">
        <f t="shared" si="335"/>
        <v>100</v>
      </c>
    </row>
    <row r="147" spans="1:32" s="429" customFormat="1" ht="18" customHeight="1" x14ac:dyDescent="0.2">
      <c r="A147" s="255" t="s">
        <v>78</v>
      </c>
      <c r="B147" s="248" t="s">
        <v>130</v>
      </c>
      <c r="C147" s="248" t="s">
        <v>202</v>
      </c>
      <c r="D147" s="248" t="s">
        <v>190</v>
      </c>
      <c r="E147" s="247" t="s">
        <v>1225</v>
      </c>
      <c r="F147" s="248" t="s">
        <v>79</v>
      </c>
      <c r="G147" s="253"/>
      <c r="H147" s="253">
        <v>100</v>
      </c>
      <c r="I147" s="253">
        <v>0</v>
      </c>
      <c r="J147" s="253">
        <v>100</v>
      </c>
      <c r="K147" s="253">
        <v>0</v>
      </c>
      <c r="L147" s="253">
        <v>100</v>
      </c>
      <c r="M147" s="253">
        <v>100</v>
      </c>
      <c r="N147" s="253">
        <v>0</v>
      </c>
      <c r="O147" s="253">
        <v>100</v>
      </c>
      <c r="P147" s="253">
        <v>100</v>
      </c>
      <c r="Q147" s="253">
        <v>0</v>
      </c>
      <c r="R147" s="253">
        <v>100</v>
      </c>
      <c r="S147" s="253">
        <v>-50</v>
      </c>
      <c r="T147" s="253">
        <v>50</v>
      </c>
      <c r="U147" s="253">
        <v>0</v>
      </c>
      <c r="V147" s="253">
        <v>0</v>
      </c>
      <c r="W147" s="253">
        <v>1700</v>
      </c>
      <c r="X147" s="253">
        <f t="shared" si="346"/>
        <v>1700</v>
      </c>
      <c r="Y147" s="253">
        <v>0</v>
      </c>
      <c r="Z147" s="253">
        <f t="shared" si="347"/>
        <v>1700</v>
      </c>
      <c r="AA147" s="253">
        <v>0</v>
      </c>
      <c r="AB147" s="253">
        <f t="shared" si="348"/>
        <v>1700</v>
      </c>
      <c r="AC147" s="253">
        <v>2661.58</v>
      </c>
      <c r="AD147" s="253">
        <v>4361.58</v>
      </c>
      <c r="AE147" s="253">
        <v>4361.58</v>
      </c>
      <c r="AF147" s="253">
        <f t="shared" si="335"/>
        <v>100</v>
      </c>
    </row>
    <row r="148" spans="1:32" s="429" customFormat="1" ht="15.75" customHeight="1" x14ac:dyDescent="0.2">
      <c r="A148" s="255" t="s">
        <v>78</v>
      </c>
      <c r="B148" s="248" t="s">
        <v>130</v>
      </c>
      <c r="C148" s="248" t="s">
        <v>202</v>
      </c>
      <c r="D148" s="248" t="s">
        <v>190</v>
      </c>
      <c r="E148" s="248" t="s">
        <v>747</v>
      </c>
      <c r="F148" s="248" t="s">
        <v>79</v>
      </c>
      <c r="G148" s="253"/>
      <c r="H148" s="253">
        <v>100</v>
      </c>
      <c r="I148" s="253">
        <v>0</v>
      </c>
      <c r="J148" s="253">
        <f>H148+I148</f>
        <v>100</v>
      </c>
      <c r="K148" s="253">
        <v>0</v>
      </c>
      <c r="L148" s="253">
        <v>100</v>
      </c>
      <c r="M148" s="253">
        <v>100</v>
      </c>
      <c r="N148" s="253">
        <v>0</v>
      </c>
      <c r="O148" s="253">
        <f t="shared" si="350"/>
        <v>100</v>
      </c>
      <c r="P148" s="253">
        <v>100</v>
      </c>
      <c r="Q148" s="253">
        <v>0</v>
      </c>
      <c r="R148" s="253">
        <f t="shared" si="349"/>
        <v>100</v>
      </c>
      <c r="S148" s="253">
        <v>-50</v>
      </c>
      <c r="T148" s="253">
        <f t="shared" si="351"/>
        <v>50</v>
      </c>
      <c r="U148" s="253">
        <v>0</v>
      </c>
      <c r="V148" s="253">
        <v>50</v>
      </c>
      <c r="W148" s="253">
        <v>-40</v>
      </c>
      <c r="X148" s="253">
        <f t="shared" si="346"/>
        <v>10</v>
      </c>
      <c r="Y148" s="253">
        <v>0</v>
      </c>
      <c r="Z148" s="253">
        <f t="shared" si="347"/>
        <v>10</v>
      </c>
      <c r="AA148" s="253">
        <v>0</v>
      </c>
      <c r="AB148" s="253">
        <f t="shared" si="348"/>
        <v>10</v>
      </c>
      <c r="AC148" s="253">
        <v>0</v>
      </c>
      <c r="AD148" s="253">
        <v>10</v>
      </c>
      <c r="AE148" s="253">
        <v>10</v>
      </c>
      <c r="AF148" s="253">
        <f t="shared" si="335"/>
        <v>100</v>
      </c>
    </row>
    <row r="149" spans="1:32" s="429" customFormat="1" ht="26.25" customHeight="1" x14ac:dyDescent="0.2">
      <c r="A149" s="255" t="s">
        <v>1252</v>
      </c>
      <c r="B149" s="248" t="s">
        <v>130</v>
      </c>
      <c r="C149" s="248" t="s">
        <v>202</v>
      </c>
      <c r="D149" s="248" t="s">
        <v>190</v>
      </c>
      <c r="E149" s="247" t="s">
        <v>1250</v>
      </c>
      <c r="F149" s="248"/>
      <c r="G149" s="253"/>
      <c r="H149" s="253">
        <v>100</v>
      </c>
      <c r="I149" s="253">
        <v>0</v>
      </c>
      <c r="J149" s="253">
        <f>H149+I149</f>
        <v>100</v>
      </c>
      <c r="K149" s="253">
        <v>0</v>
      </c>
      <c r="L149" s="253">
        <v>100</v>
      </c>
      <c r="M149" s="253">
        <v>100</v>
      </c>
      <c r="N149" s="253">
        <v>0</v>
      </c>
      <c r="O149" s="253">
        <f t="shared" si="350"/>
        <v>100</v>
      </c>
      <c r="P149" s="253">
        <v>100</v>
      </c>
      <c r="Q149" s="253">
        <v>0</v>
      </c>
      <c r="R149" s="253">
        <f>R150+R151</f>
        <v>0</v>
      </c>
      <c r="S149" s="253">
        <f t="shared" ref="S149" si="352">S150+S151</f>
        <v>647.5</v>
      </c>
      <c r="T149" s="253">
        <f>T150+T151</f>
        <v>647.5</v>
      </c>
      <c r="U149" s="253">
        <f t="shared" ref="U149" si="353">U150+U151</f>
        <v>-446.39</v>
      </c>
      <c r="V149" s="253">
        <f>V150+V151</f>
        <v>647.5</v>
      </c>
      <c r="W149" s="253">
        <f t="shared" ref="W149" si="354">W150+W151</f>
        <v>-28.209999999999997</v>
      </c>
      <c r="X149" s="253">
        <f>X150+X151</f>
        <v>619.29000000000008</v>
      </c>
      <c r="Y149" s="253">
        <f t="shared" ref="Y149" si="355">Y150+Y151</f>
        <v>0</v>
      </c>
      <c r="Z149" s="253">
        <f>Z150+Z151</f>
        <v>0</v>
      </c>
      <c r="AA149" s="253">
        <f t="shared" ref="AA149:AC149" si="356">AA150+AA151</f>
        <v>559.596</v>
      </c>
      <c r="AB149" s="253">
        <f>AB150+AB151</f>
        <v>559.596</v>
      </c>
      <c r="AC149" s="253">
        <f t="shared" si="356"/>
        <v>807.07</v>
      </c>
      <c r="AD149" s="253">
        <f>AD150+AD151</f>
        <v>1366.67</v>
      </c>
      <c r="AE149" s="253">
        <f>AE150+AE151</f>
        <v>1366.67</v>
      </c>
      <c r="AF149" s="253">
        <f t="shared" si="335"/>
        <v>100</v>
      </c>
    </row>
    <row r="150" spans="1:32" s="429" customFormat="1" ht="21.75" customHeight="1" x14ac:dyDescent="0.2">
      <c r="A150" s="255" t="s">
        <v>78</v>
      </c>
      <c r="B150" s="248" t="s">
        <v>130</v>
      </c>
      <c r="C150" s="248" t="s">
        <v>202</v>
      </c>
      <c r="D150" s="248" t="s">
        <v>190</v>
      </c>
      <c r="E150" s="247" t="s">
        <v>1250</v>
      </c>
      <c r="F150" s="248" t="s">
        <v>79</v>
      </c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>
        <v>0</v>
      </c>
      <c r="S150" s="253">
        <v>641</v>
      </c>
      <c r="T150" s="253">
        <f t="shared" ref="T150:T151" si="357">R150+S150</f>
        <v>641</v>
      </c>
      <c r="U150" s="253">
        <v>-441.9</v>
      </c>
      <c r="V150" s="253">
        <v>641</v>
      </c>
      <c r="W150" s="253">
        <v>-27.9</v>
      </c>
      <c r="X150" s="253">
        <f t="shared" ref="X150:X151" si="358">V150+W150</f>
        <v>613.1</v>
      </c>
      <c r="Y150" s="253">
        <v>0</v>
      </c>
      <c r="Z150" s="253">
        <v>0</v>
      </c>
      <c r="AA150" s="253">
        <v>554</v>
      </c>
      <c r="AB150" s="253">
        <f t="shared" ref="AB150:AB151" si="359">Z150+AA150</f>
        <v>554</v>
      </c>
      <c r="AC150" s="253">
        <v>799</v>
      </c>
      <c r="AD150" s="253">
        <v>1353</v>
      </c>
      <c r="AE150" s="253">
        <v>1353</v>
      </c>
      <c r="AF150" s="253">
        <f t="shared" si="335"/>
        <v>100</v>
      </c>
    </row>
    <row r="151" spans="1:32" s="429" customFormat="1" ht="21.75" customHeight="1" x14ac:dyDescent="0.2">
      <c r="A151" s="255" t="s">
        <v>1069</v>
      </c>
      <c r="B151" s="248" t="s">
        <v>130</v>
      </c>
      <c r="C151" s="248" t="s">
        <v>202</v>
      </c>
      <c r="D151" s="248" t="s">
        <v>190</v>
      </c>
      <c r="E151" s="247" t="s">
        <v>1250</v>
      </c>
      <c r="F151" s="248" t="s">
        <v>79</v>
      </c>
      <c r="G151" s="253"/>
      <c r="H151" s="253">
        <v>100</v>
      </c>
      <c r="I151" s="253">
        <v>0</v>
      </c>
      <c r="J151" s="253">
        <f>H151+I151</f>
        <v>100</v>
      </c>
      <c r="K151" s="253">
        <v>0</v>
      </c>
      <c r="L151" s="253">
        <v>100</v>
      </c>
      <c r="M151" s="253">
        <v>100</v>
      </c>
      <c r="N151" s="253">
        <v>0</v>
      </c>
      <c r="O151" s="253">
        <f t="shared" ref="O151" si="360">M151+N151</f>
        <v>100</v>
      </c>
      <c r="P151" s="253">
        <v>100</v>
      </c>
      <c r="Q151" s="253">
        <v>0</v>
      </c>
      <c r="R151" s="253">
        <v>0</v>
      </c>
      <c r="S151" s="253">
        <v>6.5</v>
      </c>
      <c r="T151" s="253">
        <f t="shared" si="357"/>
        <v>6.5</v>
      </c>
      <c r="U151" s="253">
        <v>-4.49</v>
      </c>
      <c r="V151" s="253">
        <v>6.5</v>
      </c>
      <c r="W151" s="253">
        <v>-0.31</v>
      </c>
      <c r="X151" s="253">
        <f t="shared" si="358"/>
        <v>6.19</v>
      </c>
      <c r="Y151" s="253">
        <v>0</v>
      </c>
      <c r="Z151" s="253">
        <v>0</v>
      </c>
      <c r="AA151" s="253">
        <v>5.5960000000000001</v>
      </c>
      <c r="AB151" s="253">
        <f t="shared" si="359"/>
        <v>5.5960000000000001</v>
      </c>
      <c r="AC151" s="253">
        <v>8.07</v>
      </c>
      <c r="AD151" s="253">
        <v>13.67</v>
      </c>
      <c r="AE151" s="253">
        <v>13.67</v>
      </c>
      <c r="AF151" s="253">
        <f t="shared" si="335"/>
        <v>100</v>
      </c>
    </row>
    <row r="152" spans="1:32" s="429" customFormat="1" ht="36" customHeight="1" x14ac:dyDescent="0.2">
      <c r="A152" s="255" t="s">
        <v>938</v>
      </c>
      <c r="B152" s="248" t="s">
        <v>130</v>
      </c>
      <c r="C152" s="248" t="s">
        <v>202</v>
      </c>
      <c r="D152" s="248" t="s">
        <v>190</v>
      </c>
      <c r="E152" s="247" t="s">
        <v>772</v>
      </c>
      <c r="F152" s="248"/>
      <c r="G152" s="253"/>
      <c r="H152" s="253">
        <v>100</v>
      </c>
      <c r="I152" s="253">
        <v>0</v>
      </c>
      <c r="J152" s="253">
        <f>H152+I152</f>
        <v>100</v>
      </c>
      <c r="K152" s="253">
        <v>0</v>
      </c>
      <c r="L152" s="253">
        <v>100</v>
      </c>
      <c r="M152" s="253">
        <v>100</v>
      </c>
      <c r="N152" s="253">
        <v>0</v>
      </c>
      <c r="O152" s="253">
        <f t="shared" ref="O152" si="361">M152+N152</f>
        <v>100</v>
      </c>
      <c r="P152" s="253">
        <v>100</v>
      </c>
      <c r="Q152" s="253">
        <v>0</v>
      </c>
      <c r="R152" s="253">
        <f>R153+R154</f>
        <v>0</v>
      </c>
      <c r="S152" s="253">
        <f t="shared" ref="S152:U152" si="362">S153+S154</f>
        <v>647.5</v>
      </c>
      <c r="T152" s="253">
        <f>T153+T154</f>
        <v>647.5</v>
      </c>
      <c r="U152" s="253">
        <f t="shared" si="362"/>
        <v>-446.39</v>
      </c>
      <c r="V152" s="253">
        <f>V153+V154</f>
        <v>647.5</v>
      </c>
      <c r="W152" s="253">
        <f t="shared" ref="W152:Y152" si="363">W153+W154</f>
        <v>-28.209999999999997</v>
      </c>
      <c r="X152" s="253">
        <f>X153+X154</f>
        <v>619.29000000000008</v>
      </c>
      <c r="Y152" s="253">
        <f t="shared" si="363"/>
        <v>0</v>
      </c>
      <c r="Z152" s="253">
        <f>Z153+Z154</f>
        <v>619.29000000000008</v>
      </c>
      <c r="AA152" s="253">
        <f t="shared" ref="AA152:AC152" si="364">AA153+AA154</f>
        <v>0</v>
      </c>
      <c r="AB152" s="253">
        <f>AB153+AB154</f>
        <v>619.29000000000008</v>
      </c>
      <c r="AC152" s="253">
        <f t="shared" si="364"/>
        <v>-289.09999999999997</v>
      </c>
      <c r="AD152" s="253">
        <f>AD153+AD154</f>
        <v>330.19000000000005</v>
      </c>
      <c r="AE152" s="253">
        <f>AE153+AE154</f>
        <v>330.19000000000005</v>
      </c>
      <c r="AF152" s="253">
        <f t="shared" si="335"/>
        <v>100</v>
      </c>
    </row>
    <row r="153" spans="1:32" s="429" customFormat="1" ht="18" customHeight="1" x14ac:dyDescent="0.2">
      <c r="A153" s="255" t="s">
        <v>78</v>
      </c>
      <c r="B153" s="248" t="s">
        <v>130</v>
      </c>
      <c r="C153" s="248" t="s">
        <v>202</v>
      </c>
      <c r="D153" s="248" t="s">
        <v>190</v>
      </c>
      <c r="E153" s="247" t="s">
        <v>772</v>
      </c>
      <c r="F153" s="248" t="s">
        <v>79</v>
      </c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>
        <v>0</v>
      </c>
      <c r="S153" s="253">
        <v>641</v>
      </c>
      <c r="T153" s="253">
        <f t="shared" ref="T153" si="365">R153+S153</f>
        <v>641</v>
      </c>
      <c r="U153" s="253">
        <v>-441.9</v>
      </c>
      <c r="V153" s="253">
        <v>641</v>
      </c>
      <c r="W153" s="253">
        <v>-27.9</v>
      </c>
      <c r="X153" s="253">
        <f t="shared" ref="X153:X155" si="366">V153+W153</f>
        <v>613.1</v>
      </c>
      <c r="Y153" s="253">
        <v>0</v>
      </c>
      <c r="Z153" s="253">
        <f t="shared" ref="Z153:Z155" si="367">X153+Y153</f>
        <v>613.1</v>
      </c>
      <c r="AA153" s="253">
        <v>0</v>
      </c>
      <c r="AB153" s="253">
        <f t="shared" ref="AB153:AB155" si="368">Z153+AA153</f>
        <v>613.1</v>
      </c>
      <c r="AC153" s="253">
        <v>-286.52</v>
      </c>
      <c r="AD153" s="253">
        <v>326.58000000000004</v>
      </c>
      <c r="AE153" s="253">
        <v>326.58000000000004</v>
      </c>
      <c r="AF153" s="253">
        <f t="shared" si="335"/>
        <v>100</v>
      </c>
    </row>
    <row r="154" spans="1:32" s="429" customFormat="1" ht="24.75" customHeight="1" x14ac:dyDescent="0.2">
      <c r="A154" s="255" t="s">
        <v>1069</v>
      </c>
      <c r="B154" s="248" t="s">
        <v>130</v>
      </c>
      <c r="C154" s="248" t="s">
        <v>202</v>
      </c>
      <c r="D154" s="248" t="s">
        <v>190</v>
      </c>
      <c r="E154" s="247" t="s">
        <v>772</v>
      </c>
      <c r="F154" s="248" t="s">
        <v>79</v>
      </c>
      <c r="G154" s="253"/>
      <c r="H154" s="253">
        <v>100</v>
      </c>
      <c r="I154" s="253">
        <v>0</v>
      </c>
      <c r="J154" s="253">
        <f>H154+I154</f>
        <v>100</v>
      </c>
      <c r="K154" s="253">
        <v>0</v>
      </c>
      <c r="L154" s="253">
        <v>100</v>
      </c>
      <c r="M154" s="253">
        <v>100</v>
      </c>
      <c r="N154" s="253">
        <v>0</v>
      </c>
      <c r="O154" s="253">
        <f t="shared" ref="O154" si="369">M154+N154</f>
        <v>100</v>
      </c>
      <c r="P154" s="253">
        <v>100</v>
      </c>
      <c r="Q154" s="253">
        <v>0</v>
      </c>
      <c r="R154" s="253">
        <v>0</v>
      </c>
      <c r="S154" s="253">
        <v>6.5</v>
      </c>
      <c r="T154" s="253">
        <f t="shared" ref="T154:T155" si="370">R154+S154</f>
        <v>6.5</v>
      </c>
      <c r="U154" s="253">
        <v>-4.49</v>
      </c>
      <c r="V154" s="253">
        <v>6.5</v>
      </c>
      <c r="W154" s="253">
        <v>-0.31</v>
      </c>
      <c r="X154" s="253">
        <f t="shared" si="366"/>
        <v>6.19</v>
      </c>
      <c r="Y154" s="253">
        <v>0</v>
      </c>
      <c r="Z154" s="253">
        <f t="shared" si="367"/>
        <v>6.19</v>
      </c>
      <c r="AA154" s="253">
        <v>0</v>
      </c>
      <c r="AB154" s="253">
        <f t="shared" si="368"/>
        <v>6.19</v>
      </c>
      <c r="AC154" s="253">
        <v>-2.58</v>
      </c>
      <c r="AD154" s="253">
        <v>3.6100000000000003</v>
      </c>
      <c r="AE154" s="253">
        <v>3.6100000000000003</v>
      </c>
      <c r="AF154" s="253">
        <f t="shared" si="335"/>
        <v>100</v>
      </c>
    </row>
    <row r="155" spans="1:32" s="429" customFormat="1" ht="18.75" hidden="1" customHeight="1" x14ac:dyDescent="0.2">
      <c r="A155" s="255" t="s">
        <v>1062</v>
      </c>
      <c r="B155" s="248" t="s">
        <v>130</v>
      </c>
      <c r="C155" s="248" t="s">
        <v>202</v>
      </c>
      <c r="D155" s="248" t="s">
        <v>190</v>
      </c>
      <c r="E155" s="247" t="s">
        <v>1063</v>
      </c>
      <c r="F155" s="248" t="s">
        <v>94</v>
      </c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>
        <v>0</v>
      </c>
      <c r="S155" s="253">
        <v>0</v>
      </c>
      <c r="T155" s="253">
        <f t="shared" si="370"/>
        <v>0</v>
      </c>
      <c r="U155" s="253">
        <v>0</v>
      </c>
      <c r="V155" s="253">
        <f t="shared" ref="V155" si="371">T155+U155</f>
        <v>0</v>
      </c>
      <c r="W155" s="253">
        <v>0</v>
      </c>
      <c r="X155" s="253">
        <f t="shared" si="366"/>
        <v>0</v>
      </c>
      <c r="Y155" s="253">
        <v>0</v>
      </c>
      <c r="Z155" s="253">
        <f t="shared" si="367"/>
        <v>0</v>
      </c>
      <c r="AA155" s="253">
        <v>0</v>
      </c>
      <c r="AB155" s="253">
        <f t="shared" si="368"/>
        <v>0</v>
      </c>
      <c r="AC155" s="253">
        <v>0</v>
      </c>
      <c r="AD155" s="253">
        <v>0</v>
      </c>
      <c r="AE155" s="253">
        <v>0</v>
      </c>
      <c r="AF155" s="253" t="e">
        <f t="shared" si="335"/>
        <v>#DIV/0!</v>
      </c>
    </row>
    <row r="156" spans="1:32" s="429" customFormat="1" ht="34.5" hidden="1" customHeight="1" x14ac:dyDescent="0.2">
      <c r="A156" s="255" t="s">
        <v>1064</v>
      </c>
      <c r="B156" s="248" t="s">
        <v>130</v>
      </c>
      <c r="C156" s="248" t="s">
        <v>202</v>
      </c>
      <c r="D156" s="248" t="s">
        <v>190</v>
      </c>
      <c r="E156" s="247" t="s">
        <v>1065</v>
      </c>
      <c r="F156" s="248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>
        <f>R157+R158</f>
        <v>0</v>
      </c>
      <c r="S156" s="253">
        <f t="shared" ref="S156:U156" si="372">S157+S158</f>
        <v>45314.130000000005</v>
      </c>
      <c r="T156" s="253">
        <f>T157+T158</f>
        <v>0</v>
      </c>
      <c r="U156" s="253">
        <f t="shared" si="372"/>
        <v>0</v>
      </c>
      <c r="V156" s="253">
        <f>V157+V158</f>
        <v>0</v>
      </c>
      <c r="W156" s="253">
        <f t="shared" ref="W156:Y156" si="373">W157+W158</f>
        <v>0</v>
      </c>
      <c r="X156" s="253">
        <f>X157+X158</f>
        <v>0</v>
      </c>
      <c r="Y156" s="253">
        <f t="shared" si="373"/>
        <v>0</v>
      </c>
      <c r="Z156" s="253">
        <f>Z157+Z158</f>
        <v>0</v>
      </c>
      <c r="AA156" s="253">
        <f t="shared" ref="AA156:AC156" si="374">AA157+AA158</f>
        <v>0</v>
      </c>
      <c r="AB156" s="253">
        <f>AB157+AB158</f>
        <v>0</v>
      </c>
      <c r="AC156" s="253">
        <f t="shared" si="374"/>
        <v>0</v>
      </c>
      <c r="AD156" s="253">
        <v>0</v>
      </c>
      <c r="AE156" s="253">
        <v>0</v>
      </c>
      <c r="AF156" s="253" t="e">
        <f t="shared" si="335"/>
        <v>#DIV/0!</v>
      </c>
    </row>
    <row r="157" spans="1:32" s="429" customFormat="1" ht="34.5" hidden="1" customHeight="1" x14ac:dyDescent="0.2">
      <c r="A157" s="255" t="s">
        <v>1066</v>
      </c>
      <c r="B157" s="248" t="s">
        <v>130</v>
      </c>
      <c r="C157" s="248" t="s">
        <v>202</v>
      </c>
      <c r="D157" s="248" t="s">
        <v>190</v>
      </c>
      <c r="E157" s="247" t="s">
        <v>1065</v>
      </c>
      <c r="F157" s="248" t="s">
        <v>1067</v>
      </c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>
        <v>44860.9</v>
      </c>
      <c r="T157" s="253">
        <v>0</v>
      </c>
      <c r="U157" s="253">
        <v>0</v>
      </c>
      <c r="V157" s="253">
        <f>T157+U157</f>
        <v>0</v>
      </c>
      <c r="W157" s="253">
        <v>0</v>
      </c>
      <c r="X157" s="253">
        <f>V157+W157</f>
        <v>0</v>
      </c>
      <c r="Y157" s="253">
        <v>0</v>
      </c>
      <c r="Z157" s="253">
        <f>X157+Y157</f>
        <v>0</v>
      </c>
      <c r="AA157" s="253">
        <v>0</v>
      </c>
      <c r="AB157" s="253">
        <f>Z157+AA157</f>
        <v>0</v>
      </c>
      <c r="AC157" s="253">
        <v>0</v>
      </c>
      <c r="AD157" s="253">
        <v>0</v>
      </c>
      <c r="AE157" s="253">
        <v>0</v>
      </c>
      <c r="AF157" s="253" t="e">
        <f t="shared" si="335"/>
        <v>#DIV/0!</v>
      </c>
    </row>
    <row r="158" spans="1:32" s="429" customFormat="1" ht="41.25" hidden="1" customHeight="1" x14ac:dyDescent="0.2">
      <c r="A158" s="255" t="s">
        <v>1068</v>
      </c>
      <c r="B158" s="248" t="s">
        <v>130</v>
      </c>
      <c r="C158" s="248" t="s">
        <v>202</v>
      </c>
      <c r="D158" s="248" t="s">
        <v>190</v>
      </c>
      <c r="E158" s="247" t="s">
        <v>1065</v>
      </c>
      <c r="F158" s="248" t="s">
        <v>1067</v>
      </c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>
        <v>453.23</v>
      </c>
      <c r="T158" s="253">
        <v>0</v>
      </c>
      <c r="U158" s="253">
        <v>0</v>
      </c>
      <c r="V158" s="253">
        <f>T158+U158</f>
        <v>0</v>
      </c>
      <c r="W158" s="253">
        <v>0</v>
      </c>
      <c r="X158" s="253">
        <f>V158+W158</f>
        <v>0</v>
      </c>
      <c r="Y158" s="253">
        <v>0</v>
      </c>
      <c r="Z158" s="253">
        <f>X158+Y158</f>
        <v>0</v>
      </c>
      <c r="AA158" s="253">
        <v>0</v>
      </c>
      <c r="AB158" s="253">
        <f>Z158+AA158</f>
        <v>0</v>
      </c>
      <c r="AC158" s="253">
        <v>0</v>
      </c>
      <c r="AD158" s="253">
        <v>0</v>
      </c>
      <c r="AE158" s="253">
        <v>0</v>
      </c>
      <c r="AF158" s="253" t="e">
        <f t="shared" si="335"/>
        <v>#DIV/0!</v>
      </c>
    </row>
    <row r="159" spans="1:32" s="429" customFormat="1" ht="17.25" customHeight="1" x14ac:dyDescent="0.2">
      <c r="A159" s="255" t="s">
        <v>1062</v>
      </c>
      <c r="B159" s="248" t="s">
        <v>130</v>
      </c>
      <c r="C159" s="248" t="s">
        <v>202</v>
      </c>
      <c r="D159" s="248" t="s">
        <v>190</v>
      </c>
      <c r="E159" s="247" t="s">
        <v>1063</v>
      </c>
      <c r="F159" s="248" t="s">
        <v>79</v>
      </c>
      <c r="G159" s="253"/>
      <c r="H159" s="253">
        <v>1831</v>
      </c>
      <c r="I159" s="253">
        <v>0</v>
      </c>
      <c r="J159" s="253">
        <f t="shared" ref="J159" si="375">H159+I159</f>
        <v>1831</v>
      </c>
      <c r="K159" s="253">
        <v>0</v>
      </c>
      <c r="L159" s="253">
        <v>1115.2</v>
      </c>
      <c r="M159" s="253">
        <v>1115.2</v>
      </c>
      <c r="N159" s="253">
        <v>1512.7</v>
      </c>
      <c r="O159" s="253">
        <f t="shared" ref="O159" si="376">M159+N159</f>
        <v>2627.9</v>
      </c>
      <c r="P159" s="253">
        <v>2627.9</v>
      </c>
      <c r="Q159" s="253">
        <v>-667.9</v>
      </c>
      <c r="R159" s="253">
        <v>2000</v>
      </c>
      <c r="S159" s="253">
        <v>2052.3000000000002</v>
      </c>
      <c r="T159" s="253">
        <v>2000</v>
      </c>
      <c r="U159" s="253">
        <v>1878.7</v>
      </c>
      <c r="V159" s="253">
        <v>2000</v>
      </c>
      <c r="W159" s="253">
        <v>3330.9</v>
      </c>
      <c r="X159" s="253">
        <v>0</v>
      </c>
      <c r="Y159" s="253">
        <v>136.52000000000001</v>
      </c>
      <c r="Z159" s="253">
        <f t="shared" ref="Z159" si="377">X159+Y159</f>
        <v>136.52000000000001</v>
      </c>
      <c r="AA159" s="253">
        <v>0</v>
      </c>
      <c r="AB159" s="253">
        <f t="shared" ref="AB159" si="378">Z159+AA159</f>
        <v>136.52000000000001</v>
      </c>
      <c r="AC159" s="253">
        <v>-11.05</v>
      </c>
      <c r="AD159" s="253">
        <v>125.47000000000001</v>
      </c>
      <c r="AE159" s="253">
        <v>125.47000000000001</v>
      </c>
      <c r="AF159" s="253">
        <f t="shared" si="335"/>
        <v>100</v>
      </c>
    </row>
    <row r="160" spans="1:32" s="429" customFormat="1" ht="17.25" customHeight="1" x14ac:dyDescent="0.2">
      <c r="A160" s="255" t="s">
        <v>352</v>
      </c>
      <c r="B160" s="248" t="s">
        <v>130</v>
      </c>
      <c r="C160" s="248" t="s">
        <v>202</v>
      </c>
      <c r="D160" s="248" t="s">
        <v>190</v>
      </c>
      <c r="E160" s="248" t="s">
        <v>873</v>
      </c>
      <c r="F160" s="248" t="s">
        <v>79</v>
      </c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>
        <v>0</v>
      </c>
      <c r="Y160" s="253">
        <v>234</v>
      </c>
      <c r="Z160" s="253">
        <f>X160+Y160</f>
        <v>234</v>
      </c>
      <c r="AA160" s="253">
        <v>0</v>
      </c>
      <c r="AB160" s="253">
        <f>Z160+AA160</f>
        <v>234</v>
      </c>
      <c r="AC160" s="253">
        <v>-1.82</v>
      </c>
      <c r="AD160" s="253">
        <v>232.18</v>
      </c>
      <c r="AE160" s="253">
        <v>232.18</v>
      </c>
      <c r="AF160" s="253">
        <f t="shared" si="335"/>
        <v>100</v>
      </c>
    </row>
    <row r="161" spans="1:32" s="429" customFormat="1" ht="18" customHeight="1" x14ac:dyDescent="0.2">
      <c r="A161" s="447" t="s">
        <v>228</v>
      </c>
      <c r="B161" s="246" t="s">
        <v>130</v>
      </c>
      <c r="C161" s="246" t="s">
        <v>202</v>
      </c>
      <c r="D161" s="246" t="s">
        <v>192</v>
      </c>
      <c r="E161" s="248"/>
      <c r="F161" s="248"/>
      <c r="G161" s="253"/>
      <c r="H161" s="253" t="e">
        <f>H162</f>
        <v>#REF!</v>
      </c>
      <c r="I161" s="253" t="e">
        <f>I162</f>
        <v>#REF!</v>
      </c>
      <c r="J161" s="253" t="e">
        <f>J162</f>
        <v>#REF!</v>
      </c>
      <c r="K161" s="253" t="e">
        <f>K162+#REF!+#REF!+#REF!+#REF!</f>
        <v>#REF!</v>
      </c>
      <c r="L161" s="253" t="e">
        <f>L162</f>
        <v>#REF!</v>
      </c>
      <c r="M161" s="253" t="e">
        <f>M162</f>
        <v>#REF!</v>
      </c>
      <c r="N161" s="253" t="e">
        <f t="shared" ref="N161:S161" si="379">N162</f>
        <v>#REF!</v>
      </c>
      <c r="O161" s="253" t="e">
        <f t="shared" si="379"/>
        <v>#REF!</v>
      </c>
      <c r="P161" s="253" t="e">
        <f t="shared" si="379"/>
        <v>#REF!</v>
      </c>
      <c r="Q161" s="271" t="e">
        <f t="shared" si="379"/>
        <v>#REF!</v>
      </c>
      <c r="R161" s="271">
        <f t="shared" si="379"/>
        <v>258615.36000000002</v>
      </c>
      <c r="S161" s="271">
        <f t="shared" si="379"/>
        <v>46135.820000000007</v>
      </c>
      <c r="T161" s="271">
        <f>T162</f>
        <v>273872.58</v>
      </c>
      <c r="U161" s="271">
        <f t="shared" ref="U161:Y161" si="380">U162</f>
        <v>94147.59</v>
      </c>
      <c r="V161" s="271">
        <f t="shared" si="380"/>
        <v>307440.12999999995</v>
      </c>
      <c r="W161" s="271">
        <f t="shared" si="380"/>
        <v>50764.07</v>
      </c>
      <c r="X161" s="271">
        <f t="shared" si="380"/>
        <v>358204.20000000007</v>
      </c>
      <c r="Y161" s="271">
        <f t="shared" si="380"/>
        <v>55317.539000000004</v>
      </c>
      <c r="Z161" s="271">
        <f>Z162+Z201</f>
        <v>413521.73900000006</v>
      </c>
      <c r="AA161" s="271">
        <f t="shared" ref="AA161:AB161" si="381">AA162+AA201</f>
        <v>50592.414650000006</v>
      </c>
      <c r="AB161" s="271">
        <f t="shared" si="381"/>
        <v>464114.15364999999</v>
      </c>
      <c r="AC161" s="271">
        <f t="shared" ref="AC161:AD161" si="382">AC162+AC201</f>
        <v>27845.742999999995</v>
      </c>
      <c r="AD161" s="271">
        <f t="shared" si="382"/>
        <v>491959.9031</v>
      </c>
      <c r="AE161" s="271">
        <f t="shared" ref="AE161" si="383">AE162+AE201</f>
        <v>491821.9301</v>
      </c>
      <c r="AF161" s="271">
        <f t="shared" si="335"/>
        <v>99.971954421665146</v>
      </c>
    </row>
    <row r="162" spans="1:32" ht="36" customHeight="1" x14ac:dyDescent="0.2">
      <c r="A162" s="255" t="s">
        <v>976</v>
      </c>
      <c r="B162" s="248" t="s">
        <v>130</v>
      </c>
      <c r="C162" s="248" t="s">
        <v>202</v>
      </c>
      <c r="D162" s="248" t="s">
        <v>192</v>
      </c>
      <c r="E162" s="247" t="s">
        <v>782</v>
      </c>
      <c r="F162" s="248"/>
      <c r="G162" s="253" t="e">
        <f>G163+G165+#REF!+#REF!+#REF!+G174+G176+#REF!+#REF!</f>
        <v>#REF!</v>
      </c>
      <c r="H162" s="253" t="e">
        <f>H163+H165+#REF!+#REF!+#REF!+H174+H176+#REF!+#REF!+#REF!+H207+#REF!</f>
        <v>#REF!</v>
      </c>
      <c r="I162" s="253" t="e">
        <f>I163+I165+#REF!+#REF!+#REF!+I174+I176+#REF!+#REF!+#REF!+I207+#REF!</f>
        <v>#REF!</v>
      </c>
      <c r="J162" s="253" t="e">
        <f>J163+J165+#REF!+#REF!+#REF!+J174+J176+#REF!+#REF!+#REF!+J207+#REF!</f>
        <v>#REF!</v>
      </c>
      <c r="K162" s="253" t="e">
        <f>K163+K165+#REF!+#REF!+#REF!+K174+K176+#REF!+#REF!+#REF!+K207+#REF!+#REF!</f>
        <v>#REF!</v>
      </c>
      <c r="L162" s="253" t="e">
        <f>L163+L165+#REF!+#REF!+#REF!+L174+L176+#REF!+#REF!+#REF!+#REF!+#REF!</f>
        <v>#REF!</v>
      </c>
      <c r="M162" s="253" t="e">
        <f>M163+M165+#REF!+#REF!+M174+M176+#REF!+#REF!</f>
        <v>#REF!</v>
      </c>
      <c r="N162" s="253" t="e">
        <f>N163+N165+#REF!+#REF!+N174+N176+#REF!+#REF!</f>
        <v>#REF!</v>
      </c>
      <c r="O162" s="253" t="e">
        <f>O163+O165+#REF!+#REF!+O174+O176+#REF!+#REF!</f>
        <v>#REF!</v>
      </c>
      <c r="P162" s="253" t="e">
        <f>P163+P165+#REF!+#REF!+P174+P176+#REF!+#REF!</f>
        <v>#REF!</v>
      </c>
      <c r="Q162" s="253" t="e">
        <f>Q163+Q165+#REF!+#REF!+Q174+Q176+#REF!+#REF!</f>
        <v>#REF!</v>
      </c>
      <c r="R162" s="253">
        <f>R163+R165+R166+R167+R171+R174+R186+R187+R190+R164</f>
        <v>258615.36000000002</v>
      </c>
      <c r="S162" s="253">
        <f t="shared" ref="S162" si="384">S163+S165+S166+S167+S171+S174+S186+S187+S190+S164</f>
        <v>46135.820000000007</v>
      </c>
      <c r="T162" s="253">
        <f>T163+T164+T165+T166+T167+T171+T174+T177+T186+T187+T190+T193+T196+T199+T202</f>
        <v>273872.58</v>
      </c>
      <c r="U162" s="253">
        <f t="shared" ref="U162" si="385">U163+U164+U165+U166+U167+U171+U174+U177+U186+U187+U190+U193+U196+U199+U202</f>
        <v>94147.59</v>
      </c>
      <c r="V162" s="253">
        <f>V163+V164+V165+V166+V167+V171+V174+V177+V186+V187+V190+V193+V196+V199+V202+V189</f>
        <v>307440.12999999995</v>
      </c>
      <c r="W162" s="253">
        <f t="shared" ref="W162" si="386">W163+W164+W165+W166+W167+W171+W174+W177+W186+W187+W190+W193+W196+W199+W202+W189</f>
        <v>50764.07</v>
      </c>
      <c r="X162" s="253">
        <f>X163+X164+X165+X166+X167+X171+X174+X177+X186+X187+X190+X193+X196+X199+X202+X189+X205</f>
        <v>358204.20000000007</v>
      </c>
      <c r="Y162" s="253">
        <f>Y163+Y164+Y165+Y166+Y167+Y171+Y174+Y177+Y186+Y187+Y190+Y193+Y196+Y199+Y202+Y189+Y205</f>
        <v>55317.539000000004</v>
      </c>
      <c r="Z162" s="253">
        <f>Z163+Z164+Z165+Z166+Z167+Z171+Z174+Z177+Z186+Z187+Z190+Z193+Z196+Z199+Z202+Z189+Z205+Z168+Z180+Z183</f>
        <v>413521.73900000006</v>
      </c>
      <c r="AA162" s="253">
        <f t="shared" ref="AA162" si="387">AA163+AA164+AA165+AA166+AA167+AA171+AA174+AA177+AA186+AA187+AA190+AA193+AA196+AA199+AA202+AA189+AA205+AA168+AA180+AA183</f>
        <v>50293.614650000003</v>
      </c>
      <c r="AB162" s="253">
        <f>AB163+AB164+AB165+AB166+AB167+AB171+AB174+AB177+AB186+AB187+AB190+AB193+AB196+AB199+AB202+AB189+AB205+AB168+AB180+AB183+AB188</f>
        <v>463815.35365</v>
      </c>
      <c r="AC162" s="253">
        <f t="shared" ref="AC162:AD162" si="388">AC163+AC164+AC165+AC166+AC167+AC171+AC174+AC177+AC186+AC187+AC190+AC193+AC196+AC199+AC202+AC189+AC205+AC168+AC180+AC183+AC188</f>
        <v>27845.742999999995</v>
      </c>
      <c r="AD162" s="253">
        <f t="shared" si="388"/>
        <v>491661.10310000001</v>
      </c>
      <c r="AE162" s="253">
        <f t="shared" ref="AE162" si="389">AE163+AE164+AE165+AE166+AE167+AE171+AE174+AE177+AE186+AE187+AE190+AE193+AE196+AE199+AE202+AE189+AE205+AE168+AE180+AE183+AE188</f>
        <v>491523.13010000001</v>
      </c>
      <c r="AF162" s="253">
        <f t="shared" si="335"/>
        <v>99.971937377366231</v>
      </c>
    </row>
    <row r="163" spans="1:32" ht="38.25" customHeight="1" x14ac:dyDescent="0.2">
      <c r="A163" s="255" t="s">
        <v>76</v>
      </c>
      <c r="B163" s="248" t="s">
        <v>130</v>
      </c>
      <c r="C163" s="248" t="s">
        <v>202</v>
      </c>
      <c r="D163" s="248" t="s">
        <v>192</v>
      </c>
      <c r="E163" s="247" t="s">
        <v>781</v>
      </c>
      <c r="F163" s="248" t="s">
        <v>77</v>
      </c>
      <c r="G163" s="253"/>
      <c r="H163" s="253">
        <v>18791.29</v>
      </c>
      <c r="I163" s="253">
        <f>-1500+1851.48</f>
        <v>351.48</v>
      </c>
      <c r="J163" s="253">
        <f>H163+I163</f>
        <v>19142.77</v>
      </c>
      <c r="K163" s="253">
        <v>-1755.05</v>
      </c>
      <c r="L163" s="253">
        <f>19869.07+2000</f>
        <v>21869.07</v>
      </c>
      <c r="M163" s="253">
        <f>15576.33+2000</f>
        <v>17576.330000000002</v>
      </c>
      <c r="N163" s="253">
        <v>-3654.89</v>
      </c>
      <c r="O163" s="253">
        <v>18000</v>
      </c>
      <c r="P163" s="253">
        <v>18000</v>
      </c>
      <c r="Q163" s="253">
        <v>0</v>
      </c>
      <c r="R163" s="253">
        <f>P163+Q163</f>
        <v>18000</v>
      </c>
      <c r="S163" s="253">
        <f>-5592.25+600+412.2-567.49</f>
        <v>-5147.54</v>
      </c>
      <c r="T163" s="253">
        <v>0</v>
      </c>
      <c r="U163" s="253">
        <f>14000+1491.99-6810.44-600</f>
        <v>8081.5499999999993</v>
      </c>
      <c r="V163" s="253">
        <v>61684.28</v>
      </c>
      <c r="W163" s="253">
        <v>-53684.28</v>
      </c>
      <c r="X163" s="253">
        <f t="shared" ref="X163:X167" si="390">V163+W163</f>
        <v>8000</v>
      </c>
      <c r="Y163" s="253">
        <f>5474.041+9552.9+3017.38+144.4</f>
        <v>18188.721000000001</v>
      </c>
      <c r="Z163" s="253">
        <f t="shared" ref="Z163:Z167" si="391">X163+Y163</f>
        <v>26188.721000000001</v>
      </c>
      <c r="AA163" s="253">
        <f>-213.25+17651.13</f>
        <v>17437.88</v>
      </c>
      <c r="AB163" s="253">
        <f t="shared" ref="AB163:AB167" si="392">Z163+AA163</f>
        <v>43626.601000000002</v>
      </c>
      <c r="AC163" s="253">
        <v>295.91699999999997</v>
      </c>
      <c r="AD163" s="253">
        <v>43922.518000000004</v>
      </c>
      <c r="AE163" s="253">
        <v>43922.518000000004</v>
      </c>
      <c r="AF163" s="253">
        <f t="shared" si="335"/>
        <v>100</v>
      </c>
    </row>
    <row r="164" spans="1:32" ht="38.25" customHeight="1" x14ac:dyDescent="0.2">
      <c r="A164" s="255" t="s">
        <v>76</v>
      </c>
      <c r="B164" s="248" t="s">
        <v>130</v>
      </c>
      <c r="C164" s="248" t="s">
        <v>202</v>
      </c>
      <c r="D164" s="248" t="s">
        <v>192</v>
      </c>
      <c r="E164" s="247" t="s">
        <v>1141</v>
      </c>
      <c r="F164" s="248" t="s">
        <v>77</v>
      </c>
      <c r="G164" s="253"/>
      <c r="H164" s="253">
        <v>18791.29</v>
      </c>
      <c r="I164" s="253">
        <f>-1500+1851.48</f>
        <v>351.48</v>
      </c>
      <c r="J164" s="253">
        <f>H164+I164</f>
        <v>19142.77</v>
      </c>
      <c r="K164" s="253">
        <v>-1755.05</v>
      </c>
      <c r="L164" s="253">
        <f>19869.07+2000</f>
        <v>21869.07</v>
      </c>
      <c r="M164" s="253">
        <f>15576.33+2000</f>
        <v>17576.330000000002</v>
      </c>
      <c r="N164" s="253">
        <v>-3654.89</v>
      </c>
      <c r="O164" s="253">
        <v>18000</v>
      </c>
      <c r="P164" s="253">
        <v>18000</v>
      </c>
      <c r="Q164" s="253">
        <v>0</v>
      </c>
      <c r="R164" s="253"/>
      <c r="S164" s="253">
        <v>4000</v>
      </c>
      <c r="T164" s="253">
        <v>0</v>
      </c>
      <c r="U164" s="253">
        <v>4000</v>
      </c>
      <c r="V164" s="253">
        <v>0</v>
      </c>
      <c r="W164" s="253">
        <v>3000</v>
      </c>
      <c r="X164" s="253">
        <f t="shared" si="390"/>
        <v>3000</v>
      </c>
      <c r="Y164" s="253">
        <v>3000</v>
      </c>
      <c r="Z164" s="253">
        <f t="shared" si="391"/>
        <v>6000</v>
      </c>
      <c r="AA164" s="253">
        <v>0</v>
      </c>
      <c r="AB164" s="253">
        <f t="shared" si="392"/>
        <v>6000</v>
      </c>
      <c r="AC164" s="253">
        <v>4337</v>
      </c>
      <c r="AD164" s="253">
        <v>10337</v>
      </c>
      <c r="AE164" s="253">
        <v>10337</v>
      </c>
      <c r="AF164" s="253">
        <f t="shared" si="335"/>
        <v>100</v>
      </c>
    </row>
    <row r="165" spans="1:32" ht="36.75" customHeight="1" x14ac:dyDescent="0.2">
      <c r="A165" s="255" t="s">
        <v>76</v>
      </c>
      <c r="B165" s="248" t="s">
        <v>130</v>
      </c>
      <c r="C165" s="248" t="s">
        <v>202</v>
      </c>
      <c r="D165" s="248" t="s">
        <v>192</v>
      </c>
      <c r="E165" s="247" t="s">
        <v>783</v>
      </c>
      <c r="F165" s="248" t="s">
        <v>77</v>
      </c>
      <c r="G165" s="253"/>
      <c r="H165" s="253">
        <v>44069.2</v>
      </c>
      <c r="I165" s="253">
        <v>-1729.49</v>
      </c>
      <c r="J165" s="253">
        <f t="shared" ref="J165:J186" si="393">H165+I165</f>
        <v>42339.71</v>
      </c>
      <c r="K165" s="253">
        <v>0</v>
      </c>
      <c r="L165" s="253">
        <f>47545-16557.49</f>
        <v>30987.51</v>
      </c>
      <c r="M165" s="253">
        <f>47545-15562.42</f>
        <v>31982.58</v>
      </c>
      <c r="N165" s="253">
        <f>1990.44+11926.9</f>
        <v>13917.34</v>
      </c>
      <c r="O165" s="253">
        <f t="shared" ref="O165" si="394">M165+N165</f>
        <v>45899.92</v>
      </c>
      <c r="P165" s="253">
        <f>30399.29+11620.7</f>
        <v>42019.990000000005</v>
      </c>
      <c r="Q165" s="253">
        <v>4909.87</v>
      </c>
      <c r="R165" s="253">
        <f t="shared" ref="R165" si="395">P165+Q165</f>
        <v>46929.860000000008</v>
      </c>
      <c r="S165" s="253">
        <f>14252.94+7382.6-1691.1+9472</f>
        <v>29416.440000000002</v>
      </c>
      <c r="T165" s="253">
        <v>61790.26</v>
      </c>
      <c r="U165" s="253">
        <f>11375.14+1217.21-8716.5+3606.79+810</f>
        <v>8292.64</v>
      </c>
      <c r="V165" s="253">
        <v>0</v>
      </c>
      <c r="W165" s="253">
        <f>84973-25600</f>
        <v>59373</v>
      </c>
      <c r="X165" s="253">
        <f t="shared" si="390"/>
        <v>59373</v>
      </c>
      <c r="Y165" s="253">
        <v>-13000</v>
      </c>
      <c r="Z165" s="253">
        <f t="shared" si="391"/>
        <v>46373</v>
      </c>
      <c r="AA165" s="253">
        <v>0</v>
      </c>
      <c r="AB165" s="253">
        <f t="shared" si="392"/>
        <v>46373</v>
      </c>
      <c r="AC165" s="253">
        <v>-4530</v>
      </c>
      <c r="AD165" s="253">
        <v>41843</v>
      </c>
      <c r="AE165" s="253">
        <v>41843</v>
      </c>
      <c r="AF165" s="253">
        <f t="shared" si="335"/>
        <v>100</v>
      </c>
    </row>
    <row r="166" spans="1:32" ht="33.75" customHeight="1" x14ac:dyDescent="0.2">
      <c r="A166" s="255" t="s">
        <v>76</v>
      </c>
      <c r="B166" s="248" t="s">
        <v>130</v>
      </c>
      <c r="C166" s="248" t="s">
        <v>202</v>
      </c>
      <c r="D166" s="248" t="s">
        <v>192</v>
      </c>
      <c r="E166" s="247" t="s">
        <v>1070</v>
      </c>
      <c r="F166" s="248" t="s">
        <v>77</v>
      </c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>
        <f>18623.3-7382.6-9472</f>
        <v>1768.6999999999989</v>
      </c>
      <c r="T166" s="253">
        <v>4316.7</v>
      </c>
      <c r="U166" s="253">
        <f>3675.9+8716.5-240-810</f>
        <v>11342.4</v>
      </c>
      <c r="V166" s="253">
        <v>0</v>
      </c>
      <c r="W166" s="253">
        <v>0</v>
      </c>
      <c r="X166" s="253">
        <f t="shared" si="390"/>
        <v>0</v>
      </c>
      <c r="Y166" s="253">
        <v>29301.4</v>
      </c>
      <c r="Z166" s="253">
        <f t="shared" si="391"/>
        <v>29301.4</v>
      </c>
      <c r="AA166" s="253">
        <v>0</v>
      </c>
      <c r="AB166" s="253">
        <f t="shared" si="392"/>
        <v>29301.4</v>
      </c>
      <c r="AC166" s="253">
        <v>18565.582999999999</v>
      </c>
      <c r="AD166" s="253">
        <v>47866.983</v>
      </c>
      <c r="AE166" s="253">
        <v>47866.983</v>
      </c>
      <c r="AF166" s="253">
        <f t="shared" si="335"/>
        <v>100</v>
      </c>
    </row>
    <row r="167" spans="1:32" ht="81.75" customHeight="1" x14ac:dyDescent="0.2">
      <c r="A167" s="255" t="s">
        <v>940</v>
      </c>
      <c r="B167" s="248" t="s">
        <v>130</v>
      </c>
      <c r="C167" s="248" t="s">
        <v>202</v>
      </c>
      <c r="D167" s="248" t="s">
        <v>192</v>
      </c>
      <c r="E167" s="247" t="s">
        <v>776</v>
      </c>
      <c r="F167" s="248" t="s">
        <v>77</v>
      </c>
      <c r="G167" s="253"/>
      <c r="H167" s="253">
        <v>174462.7</v>
      </c>
      <c r="I167" s="253">
        <v>5065</v>
      </c>
      <c r="J167" s="253">
        <f t="shared" ref="J167:J173" si="396">H167+I167</f>
        <v>179527.7</v>
      </c>
      <c r="K167" s="253">
        <v>-3826.2</v>
      </c>
      <c r="L167" s="253">
        <f>177297.6-4263</f>
        <v>173034.6</v>
      </c>
      <c r="M167" s="253">
        <f>177297.6-4263</f>
        <v>173034.6</v>
      </c>
      <c r="N167" s="253">
        <f>-30015.8+9254.2</f>
        <v>-20761.599999999999</v>
      </c>
      <c r="O167" s="253">
        <f>M167+N167</f>
        <v>152273</v>
      </c>
      <c r="P167" s="253">
        <f>143018.8+9254.2</f>
        <v>152273</v>
      </c>
      <c r="Q167" s="253">
        <v>36373</v>
      </c>
      <c r="R167" s="253">
        <f>P167+Q167</f>
        <v>188646</v>
      </c>
      <c r="S167" s="253">
        <v>10530</v>
      </c>
      <c r="T167" s="253">
        <f t="shared" ref="T167" si="397">R167+S167</f>
        <v>199176</v>
      </c>
      <c r="U167" s="253">
        <v>2155.9</v>
      </c>
      <c r="V167" s="253">
        <v>199176</v>
      </c>
      <c r="W167" s="253">
        <v>23269.7</v>
      </c>
      <c r="X167" s="253">
        <f t="shared" si="390"/>
        <v>222445.7</v>
      </c>
      <c r="Y167" s="253">
        <v>17640.620999999999</v>
      </c>
      <c r="Z167" s="253">
        <f t="shared" si="391"/>
        <v>240086.321</v>
      </c>
      <c r="AA167" s="253">
        <v>0</v>
      </c>
      <c r="AB167" s="253">
        <f t="shared" si="392"/>
        <v>240086.321</v>
      </c>
      <c r="AC167" s="253">
        <v>5650.9009999999998</v>
      </c>
      <c r="AD167" s="253">
        <v>245737.22200000001</v>
      </c>
      <c r="AE167" s="253">
        <v>245737.22200000001</v>
      </c>
      <c r="AF167" s="253">
        <f t="shared" si="335"/>
        <v>100</v>
      </c>
    </row>
    <row r="168" spans="1:32" ht="30.75" customHeight="1" x14ac:dyDescent="0.2">
      <c r="A168" s="255" t="s">
        <v>1254</v>
      </c>
      <c r="B168" s="248" t="s">
        <v>130</v>
      </c>
      <c r="C168" s="248" t="s">
        <v>202</v>
      </c>
      <c r="D168" s="248" t="s">
        <v>192</v>
      </c>
      <c r="E168" s="247" t="s">
        <v>1253</v>
      </c>
      <c r="F168" s="248"/>
      <c r="G168" s="253"/>
      <c r="H168" s="253">
        <f>H170</f>
        <v>280.10000000000002</v>
      </c>
      <c r="I168" s="253">
        <f>I170</f>
        <v>0</v>
      </c>
      <c r="J168" s="253">
        <f t="shared" ref="J168:J170" si="398">H168+I168</f>
        <v>280.10000000000002</v>
      </c>
      <c r="K168" s="253">
        <f>K170</f>
        <v>0</v>
      </c>
      <c r="L168" s="253">
        <f>L170</f>
        <v>12</v>
      </c>
      <c r="M168" s="253">
        <f>M170</f>
        <v>12</v>
      </c>
      <c r="N168" s="253">
        <f t="shared" ref="N168:Q168" si="399">N170</f>
        <v>15</v>
      </c>
      <c r="O168" s="253">
        <f t="shared" si="399"/>
        <v>27</v>
      </c>
      <c r="P168" s="253">
        <f t="shared" si="399"/>
        <v>27</v>
      </c>
      <c r="Q168" s="253">
        <f t="shared" si="399"/>
        <v>0</v>
      </c>
      <c r="R168" s="253">
        <f>R169+R170</f>
        <v>1987</v>
      </c>
      <c r="S168" s="253">
        <f t="shared" ref="S168:AB168" si="400">S169+S170</f>
        <v>-517.19999999999993</v>
      </c>
      <c r="T168" s="253">
        <f t="shared" si="400"/>
        <v>1482.1</v>
      </c>
      <c r="U168" s="253">
        <f t="shared" si="400"/>
        <v>294.46999999999997</v>
      </c>
      <c r="V168" s="253">
        <f t="shared" si="400"/>
        <v>1330.2</v>
      </c>
      <c r="W168" s="253">
        <f t="shared" si="400"/>
        <v>1099.4000000000001</v>
      </c>
      <c r="X168" s="253">
        <f t="shared" si="400"/>
        <v>2429.6000000000004</v>
      </c>
      <c r="Y168" s="253">
        <f t="shared" si="400"/>
        <v>0</v>
      </c>
      <c r="Z168" s="253">
        <f t="shared" si="400"/>
        <v>0</v>
      </c>
      <c r="AA168" s="253">
        <f t="shared" si="400"/>
        <v>713.13</v>
      </c>
      <c r="AB168" s="253">
        <f t="shared" si="400"/>
        <v>713.13</v>
      </c>
      <c r="AC168" s="253">
        <f t="shared" ref="AC168:AD168" si="401">AC169+AC170</f>
        <v>0</v>
      </c>
      <c r="AD168" s="253">
        <f t="shared" si="401"/>
        <v>713.13</v>
      </c>
      <c r="AE168" s="253">
        <f t="shared" ref="AE168" si="402">AE169+AE170</f>
        <v>713.13</v>
      </c>
      <c r="AF168" s="253">
        <f t="shared" si="335"/>
        <v>100</v>
      </c>
    </row>
    <row r="169" spans="1:32" ht="17.25" customHeight="1" x14ac:dyDescent="0.2">
      <c r="A169" s="255" t="s">
        <v>78</v>
      </c>
      <c r="B169" s="248" t="s">
        <v>130</v>
      </c>
      <c r="C169" s="248" t="s">
        <v>202</v>
      </c>
      <c r="D169" s="248" t="s">
        <v>192</v>
      </c>
      <c r="E169" s="247" t="s">
        <v>1253</v>
      </c>
      <c r="F169" s="248" t="s">
        <v>79</v>
      </c>
      <c r="G169" s="253"/>
      <c r="H169" s="253">
        <v>1831</v>
      </c>
      <c r="I169" s="253">
        <v>0</v>
      </c>
      <c r="J169" s="253">
        <f t="shared" si="398"/>
        <v>1831</v>
      </c>
      <c r="K169" s="253">
        <v>0</v>
      </c>
      <c r="L169" s="253">
        <v>1115.2</v>
      </c>
      <c r="M169" s="253">
        <v>1115.2</v>
      </c>
      <c r="N169" s="253">
        <v>1512.7</v>
      </c>
      <c r="O169" s="253">
        <f t="shared" ref="O169:O170" si="403">M169+N169</f>
        <v>2627.9</v>
      </c>
      <c r="P169" s="253">
        <v>2627.9</v>
      </c>
      <c r="Q169" s="253">
        <v>-667.9</v>
      </c>
      <c r="R169" s="253">
        <f>P169+Q169</f>
        <v>1960</v>
      </c>
      <c r="S169" s="253">
        <v>-504.9</v>
      </c>
      <c r="T169" s="253">
        <f t="shared" ref="T169" si="404">R169+S169</f>
        <v>1455.1</v>
      </c>
      <c r="U169" s="253">
        <v>303.7</v>
      </c>
      <c r="V169" s="253">
        <v>1316.9</v>
      </c>
      <c r="W169" s="253">
        <v>1088.4000000000001</v>
      </c>
      <c r="X169" s="253">
        <f>V169+W169</f>
        <v>2405.3000000000002</v>
      </c>
      <c r="Y169" s="253">
        <v>0</v>
      </c>
      <c r="Z169" s="253">
        <v>0</v>
      </c>
      <c r="AA169" s="253">
        <v>706</v>
      </c>
      <c r="AB169" s="253">
        <f>Z169+AA169</f>
        <v>706</v>
      </c>
      <c r="AC169" s="253">
        <v>0</v>
      </c>
      <c r="AD169" s="253">
        <v>706</v>
      </c>
      <c r="AE169" s="253">
        <v>706</v>
      </c>
      <c r="AF169" s="253">
        <f t="shared" si="335"/>
        <v>100</v>
      </c>
    </row>
    <row r="170" spans="1:32" ht="17.25" customHeight="1" x14ac:dyDescent="0.2">
      <c r="A170" s="255" t="s">
        <v>1071</v>
      </c>
      <c r="B170" s="248" t="s">
        <v>130</v>
      </c>
      <c r="C170" s="248" t="s">
        <v>202</v>
      </c>
      <c r="D170" s="248" t="s">
        <v>192</v>
      </c>
      <c r="E170" s="247" t="s">
        <v>1253</v>
      </c>
      <c r="F170" s="248" t="s">
        <v>79</v>
      </c>
      <c r="G170" s="253"/>
      <c r="H170" s="253">
        <v>280.10000000000002</v>
      </c>
      <c r="I170" s="253">
        <v>0</v>
      </c>
      <c r="J170" s="253">
        <f t="shared" si="398"/>
        <v>280.10000000000002</v>
      </c>
      <c r="K170" s="253">
        <v>0</v>
      </c>
      <c r="L170" s="253">
        <v>12</v>
      </c>
      <c r="M170" s="253">
        <v>12</v>
      </c>
      <c r="N170" s="253">
        <v>15</v>
      </c>
      <c r="O170" s="253">
        <f t="shared" si="403"/>
        <v>27</v>
      </c>
      <c r="P170" s="253">
        <v>27</v>
      </c>
      <c r="Q170" s="253">
        <v>0</v>
      </c>
      <c r="R170" s="253">
        <f>P170+Q170</f>
        <v>27</v>
      </c>
      <c r="S170" s="253">
        <v>-12.3</v>
      </c>
      <c r="T170" s="253">
        <v>27</v>
      </c>
      <c r="U170" s="253">
        <v>-9.23</v>
      </c>
      <c r="V170" s="253">
        <v>13.3</v>
      </c>
      <c r="W170" s="253">
        <v>11</v>
      </c>
      <c r="X170" s="253">
        <f>V170+W170</f>
        <v>24.3</v>
      </c>
      <c r="Y170" s="253">
        <v>0</v>
      </c>
      <c r="Z170" s="253">
        <v>0</v>
      </c>
      <c r="AA170" s="253">
        <v>7.13</v>
      </c>
      <c r="AB170" s="253">
        <f>Z170+AA170</f>
        <v>7.13</v>
      </c>
      <c r="AC170" s="253">
        <v>0</v>
      </c>
      <c r="AD170" s="253">
        <v>7.13</v>
      </c>
      <c r="AE170" s="253">
        <v>7.13</v>
      </c>
      <c r="AF170" s="253">
        <f t="shared" si="335"/>
        <v>100</v>
      </c>
    </row>
    <row r="171" spans="1:32" ht="33.75" customHeight="1" x14ac:dyDescent="0.2">
      <c r="A171" s="255" t="s">
        <v>770</v>
      </c>
      <c r="B171" s="248" t="s">
        <v>130</v>
      </c>
      <c r="C171" s="248" t="s">
        <v>202</v>
      </c>
      <c r="D171" s="248" t="s">
        <v>192</v>
      </c>
      <c r="E171" s="247" t="s">
        <v>772</v>
      </c>
      <c r="F171" s="248"/>
      <c r="G171" s="253"/>
      <c r="H171" s="253">
        <f>H173</f>
        <v>280.10000000000002</v>
      </c>
      <c r="I171" s="253">
        <f>I173</f>
        <v>0</v>
      </c>
      <c r="J171" s="253">
        <f t="shared" si="396"/>
        <v>280.10000000000002</v>
      </c>
      <c r="K171" s="253">
        <f>K173</f>
        <v>0</v>
      </c>
      <c r="L171" s="253">
        <f>L173</f>
        <v>12</v>
      </c>
      <c r="M171" s="253">
        <f>M173</f>
        <v>12</v>
      </c>
      <c r="N171" s="253">
        <f t="shared" ref="N171:Q171" si="405">N173</f>
        <v>15</v>
      </c>
      <c r="O171" s="253">
        <f t="shared" si="405"/>
        <v>27</v>
      </c>
      <c r="P171" s="253">
        <f t="shared" si="405"/>
        <v>27</v>
      </c>
      <c r="Q171" s="253">
        <f t="shared" si="405"/>
        <v>0</v>
      </c>
      <c r="R171" s="253">
        <f>R172+R173</f>
        <v>1987</v>
      </c>
      <c r="S171" s="253">
        <f t="shared" ref="S171:T171" si="406">S172+S173</f>
        <v>-517.19999999999993</v>
      </c>
      <c r="T171" s="253">
        <f t="shared" si="406"/>
        <v>1482.1</v>
      </c>
      <c r="U171" s="253">
        <f t="shared" ref="U171:V171" si="407">U172+U173</f>
        <v>294.46999999999997</v>
      </c>
      <c r="V171" s="253">
        <f t="shared" si="407"/>
        <v>1330.2</v>
      </c>
      <c r="W171" s="253">
        <f t="shared" ref="W171:X171" si="408">W172+W173</f>
        <v>1099.4000000000001</v>
      </c>
      <c r="X171" s="253">
        <f t="shared" si="408"/>
        <v>2429.6000000000004</v>
      </c>
      <c r="Y171" s="253">
        <f t="shared" ref="Y171:Z171" si="409">Y172+Y173</f>
        <v>0</v>
      </c>
      <c r="Z171" s="253">
        <f t="shared" si="409"/>
        <v>2429.6000000000004</v>
      </c>
      <c r="AA171" s="253">
        <f t="shared" ref="AA171:AB171" si="410">AA172+AA173</f>
        <v>0</v>
      </c>
      <c r="AB171" s="253">
        <f t="shared" si="410"/>
        <v>2429.6000000000004</v>
      </c>
      <c r="AC171" s="253">
        <f t="shared" ref="AC171:AD171" si="411">AC172+AC173</f>
        <v>-1133.605</v>
      </c>
      <c r="AD171" s="253">
        <f t="shared" si="411"/>
        <v>1295.9950000000001</v>
      </c>
      <c r="AE171" s="253">
        <f t="shared" ref="AE171" si="412">AE172+AE173</f>
        <v>1295.9950000000001</v>
      </c>
      <c r="AF171" s="253">
        <f t="shared" si="335"/>
        <v>100</v>
      </c>
    </row>
    <row r="172" spans="1:32" ht="18.75" customHeight="1" x14ac:dyDescent="0.2">
      <c r="A172" s="255" t="s">
        <v>78</v>
      </c>
      <c r="B172" s="248" t="s">
        <v>130</v>
      </c>
      <c r="C172" s="248" t="s">
        <v>202</v>
      </c>
      <c r="D172" s="248" t="s">
        <v>192</v>
      </c>
      <c r="E172" s="247" t="s">
        <v>772</v>
      </c>
      <c r="F172" s="248" t="s">
        <v>79</v>
      </c>
      <c r="G172" s="253"/>
      <c r="H172" s="253">
        <v>1831</v>
      </c>
      <c r="I172" s="253">
        <v>0</v>
      </c>
      <c r="J172" s="253">
        <f t="shared" si="396"/>
        <v>1831</v>
      </c>
      <c r="K172" s="253">
        <v>0</v>
      </c>
      <c r="L172" s="253">
        <v>1115.2</v>
      </c>
      <c r="M172" s="253">
        <v>1115.2</v>
      </c>
      <c r="N172" s="253">
        <v>1512.7</v>
      </c>
      <c r="O172" s="253">
        <f t="shared" ref="O172" si="413">M172+N172</f>
        <v>2627.9</v>
      </c>
      <c r="P172" s="253">
        <v>2627.9</v>
      </c>
      <c r="Q172" s="253">
        <v>-667.9</v>
      </c>
      <c r="R172" s="253">
        <f>P172+Q172</f>
        <v>1960</v>
      </c>
      <c r="S172" s="253">
        <v>-504.9</v>
      </c>
      <c r="T172" s="253">
        <f t="shared" ref="T172" si="414">R172+S172</f>
        <v>1455.1</v>
      </c>
      <c r="U172" s="253">
        <v>303.7</v>
      </c>
      <c r="V172" s="253">
        <v>1316.9</v>
      </c>
      <c r="W172" s="253">
        <v>1088.4000000000001</v>
      </c>
      <c r="X172" s="253">
        <f>V172+W172</f>
        <v>2405.3000000000002</v>
      </c>
      <c r="Y172" s="253">
        <v>0</v>
      </c>
      <c r="Z172" s="253">
        <f>X172+Y172</f>
        <v>2405.3000000000002</v>
      </c>
      <c r="AA172" s="253">
        <v>0</v>
      </c>
      <c r="AB172" s="253">
        <f>Z172+AA172</f>
        <v>2405.3000000000002</v>
      </c>
      <c r="AC172" s="253">
        <v>-1123.48</v>
      </c>
      <c r="AD172" s="253">
        <v>1281.8200000000002</v>
      </c>
      <c r="AE172" s="253">
        <v>1281.8200000000002</v>
      </c>
      <c r="AF172" s="253">
        <f t="shared" si="335"/>
        <v>100</v>
      </c>
    </row>
    <row r="173" spans="1:32" ht="18.75" customHeight="1" x14ac:dyDescent="0.2">
      <c r="A173" s="255" t="s">
        <v>1071</v>
      </c>
      <c r="B173" s="248" t="s">
        <v>130</v>
      </c>
      <c r="C173" s="248" t="s">
        <v>202</v>
      </c>
      <c r="D173" s="248" t="s">
        <v>192</v>
      </c>
      <c r="E173" s="247" t="s">
        <v>772</v>
      </c>
      <c r="F173" s="248" t="s">
        <v>79</v>
      </c>
      <c r="G173" s="253"/>
      <c r="H173" s="253">
        <v>280.10000000000002</v>
      </c>
      <c r="I173" s="253">
        <v>0</v>
      </c>
      <c r="J173" s="253">
        <f t="shared" si="396"/>
        <v>280.10000000000002</v>
      </c>
      <c r="K173" s="253">
        <v>0</v>
      </c>
      <c r="L173" s="253">
        <v>12</v>
      </c>
      <c r="M173" s="253">
        <v>12</v>
      </c>
      <c r="N173" s="253">
        <v>15</v>
      </c>
      <c r="O173" s="253">
        <f t="shared" ref="O173" si="415">M173+N173</f>
        <v>27</v>
      </c>
      <c r="P173" s="253">
        <v>27</v>
      </c>
      <c r="Q173" s="253">
        <v>0</v>
      </c>
      <c r="R173" s="253">
        <f>P173+Q173</f>
        <v>27</v>
      </c>
      <c r="S173" s="253">
        <v>-12.3</v>
      </c>
      <c r="T173" s="253">
        <v>27</v>
      </c>
      <c r="U173" s="253">
        <v>-9.23</v>
      </c>
      <c r="V173" s="253">
        <v>13.3</v>
      </c>
      <c r="W173" s="253">
        <v>11</v>
      </c>
      <c r="X173" s="253">
        <f>V173+W173</f>
        <v>24.3</v>
      </c>
      <c r="Y173" s="253">
        <v>0</v>
      </c>
      <c r="Z173" s="253">
        <f>X173+Y173</f>
        <v>24.3</v>
      </c>
      <c r="AA173" s="253">
        <v>0</v>
      </c>
      <c r="AB173" s="253">
        <f>Z173+AA173</f>
        <v>24.3</v>
      </c>
      <c r="AC173" s="253">
        <v>-10.125</v>
      </c>
      <c r="AD173" s="253">
        <v>14.175000000000001</v>
      </c>
      <c r="AE173" s="253">
        <v>14.175000000000001</v>
      </c>
      <c r="AF173" s="253">
        <f t="shared" si="335"/>
        <v>100</v>
      </c>
    </row>
    <row r="174" spans="1:32" ht="18.75" hidden="1" customHeight="1" x14ac:dyDescent="0.2">
      <c r="A174" s="255" t="s">
        <v>775</v>
      </c>
      <c r="B174" s="248" t="s">
        <v>130</v>
      </c>
      <c r="C174" s="248" t="s">
        <v>202</v>
      </c>
      <c r="D174" s="248" t="s">
        <v>192</v>
      </c>
      <c r="E174" s="247" t="s">
        <v>773</v>
      </c>
      <c r="F174" s="248"/>
      <c r="G174" s="253"/>
      <c r="H174" s="253">
        <f>H175</f>
        <v>1736</v>
      </c>
      <c r="I174" s="253">
        <f>I175</f>
        <v>0</v>
      </c>
      <c r="J174" s="253">
        <f t="shared" si="393"/>
        <v>1736</v>
      </c>
      <c r="K174" s="253">
        <f>K175</f>
        <v>0</v>
      </c>
      <c r="L174" s="253">
        <f>L175</f>
        <v>1667.6</v>
      </c>
      <c r="M174" s="253">
        <f>M175</f>
        <v>1667.6</v>
      </c>
      <c r="N174" s="253">
        <f t="shared" ref="N174:Q174" si="416">N175</f>
        <v>-647.6</v>
      </c>
      <c r="O174" s="253">
        <f t="shared" si="416"/>
        <v>1019.9999999999999</v>
      </c>
      <c r="P174" s="253">
        <f t="shared" si="416"/>
        <v>1020</v>
      </c>
      <c r="Q174" s="253">
        <f t="shared" si="416"/>
        <v>-117.5</v>
      </c>
      <c r="R174" s="253">
        <f>R175+R176</f>
        <v>902.5</v>
      </c>
      <c r="S174" s="253">
        <f t="shared" ref="S174:T174" si="417">S175+S176</f>
        <v>1902</v>
      </c>
      <c r="T174" s="253">
        <f t="shared" si="417"/>
        <v>2776.4</v>
      </c>
      <c r="U174" s="253">
        <f t="shared" ref="U174:V174" si="418">U175+U176</f>
        <v>-2776.4</v>
      </c>
      <c r="V174" s="253">
        <f t="shared" si="418"/>
        <v>0</v>
      </c>
      <c r="W174" s="253">
        <f t="shared" ref="W174:X174" si="419">W175+W176</f>
        <v>0</v>
      </c>
      <c r="X174" s="253">
        <f t="shared" si="419"/>
        <v>0</v>
      </c>
      <c r="Y174" s="253">
        <f t="shared" ref="Y174:Z174" si="420">Y175+Y176</f>
        <v>0</v>
      </c>
      <c r="Z174" s="253">
        <f t="shared" si="420"/>
        <v>0</v>
      </c>
      <c r="AA174" s="253">
        <f t="shared" ref="AA174:AB174" si="421">AA175+AA176</f>
        <v>0</v>
      </c>
      <c r="AB174" s="253">
        <f t="shared" si="421"/>
        <v>0</v>
      </c>
      <c r="AC174" s="253">
        <f t="shared" ref="AC174:AD174" si="422">AC175+AC176</f>
        <v>0</v>
      </c>
      <c r="AD174" s="253">
        <f t="shared" si="422"/>
        <v>0</v>
      </c>
      <c r="AE174" s="253">
        <f t="shared" ref="AE174" si="423">AE175+AE176</f>
        <v>0</v>
      </c>
      <c r="AF174" s="253" t="e">
        <f t="shared" si="335"/>
        <v>#DIV/0!</v>
      </c>
    </row>
    <row r="175" spans="1:32" ht="16.5" hidden="1" customHeight="1" x14ac:dyDescent="0.2">
      <c r="A175" s="255" t="s">
        <v>78</v>
      </c>
      <c r="B175" s="248" t="s">
        <v>130</v>
      </c>
      <c r="C175" s="248" t="s">
        <v>202</v>
      </c>
      <c r="D175" s="248" t="s">
        <v>192</v>
      </c>
      <c r="E175" s="247" t="s">
        <v>773</v>
      </c>
      <c r="F175" s="248" t="s">
        <v>79</v>
      </c>
      <c r="G175" s="253"/>
      <c r="H175" s="253">
        <v>1736</v>
      </c>
      <c r="I175" s="253">
        <v>0</v>
      </c>
      <c r="J175" s="253">
        <f t="shared" si="393"/>
        <v>1736</v>
      </c>
      <c r="K175" s="253">
        <v>0</v>
      </c>
      <c r="L175" s="253">
        <v>1667.6</v>
      </c>
      <c r="M175" s="253">
        <v>1667.6</v>
      </c>
      <c r="N175" s="253">
        <v>-647.6</v>
      </c>
      <c r="O175" s="253">
        <f t="shared" ref="O175:O186" si="424">M175+N175</f>
        <v>1019.9999999999999</v>
      </c>
      <c r="P175" s="253">
        <v>1020</v>
      </c>
      <c r="Q175" s="253">
        <v>-117.5</v>
      </c>
      <c r="R175" s="253">
        <f>P175+Q175</f>
        <v>902.5</v>
      </c>
      <c r="S175" s="253">
        <v>1873.9</v>
      </c>
      <c r="T175" s="253">
        <f t="shared" ref="T175" si="425">R175+S175</f>
        <v>2776.4</v>
      </c>
      <c r="U175" s="253">
        <v>-2776.4</v>
      </c>
      <c r="V175" s="253">
        <f t="shared" ref="V175:V176" si="426">T175+U175</f>
        <v>0</v>
      </c>
      <c r="W175" s="253">
        <v>0</v>
      </c>
      <c r="X175" s="253">
        <f t="shared" ref="X175:X176" si="427">V175+W175</f>
        <v>0</v>
      </c>
      <c r="Y175" s="253">
        <v>0</v>
      </c>
      <c r="Z175" s="253">
        <f t="shared" ref="Z175:Z176" si="428">X175+Y175</f>
        <v>0</v>
      </c>
      <c r="AA175" s="253">
        <v>0</v>
      </c>
      <c r="AB175" s="253">
        <f t="shared" ref="AB175:AB176" si="429">Z175+AA175</f>
        <v>0</v>
      </c>
      <c r="AC175" s="253">
        <v>0</v>
      </c>
      <c r="AD175" s="253">
        <f t="shared" ref="AD175:AE176" si="430">AB175+AC175</f>
        <v>0</v>
      </c>
      <c r="AE175" s="253">
        <f t="shared" si="430"/>
        <v>0</v>
      </c>
      <c r="AF175" s="253" t="e">
        <f t="shared" si="335"/>
        <v>#DIV/0!</v>
      </c>
    </row>
    <row r="176" spans="1:32" ht="24.75" hidden="1" customHeight="1" x14ac:dyDescent="0.2">
      <c r="A176" s="255" t="s">
        <v>1071</v>
      </c>
      <c r="B176" s="248" t="s">
        <v>130</v>
      </c>
      <c r="C176" s="248" t="s">
        <v>202</v>
      </c>
      <c r="D176" s="248" t="s">
        <v>192</v>
      </c>
      <c r="E176" s="247" t="s">
        <v>773</v>
      </c>
      <c r="F176" s="248" t="s">
        <v>79</v>
      </c>
      <c r="G176" s="253"/>
      <c r="H176" s="253" t="e">
        <f>#REF!</f>
        <v>#REF!</v>
      </c>
      <c r="I176" s="253" t="e">
        <f>#REF!</f>
        <v>#REF!</v>
      </c>
      <c r="J176" s="253" t="e">
        <f t="shared" si="393"/>
        <v>#REF!</v>
      </c>
      <c r="K176" s="253" t="e">
        <f>#REF!</f>
        <v>#REF!</v>
      </c>
      <c r="L176" s="253" t="e">
        <f>#REF!</f>
        <v>#REF!</v>
      </c>
      <c r="M176" s="253" t="e">
        <f>#REF!</f>
        <v>#REF!</v>
      </c>
      <c r="N176" s="253" t="e">
        <f>#REF!</f>
        <v>#REF!</v>
      </c>
      <c r="O176" s="253" t="e">
        <f>#REF!</f>
        <v>#REF!</v>
      </c>
      <c r="P176" s="253" t="e">
        <f>#REF!</f>
        <v>#REF!</v>
      </c>
      <c r="Q176" s="253" t="e">
        <f>#REF!</f>
        <v>#REF!</v>
      </c>
      <c r="R176" s="253">
        <v>0</v>
      </c>
      <c r="S176" s="253">
        <v>28.1</v>
      </c>
      <c r="T176" s="253">
        <v>0</v>
      </c>
      <c r="U176" s="253">
        <v>0</v>
      </c>
      <c r="V176" s="253">
        <f t="shared" si="426"/>
        <v>0</v>
      </c>
      <c r="W176" s="253">
        <v>0</v>
      </c>
      <c r="X176" s="253">
        <f t="shared" si="427"/>
        <v>0</v>
      </c>
      <c r="Y176" s="253">
        <v>0</v>
      </c>
      <c r="Z176" s="253">
        <f t="shared" si="428"/>
        <v>0</v>
      </c>
      <c r="AA176" s="253">
        <v>0</v>
      </c>
      <c r="AB176" s="253">
        <f t="shared" si="429"/>
        <v>0</v>
      </c>
      <c r="AC176" s="253">
        <v>0</v>
      </c>
      <c r="AD176" s="253">
        <f t="shared" si="430"/>
        <v>0</v>
      </c>
      <c r="AE176" s="253">
        <f t="shared" si="430"/>
        <v>0</v>
      </c>
      <c r="AF176" s="253" t="e">
        <f t="shared" si="335"/>
        <v>#DIV/0!</v>
      </c>
    </row>
    <row r="177" spans="1:32" ht="34.5" customHeight="1" x14ac:dyDescent="0.2">
      <c r="A177" s="255" t="s">
        <v>1157</v>
      </c>
      <c r="B177" s="248" t="s">
        <v>130</v>
      </c>
      <c r="C177" s="248" t="s">
        <v>202</v>
      </c>
      <c r="D177" s="248" t="s">
        <v>192</v>
      </c>
      <c r="E177" s="247" t="s">
        <v>1158</v>
      </c>
      <c r="F177" s="248"/>
      <c r="G177" s="253"/>
      <c r="H177" s="253">
        <v>1736</v>
      </c>
      <c r="I177" s="253">
        <v>0</v>
      </c>
      <c r="J177" s="253">
        <v>1736</v>
      </c>
      <c r="K177" s="253">
        <v>0</v>
      </c>
      <c r="L177" s="253">
        <v>1667.6</v>
      </c>
      <c r="M177" s="253">
        <v>1667.6</v>
      </c>
      <c r="N177" s="253">
        <v>-647.6</v>
      </c>
      <c r="O177" s="253">
        <v>1019.9999999999999</v>
      </c>
      <c r="P177" s="253">
        <v>1020</v>
      </c>
      <c r="Q177" s="253">
        <v>-117.5</v>
      </c>
      <c r="R177" s="253">
        <v>902.5</v>
      </c>
      <c r="S177" s="253">
        <v>1902</v>
      </c>
      <c r="T177" s="253">
        <f>T178+T179</f>
        <v>0</v>
      </c>
      <c r="U177" s="253">
        <f t="shared" ref="U177:V177" si="431">U178+U179</f>
        <v>2075.25</v>
      </c>
      <c r="V177" s="253">
        <f t="shared" si="431"/>
        <v>2075.25</v>
      </c>
      <c r="W177" s="253">
        <f t="shared" ref="W177:X177" si="432">W178+W179</f>
        <v>1233.9499999999998</v>
      </c>
      <c r="X177" s="253">
        <f t="shared" si="432"/>
        <v>3309.2</v>
      </c>
      <c r="Y177" s="253">
        <f t="shared" ref="Y177:Z177" si="433">Y178+Y179</f>
        <v>-0.01</v>
      </c>
      <c r="Z177" s="253">
        <f t="shared" si="433"/>
        <v>3309.19</v>
      </c>
      <c r="AA177" s="253">
        <f t="shared" ref="AA177:AB177" si="434">AA178+AA179</f>
        <v>0</v>
      </c>
      <c r="AB177" s="253">
        <f t="shared" si="434"/>
        <v>3309.19</v>
      </c>
      <c r="AC177" s="253">
        <f t="shared" ref="AC177:AD177" si="435">AC178+AC179</f>
        <v>0</v>
      </c>
      <c r="AD177" s="253">
        <f t="shared" si="435"/>
        <v>3309.19</v>
      </c>
      <c r="AE177" s="253">
        <f t="shared" ref="AE177" si="436">AE178+AE179</f>
        <v>3309.19</v>
      </c>
      <c r="AF177" s="253">
        <f t="shared" si="335"/>
        <v>100</v>
      </c>
    </row>
    <row r="178" spans="1:32" ht="24.75" customHeight="1" x14ac:dyDescent="0.2">
      <c r="A178" s="255" t="s">
        <v>78</v>
      </c>
      <c r="B178" s="248" t="s">
        <v>130</v>
      </c>
      <c r="C178" s="248" t="s">
        <v>202</v>
      </c>
      <c r="D178" s="248" t="s">
        <v>192</v>
      </c>
      <c r="E178" s="247" t="s">
        <v>1158</v>
      </c>
      <c r="F178" s="248" t="s">
        <v>79</v>
      </c>
      <c r="G178" s="253"/>
      <c r="H178" s="253">
        <v>1736</v>
      </c>
      <c r="I178" s="253">
        <v>0</v>
      </c>
      <c r="J178" s="253">
        <v>1736</v>
      </c>
      <c r="K178" s="253">
        <v>0</v>
      </c>
      <c r="L178" s="253">
        <v>1667.6</v>
      </c>
      <c r="M178" s="253">
        <v>1667.6</v>
      </c>
      <c r="N178" s="253">
        <v>-647.6</v>
      </c>
      <c r="O178" s="253">
        <v>1019.9999999999999</v>
      </c>
      <c r="P178" s="253">
        <v>1020</v>
      </c>
      <c r="Q178" s="253">
        <v>-117.5</v>
      </c>
      <c r="R178" s="253">
        <v>902.5</v>
      </c>
      <c r="S178" s="253">
        <v>1873.9</v>
      </c>
      <c r="T178" s="253">
        <v>0</v>
      </c>
      <c r="U178" s="253">
        <v>2054.5</v>
      </c>
      <c r="V178" s="253">
        <v>2054.5</v>
      </c>
      <c r="W178" s="253">
        <v>1221.5999999999999</v>
      </c>
      <c r="X178" s="253">
        <f>V178+W178</f>
        <v>3276.1</v>
      </c>
      <c r="Y178" s="253">
        <v>0</v>
      </c>
      <c r="Z178" s="253">
        <f>X178+Y178</f>
        <v>3276.1</v>
      </c>
      <c r="AA178" s="253">
        <v>0</v>
      </c>
      <c r="AB178" s="253">
        <f>Z178+AA178</f>
        <v>3276.1</v>
      </c>
      <c r="AC178" s="253">
        <v>0</v>
      </c>
      <c r="AD178" s="253">
        <v>3276.1</v>
      </c>
      <c r="AE178" s="253">
        <v>3276.1</v>
      </c>
      <c r="AF178" s="253">
        <f t="shared" si="335"/>
        <v>100</v>
      </c>
    </row>
    <row r="179" spans="1:32" ht="17.25" customHeight="1" x14ac:dyDescent="0.2">
      <c r="A179" s="255" t="s">
        <v>1071</v>
      </c>
      <c r="B179" s="248" t="s">
        <v>130</v>
      </c>
      <c r="C179" s="248" t="s">
        <v>202</v>
      </c>
      <c r="D179" s="248" t="s">
        <v>192</v>
      </c>
      <c r="E179" s="247" t="s">
        <v>1158</v>
      </c>
      <c r="F179" s="248" t="s">
        <v>79</v>
      </c>
      <c r="G179" s="253"/>
      <c r="H179" s="253" t="e">
        <v>#REF!</v>
      </c>
      <c r="I179" s="253" t="e">
        <v>#REF!</v>
      </c>
      <c r="J179" s="253" t="e">
        <v>#REF!</v>
      </c>
      <c r="K179" s="253" t="e">
        <v>#REF!</v>
      </c>
      <c r="L179" s="253" t="e">
        <v>#REF!</v>
      </c>
      <c r="M179" s="253" t="e">
        <v>#REF!</v>
      </c>
      <c r="N179" s="253" t="e">
        <v>#REF!</v>
      </c>
      <c r="O179" s="253" t="e">
        <v>#REF!</v>
      </c>
      <c r="P179" s="253" t="e">
        <v>#REF!</v>
      </c>
      <c r="Q179" s="253" t="e">
        <v>#REF!</v>
      </c>
      <c r="R179" s="253">
        <v>0</v>
      </c>
      <c r="S179" s="253">
        <v>28.1</v>
      </c>
      <c r="T179" s="253">
        <v>0</v>
      </c>
      <c r="U179" s="253">
        <v>20.75</v>
      </c>
      <c r="V179" s="253">
        <v>20.75</v>
      </c>
      <c r="W179" s="253">
        <v>12.35</v>
      </c>
      <c r="X179" s="253">
        <f>V179+W179</f>
        <v>33.1</v>
      </c>
      <c r="Y179" s="253">
        <v>-0.01</v>
      </c>
      <c r="Z179" s="253">
        <f>X179+Y179</f>
        <v>33.090000000000003</v>
      </c>
      <c r="AA179" s="253">
        <v>0</v>
      </c>
      <c r="AB179" s="253">
        <f>Z179+AA179</f>
        <v>33.090000000000003</v>
      </c>
      <c r="AC179" s="253">
        <v>0</v>
      </c>
      <c r="AD179" s="253">
        <v>33.090000000000003</v>
      </c>
      <c r="AE179" s="253">
        <v>33.090000000000003</v>
      </c>
      <c r="AF179" s="253">
        <f t="shared" si="335"/>
        <v>100</v>
      </c>
    </row>
    <row r="180" spans="1:32" ht="18.75" customHeight="1" x14ac:dyDescent="0.2">
      <c r="A180" s="255" t="s">
        <v>1255</v>
      </c>
      <c r="B180" s="248" t="s">
        <v>130</v>
      </c>
      <c r="C180" s="248" t="s">
        <v>202</v>
      </c>
      <c r="D180" s="248" t="s">
        <v>192</v>
      </c>
      <c r="E180" s="247" t="s">
        <v>1256</v>
      </c>
      <c r="F180" s="248"/>
      <c r="G180" s="253"/>
      <c r="H180" s="253">
        <v>1736</v>
      </c>
      <c r="I180" s="253">
        <v>0</v>
      </c>
      <c r="J180" s="253">
        <v>1736</v>
      </c>
      <c r="K180" s="253">
        <v>0</v>
      </c>
      <c r="L180" s="253">
        <v>1667.6</v>
      </c>
      <c r="M180" s="253">
        <v>1667.6</v>
      </c>
      <c r="N180" s="253">
        <v>-647.6</v>
      </c>
      <c r="O180" s="253">
        <v>1019.9999999999999</v>
      </c>
      <c r="P180" s="253">
        <v>1020</v>
      </c>
      <c r="Q180" s="253">
        <v>-117.5</v>
      </c>
      <c r="R180" s="253">
        <v>902.5</v>
      </c>
      <c r="S180" s="253">
        <v>1902</v>
      </c>
      <c r="T180" s="253">
        <f>T181+T182</f>
        <v>0</v>
      </c>
      <c r="U180" s="253">
        <f t="shared" ref="U180:AB180" si="437">U181+U182</f>
        <v>2075.25</v>
      </c>
      <c r="V180" s="253">
        <f t="shared" si="437"/>
        <v>2075.25</v>
      </c>
      <c r="W180" s="253">
        <f t="shared" si="437"/>
        <v>1233.9499999999998</v>
      </c>
      <c r="X180" s="253">
        <f t="shared" si="437"/>
        <v>3309.2</v>
      </c>
      <c r="Y180" s="253">
        <f t="shared" si="437"/>
        <v>-0.01</v>
      </c>
      <c r="Z180" s="253">
        <f t="shared" si="437"/>
        <v>0</v>
      </c>
      <c r="AA180" s="253">
        <f t="shared" si="437"/>
        <v>1239.5800000000002</v>
      </c>
      <c r="AB180" s="253">
        <f t="shared" si="437"/>
        <v>1239.5800000000002</v>
      </c>
      <c r="AC180" s="253">
        <f t="shared" ref="AC180:AD180" si="438">AC181+AC182</f>
        <v>0</v>
      </c>
      <c r="AD180" s="253">
        <f t="shared" si="438"/>
        <v>1239.5800000000002</v>
      </c>
      <c r="AE180" s="253">
        <f t="shared" ref="AE180" si="439">AE181+AE182</f>
        <v>1239.5800000000002</v>
      </c>
      <c r="AF180" s="253">
        <f t="shared" si="335"/>
        <v>100</v>
      </c>
    </row>
    <row r="181" spans="1:32" ht="20.25" customHeight="1" x14ac:dyDescent="0.2">
      <c r="A181" s="255" t="s">
        <v>78</v>
      </c>
      <c r="B181" s="248" t="s">
        <v>130</v>
      </c>
      <c r="C181" s="248" t="s">
        <v>202</v>
      </c>
      <c r="D181" s="248" t="s">
        <v>192</v>
      </c>
      <c r="E181" s="247" t="s">
        <v>1256</v>
      </c>
      <c r="F181" s="248" t="s">
        <v>79</v>
      </c>
      <c r="G181" s="253"/>
      <c r="H181" s="253">
        <v>1736</v>
      </c>
      <c r="I181" s="253">
        <v>0</v>
      </c>
      <c r="J181" s="253">
        <v>1736</v>
      </c>
      <c r="K181" s="253">
        <v>0</v>
      </c>
      <c r="L181" s="253">
        <v>1667.6</v>
      </c>
      <c r="M181" s="253">
        <v>1667.6</v>
      </c>
      <c r="N181" s="253">
        <v>-647.6</v>
      </c>
      <c r="O181" s="253">
        <v>1019.9999999999999</v>
      </c>
      <c r="P181" s="253">
        <v>1020</v>
      </c>
      <c r="Q181" s="253">
        <v>-117.5</v>
      </c>
      <c r="R181" s="253">
        <v>902.5</v>
      </c>
      <c r="S181" s="253">
        <v>1873.9</v>
      </c>
      <c r="T181" s="253">
        <v>0</v>
      </c>
      <c r="U181" s="253">
        <v>2054.5</v>
      </c>
      <c r="V181" s="253">
        <v>2054.5</v>
      </c>
      <c r="W181" s="253">
        <v>1221.5999999999999</v>
      </c>
      <c r="X181" s="253">
        <f>V181+W181</f>
        <v>3276.1</v>
      </c>
      <c r="Y181" s="253">
        <v>0</v>
      </c>
      <c r="Z181" s="253">
        <v>0</v>
      </c>
      <c r="AA181" s="253">
        <v>1227.18</v>
      </c>
      <c r="AB181" s="253">
        <f>Z181+AA181</f>
        <v>1227.18</v>
      </c>
      <c r="AC181" s="253">
        <v>0</v>
      </c>
      <c r="AD181" s="253">
        <v>1227.18</v>
      </c>
      <c r="AE181" s="253">
        <v>1227.18</v>
      </c>
      <c r="AF181" s="253">
        <f t="shared" si="335"/>
        <v>100</v>
      </c>
    </row>
    <row r="182" spans="1:32" ht="20.25" customHeight="1" x14ac:dyDescent="0.2">
      <c r="A182" s="255" t="s">
        <v>1071</v>
      </c>
      <c r="B182" s="248" t="s">
        <v>130</v>
      </c>
      <c r="C182" s="248" t="s">
        <v>202</v>
      </c>
      <c r="D182" s="248" t="s">
        <v>192</v>
      </c>
      <c r="E182" s="247" t="s">
        <v>1256</v>
      </c>
      <c r="F182" s="248" t="s">
        <v>79</v>
      </c>
      <c r="G182" s="253"/>
      <c r="H182" s="253" t="e">
        <v>#REF!</v>
      </c>
      <c r="I182" s="253" t="e">
        <v>#REF!</v>
      </c>
      <c r="J182" s="253" t="e">
        <v>#REF!</v>
      </c>
      <c r="K182" s="253" t="e">
        <v>#REF!</v>
      </c>
      <c r="L182" s="253" t="e">
        <v>#REF!</v>
      </c>
      <c r="M182" s="253" t="e">
        <v>#REF!</v>
      </c>
      <c r="N182" s="253" t="e">
        <v>#REF!</v>
      </c>
      <c r="O182" s="253" t="e">
        <v>#REF!</v>
      </c>
      <c r="P182" s="253" t="e">
        <v>#REF!</v>
      </c>
      <c r="Q182" s="253" t="e">
        <v>#REF!</v>
      </c>
      <c r="R182" s="253">
        <v>0</v>
      </c>
      <c r="S182" s="253">
        <v>28.1</v>
      </c>
      <c r="T182" s="253">
        <v>0</v>
      </c>
      <c r="U182" s="253">
        <v>20.75</v>
      </c>
      <c r="V182" s="253">
        <v>20.75</v>
      </c>
      <c r="W182" s="253">
        <v>12.35</v>
      </c>
      <c r="X182" s="253">
        <f>V182+W182</f>
        <v>33.1</v>
      </c>
      <c r="Y182" s="253">
        <v>-0.01</v>
      </c>
      <c r="Z182" s="253">
        <v>0</v>
      </c>
      <c r="AA182" s="253">
        <v>12.4</v>
      </c>
      <c r="AB182" s="253">
        <f>Z182+AA182</f>
        <v>12.4</v>
      </c>
      <c r="AC182" s="253">
        <v>0</v>
      </c>
      <c r="AD182" s="253">
        <v>12.4</v>
      </c>
      <c r="AE182" s="253">
        <v>12.4</v>
      </c>
      <c r="AF182" s="253">
        <f t="shared" si="335"/>
        <v>100</v>
      </c>
    </row>
    <row r="183" spans="1:32" ht="20.25" customHeight="1" x14ac:dyDescent="0.2">
      <c r="A183" s="255" t="s">
        <v>1258</v>
      </c>
      <c r="B183" s="248" t="s">
        <v>130</v>
      </c>
      <c r="C183" s="248" t="s">
        <v>202</v>
      </c>
      <c r="D183" s="248" t="s">
        <v>192</v>
      </c>
      <c r="E183" s="247" t="s">
        <v>1257</v>
      </c>
      <c r="F183" s="248"/>
      <c r="G183" s="253"/>
      <c r="H183" s="253">
        <v>1736</v>
      </c>
      <c r="I183" s="253">
        <v>0</v>
      </c>
      <c r="J183" s="253">
        <v>1736</v>
      </c>
      <c r="K183" s="253">
        <v>0</v>
      </c>
      <c r="L183" s="253">
        <v>1667.6</v>
      </c>
      <c r="M183" s="253">
        <v>1667.6</v>
      </c>
      <c r="N183" s="253">
        <v>-647.6</v>
      </c>
      <c r="O183" s="253">
        <v>1019.9999999999999</v>
      </c>
      <c r="P183" s="253">
        <v>1020</v>
      </c>
      <c r="Q183" s="253">
        <v>-117.5</v>
      </c>
      <c r="R183" s="253">
        <v>902.5</v>
      </c>
      <c r="S183" s="253">
        <v>1902</v>
      </c>
      <c r="T183" s="253">
        <f>T184+T185</f>
        <v>0</v>
      </c>
      <c r="U183" s="253">
        <f t="shared" ref="U183:AA183" si="440">U184+U185</f>
        <v>2075.25</v>
      </c>
      <c r="V183" s="253">
        <f t="shared" si="440"/>
        <v>2075.25</v>
      </c>
      <c r="W183" s="253">
        <f t="shared" si="440"/>
        <v>1233.9499999999998</v>
      </c>
      <c r="X183" s="253">
        <f t="shared" si="440"/>
        <v>3309.2</v>
      </c>
      <c r="Y183" s="253">
        <f t="shared" si="440"/>
        <v>-0.01</v>
      </c>
      <c r="Z183" s="253">
        <f t="shared" si="440"/>
        <v>0</v>
      </c>
      <c r="AA183" s="253">
        <f t="shared" si="440"/>
        <v>32339.864650000003</v>
      </c>
      <c r="AB183" s="253">
        <f>AB184+AB185</f>
        <v>32339.864650000003</v>
      </c>
      <c r="AC183" s="253">
        <f t="shared" ref="AC183" si="441">AC184+AC185</f>
        <v>0</v>
      </c>
      <c r="AD183" s="253">
        <f>AD184+AD185</f>
        <v>32339.864650000003</v>
      </c>
      <c r="AE183" s="253">
        <f>AE184+AE185</f>
        <v>32339.864650000003</v>
      </c>
      <c r="AF183" s="253">
        <f t="shared" si="335"/>
        <v>100</v>
      </c>
    </row>
    <row r="184" spans="1:32" ht="19.5" customHeight="1" x14ac:dyDescent="0.2">
      <c r="A184" s="255" t="s">
        <v>78</v>
      </c>
      <c r="B184" s="248" t="s">
        <v>130</v>
      </c>
      <c r="C184" s="248" t="s">
        <v>202</v>
      </c>
      <c r="D184" s="248" t="s">
        <v>192</v>
      </c>
      <c r="E184" s="247" t="s">
        <v>1257</v>
      </c>
      <c r="F184" s="248" t="s">
        <v>79</v>
      </c>
      <c r="G184" s="253"/>
      <c r="H184" s="253">
        <v>1736</v>
      </c>
      <c r="I184" s="253">
        <v>0</v>
      </c>
      <c r="J184" s="253">
        <v>1736</v>
      </c>
      <c r="K184" s="253">
        <v>0</v>
      </c>
      <c r="L184" s="253">
        <v>1667.6</v>
      </c>
      <c r="M184" s="253">
        <v>1667.6</v>
      </c>
      <c r="N184" s="253">
        <v>-647.6</v>
      </c>
      <c r="O184" s="253">
        <v>1019.9999999999999</v>
      </c>
      <c r="P184" s="253">
        <v>1020</v>
      </c>
      <c r="Q184" s="253">
        <v>-117.5</v>
      </c>
      <c r="R184" s="253">
        <v>902.5</v>
      </c>
      <c r="S184" s="253">
        <v>1873.9</v>
      </c>
      <c r="T184" s="253">
        <v>0</v>
      </c>
      <c r="U184" s="253">
        <v>2054.5</v>
      </c>
      <c r="V184" s="253">
        <v>2054.5</v>
      </c>
      <c r="W184" s="253">
        <v>1221.5999999999999</v>
      </c>
      <c r="X184" s="253">
        <f>V184+W184</f>
        <v>3276.1</v>
      </c>
      <c r="Y184" s="253">
        <v>0</v>
      </c>
      <c r="Z184" s="253">
        <v>0</v>
      </c>
      <c r="AA184" s="253">
        <v>32016.464650000002</v>
      </c>
      <c r="AB184" s="253">
        <f>Z184+AA184</f>
        <v>32016.464650000002</v>
      </c>
      <c r="AC184" s="253">
        <v>0</v>
      </c>
      <c r="AD184" s="253">
        <v>32016.464650000002</v>
      </c>
      <c r="AE184" s="253">
        <v>32016.464650000002</v>
      </c>
      <c r="AF184" s="253">
        <f t="shared" si="335"/>
        <v>100</v>
      </c>
    </row>
    <row r="185" spans="1:32" ht="21.75" customHeight="1" x14ac:dyDescent="0.2">
      <c r="A185" s="255" t="s">
        <v>1071</v>
      </c>
      <c r="B185" s="248" t="s">
        <v>130</v>
      </c>
      <c r="C185" s="248" t="s">
        <v>202</v>
      </c>
      <c r="D185" s="248" t="s">
        <v>192</v>
      </c>
      <c r="E185" s="247" t="s">
        <v>1257</v>
      </c>
      <c r="F185" s="248" t="s">
        <v>79</v>
      </c>
      <c r="G185" s="253"/>
      <c r="H185" s="253" t="e">
        <v>#REF!</v>
      </c>
      <c r="I185" s="253" t="e">
        <v>#REF!</v>
      </c>
      <c r="J185" s="253" t="e">
        <v>#REF!</v>
      </c>
      <c r="K185" s="253" t="e">
        <v>#REF!</v>
      </c>
      <c r="L185" s="253" t="e">
        <v>#REF!</v>
      </c>
      <c r="M185" s="253" t="e">
        <v>#REF!</v>
      </c>
      <c r="N185" s="253" t="e">
        <v>#REF!</v>
      </c>
      <c r="O185" s="253" t="e">
        <v>#REF!</v>
      </c>
      <c r="P185" s="253" t="e">
        <v>#REF!</v>
      </c>
      <c r="Q185" s="253" t="e">
        <v>#REF!</v>
      </c>
      <c r="R185" s="253">
        <v>0</v>
      </c>
      <c r="S185" s="253">
        <v>28.1</v>
      </c>
      <c r="T185" s="253">
        <v>0</v>
      </c>
      <c r="U185" s="253">
        <v>20.75</v>
      </c>
      <c r="V185" s="253">
        <v>20.75</v>
      </c>
      <c r="W185" s="253">
        <v>12.35</v>
      </c>
      <c r="X185" s="253">
        <f>V185+W185</f>
        <v>33.1</v>
      </c>
      <c r="Y185" s="253">
        <v>-0.01</v>
      </c>
      <c r="Z185" s="253">
        <v>0</v>
      </c>
      <c r="AA185" s="253">
        <v>323.39999999999998</v>
      </c>
      <c r="AB185" s="253">
        <f>Z185+AA185</f>
        <v>323.39999999999998</v>
      </c>
      <c r="AC185" s="253">
        <v>0</v>
      </c>
      <c r="AD185" s="253">
        <v>323.39999999999998</v>
      </c>
      <c r="AE185" s="253">
        <v>323.39999999999998</v>
      </c>
      <c r="AF185" s="253">
        <f t="shared" si="335"/>
        <v>100</v>
      </c>
    </row>
    <row r="186" spans="1:32" ht="16.5" customHeight="1" x14ac:dyDescent="0.2">
      <c r="A186" s="255" t="s">
        <v>1062</v>
      </c>
      <c r="B186" s="248" t="s">
        <v>130</v>
      </c>
      <c r="C186" s="248" t="s">
        <v>202</v>
      </c>
      <c r="D186" s="248" t="s">
        <v>192</v>
      </c>
      <c r="E186" s="247" t="s">
        <v>1063</v>
      </c>
      <c r="F186" s="248" t="s">
        <v>79</v>
      </c>
      <c r="G186" s="253"/>
      <c r="H186" s="253">
        <v>1831</v>
      </c>
      <c r="I186" s="253">
        <v>0</v>
      </c>
      <c r="J186" s="253">
        <f t="shared" si="393"/>
        <v>1831</v>
      </c>
      <c r="K186" s="253">
        <v>0</v>
      </c>
      <c r="L186" s="253">
        <v>1115.2</v>
      </c>
      <c r="M186" s="253">
        <v>1115.2</v>
      </c>
      <c r="N186" s="253">
        <v>1512.7</v>
      </c>
      <c r="O186" s="253">
        <f t="shared" si="424"/>
        <v>2627.9</v>
      </c>
      <c r="P186" s="253">
        <v>2627.9</v>
      </c>
      <c r="Q186" s="253">
        <v>-667.9</v>
      </c>
      <c r="R186" s="253">
        <v>2000</v>
      </c>
      <c r="S186" s="253">
        <v>2052.3000000000002</v>
      </c>
      <c r="T186" s="253">
        <v>2000</v>
      </c>
      <c r="U186" s="253">
        <v>1878.7</v>
      </c>
      <c r="V186" s="253">
        <v>2000</v>
      </c>
      <c r="W186" s="253">
        <v>3330.9</v>
      </c>
      <c r="X186" s="253">
        <f t="shared" ref="X186:X187" si="442">V186+W186</f>
        <v>5330.9</v>
      </c>
      <c r="Y186" s="253">
        <v>-136.52000000000001</v>
      </c>
      <c r="Z186" s="253">
        <f t="shared" ref="Z186:Z189" si="443">X186+Y186</f>
        <v>5194.3799999999992</v>
      </c>
      <c r="AA186" s="253">
        <v>0</v>
      </c>
      <c r="AB186" s="253">
        <f t="shared" ref="AB186:AB189" si="444">Z186+AA186</f>
        <v>5194.3799999999992</v>
      </c>
      <c r="AC186" s="253">
        <v>-800</v>
      </c>
      <c r="AD186" s="253">
        <v>4394.3799999999992</v>
      </c>
      <c r="AE186" s="253">
        <v>4394.3799999999992</v>
      </c>
      <c r="AF186" s="253">
        <f t="shared" si="335"/>
        <v>100</v>
      </c>
    </row>
    <row r="187" spans="1:32" ht="18.75" customHeight="1" x14ac:dyDescent="0.2">
      <c r="A187" s="255" t="s">
        <v>497</v>
      </c>
      <c r="B187" s="248" t="s">
        <v>130</v>
      </c>
      <c r="C187" s="248" t="s">
        <v>202</v>
      </c>
      <c r="D187" s="248" t="s">
        <v>192</v>
      </c>
      <c r="E187" s="247" t="s">
        <v>781</v>
      </c>
      <c r="F187" s="248" t="s">
        <v>94</v>
      </c>
      <c r="G187" s="253"/>
      <c r="H187" s="253">
        <v>150</v>
      </c>
      <c r="I187" s="253">
        <v>0</v>
      </c>
      <c r="J187" s="253">
        <f t="shared" ref="J187" si="445">H187+I187</f>
        <v>150</v>
      </c>
      <c r="K187" s="253">
        <v>0</v>
      </c>
      <c r="L187" s="253">
        <v>150</v>
      </c>
      <c r="M187" s="253">
        <v>150</v>
      </c>
      <c r="N187" s="253">
        <v>0</v>
      </c>
      <c r="O187" s="253">
        <f t="shared" ref="O187" si="446">M187+N187</f>
        <v>150</v>
      </c>
      <c r="P187" s="253">
        <v>150</v>
      </c>
      <c r="Q187" s="253">
        <v>0</v>
      </c>
      <c r="R187" s="253">
        <f t="shared" ref="R187" si="447">P187+Q187</f>
        <v>150</v>
      </c>
      <c r="S187" s="253">
        <v>-50</v>
      </c>
      <c r="T187" s="253">
        <v>150</v>
      </c>
      <c r="U187" s="253">
        <v>0</v>
      </c>
      <c r="V187" s="253">
        <v>150</v>
      </c>
      <c r="W187" s="253">
        <v>0</v>
      </c>
      <c r="X187" s="253">
        <f t="shared" si="442"/>
        <v>150</v>
      </c>
      <c r="Y187" s="253">
        <v>0</v>
      </c>
      <c r="Z187" s="253">
        <f t="shared" si="443"/>
        <v>150</v>
      </c>
      <c r="AA187" s="253">
        <v>0</v>
      </c>
      <c r="AB187" s="253">
        <f t="shared" si="444"/>
        <v>150</v>
      </c>
      <c r="AC187" s="253">
        <v>0</v>
      </c>
      <c r="AD187" s="253">
        <v>150</v>
      </c>
      <c r="AE187" s="253">
        <v>150</v>
      </c>
      <c r="AF187" s="253">
        <f t="shared" si="335"/>
        <v>100</v>
      </c>
    </row>
    <row r="188" spans="1:32" ht="34.5" customHeight="1" x14ac:dyDescent="0.2">
      <c r="A188" s="255" t="s">
        <v>1066</v>
      </c>
      <c r="B188" s="248" t="s">
        <v>130</v>
      </c>
      <c r="C188" s="248" t="s">
        <v>202</v>
      </c>
      <c r="D188" s="248" t="s">
        <v>192</v>
      </c>
      <c r="E188" s="247" t="s">
        <v>781</v>
      </c>
      <c r="F188" s="248" t="s">
        <v>1067</v>
      </c>
      <c r="G188" s="253"/>
      <c r="H188" s="253">
        <v>150</v>
      </c>
      <c r="I188" s="253">
        <v>0</v>
      </c>
      <c r="J188" s="253">
        <f t="shared" ref="J188" si="448">H188+I188</f>
        <v>150</v>
      </c>
      <c r="K188" s="253">
        <v>0</v>
      </c>
      <c r="L188" s="253">
        <v>150</v>
      </c>
      <c r="M188" s="253">
        <v>150</v>
      </c>
      <c r="N188" s="253">
        <v>0</v>
      </c>
      <c r="O188" s="253">
        <f t="shared" ref="O188" si="449">M188+N188</f>
        <v>150</v>
      </c>
      <c r="P188" s="253">
        <v>150</v>
      </c>
      <c r="Q188" s="253">
        <v>0</v>
      </c>
      <c r="R188" s="253">
        <f t="shared" ref="R188" si="450">P188+Q188</f>
        <v>150</v>
      </c>
      <c r="S188" s="253">
        <v>-50</v>
      </c>
      <c r="T188" s="253">
        <v>150</v>
      </c>
      <c r="U188" s="253">
        <v>0</v>
      </c>
      <c r="V188" s="253">
        <v>150</v>
      </c>
      <c r="W188" s="253">
        <v>0</v>
      </c>
      <c r="X188" s="253">
        <f t="shared" ref="X188" si="451">V188+W188</f>
        <v>150</v>
      </c>
      <c r="Y188" s="253">
        <v>0</v>
      </c>
      <c r="Z188" s="253">
        <f t="shared" ref="Z188" si="452">X188+Y188</f>
        <v>150</v>
      </c>
      <c r="AA188" s="253">
        <v>0</v>
      </c>
      <c r="AB188" s="253">
        <v>0</v>
      </c>
      <c r="AC188" s="253">
        <v>2100</v>
      </c>
      <c r="AD188" s="253">
        <v>2100</v>
      </c>
      <c r="AE188" s="253">
        <v>2100</v>
      </c>
      <c r="AF188" s="253">
        <f t="shared" si="335"/>
        <v>100</v>
      </c>
    </row>
    <row r="189" spans="1:32" ht="18.75" customHeight="1" x14ac:dyDescent="0.2">
      <c r="A189" s="255" t="s">
        <v>78</v>
      </c>
      <c r="B189" s="248" t="s">
        <v>130</v>
      </c>
      <c r="C189" s="248" t="s">
        <v>202</v>
      </c>
      <c r="D189" s="248" t="s">
        <v>192</v>
      </c>
      <c r="E189" s="247" t="s">
        <v>1226</v>
      </c>
      <c r="F189" s="248" t="s">
        <v>79</v>
      </c>
      <c r="G189" s="253"/>
      <c r="H189" s="253">
        <v>150</v>
      </c>
      <c r="I189" s="253">
        <v>0</v>
      </c>
      <c r="J189" s="253">
        <f t="shared" ref="J189" si="453">H189+I189</f>
        <v>150</v>
      </c>
      <c r="K189" s="253">
        <v>0</v>
      </c>
      <c r="L189" s="253">
        <v>150</v>
      </c>
      <c r="M189" s="253">
        <v>150</v>
      </c>
      <c r="N189" s="253">
        <v>0</v>
      </c>
      <c r="O189" s="253">
        <f t="shared" ref="O189" si="454">M189+N189</f>
        <v>150</v>
      </c>
      <c r="P189" s="253">
        <v>150</v>
      </c>
      <c r="Q189" s="253">
        <v>0</v>
      </c>
      <c r="R189" s="253">
        <f t="shared" ref="R189" si="455">P189+Q189</f>
        <v>150</v>
      </c>
      <c r="S189" s="253">
        <v>-50</v>
      </c>
      <c r="T189" s="253">
        <v>150</v>
      </c>
      <c r="U189" s="253">
        <v>0</v>
      </c>
      <c r="V189" s="253">
        <v>0</v>
      </c>
      <c r="W189" s="253">
        <v>3034.9</v>
      </c>
      <c r="X189" s="253">
        <f t="shared" ref="X189" si="456">V189+W189</f>
        <v>3034.9</v>
      </c>
      <c r="Y189" s="253">
        <v>0</v>
      </c>
      <c r="Z189" s="253">
        <f t="shared" si="443"/>
        <v>3034.9</v>
      </c>
      <c r="AA189" s="253">
        <v>0</v>
      </c>
      <c r="AB189" s="253">
        <f t="shared" si="444"/>
        <v>3034.9</v>
      </c>
      <c r="AC189" s="253">
        <v>3790.7779999999998</v>
      </c>
      <c r="AD189" s="253">
        <v>6825.6788399999996</v>
      </c>
      <c r="AE189" s="253">
        <v>6825.6788399999996</v>
      </c>
      <c r="AF189" s="253">
        <f t="shared" si="335"/>
        <v>100</v>
      </c>
    </row>
    <row r="190" spans="1:32" ht="33" customHeight="1" x14ac:dyDescent="0.2">
      <c r="A190" s="255" t="s">
        <v>1125</v>
      </c>
      <c r="B190" s="248" t="s">
        <v>130</v>
      </c>
      <c r="C190" s="248" t="s">
        <v>202</v>
      </c>
      <c r="D190" s="248" t="s">
        <v>192</v>
      </c>
      <c r="E190" s="247" t="s">
        <v>1126</v>
      </c>
      <c r="F190" s="248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>
        <f>R191+R192</f>
        <v>0</v>
      </c>
      <c r="S190" s="253">
        <f t="shared" ref="S190:T190" si="457">S191+S192</f>
        <v>2181.1200000000003</v>
      </c>
      <c r="T190" s="253">
        <f t="shared" si="457"/>
        <v>2181.1200000000003</v>
      </c>
      <c r="U190" s="253">
        <f t="shared" ref="U190:V190" si="458">U191+U192</f>
        <v>-1570.92</v>
      </c>
      <c r="V190" s="253">
        <f t="shared" si="458"/>
        <v>629.59999999999991</v>
      </c>
      <c r="W190" s="253">
        <f t="shared" ref="W190:X190" si="459">W191+W192</f>
        <v>110.39999999999999</v>
      </c>
      <c r="X190" s="253">
        <f t="shared" si="459"/>
        <v>739.99999999999989</v>
      </c>
      <c r="Y190" s="253">
        <f t="shared" ref="Y190:Z190" si="460">Y191+Y192</f>
        <v>384.95600000000002</v>
      </c>
      <c r="Z190" s="253">
        <f t="shared" si="460"/>
        <v>1124.9559999999999</v>
      </c>
      <c r="AA190" s="253">
        <f t="shared" ref="AA190:AB190" si="461">AA191+AA192</f>
        <v>0</v>
      </c>
      <c r="AB190" s="253">
        <f t="shared" si="461"/>
        <v>1124.9559999999999</v>
      </c>
      <c r="AC190" s="253">
        <f t="shared" ref="AC190:AD190" si="462">AC191+AC192</f>
        <v>0</v>
      </c>
      <c r="AD190" s="253">
        <f t="shared" si="462"/>
        <v>1124.9559999999999</v>
      </c>
      <c r="AE190" s="253">
        <f t="shared" ref="AE190" si="463">AE191+AE192</f>
        <v>1124.9559999999999</v>
      </c>
      <c r="AF190" s="253">
        <f t="shared" si="335"/>
        <v>100</v>
      </c>
    </row>
    <row r="191" spans="1:32" ht="18.75" customHeight="1" x14ac:dyDescent="0.2">
      <c r="A191" s="255" t="s">
        <v>78</v>
      </c>
      <c r="B191" s="248" t="s">
        <v>130</v>
      </c>
      <c r="C191" s="248" t="s">
        <v>202</v>
      </c>
      <c r="D191" s="248" t="s">
        <v>192</v>
      </c>
      <c r="E191" s="247" t="s">
        <v>1126</v>
      </c>
      <c r="F191" s="248" t="s">
        <v>79</v>
      </c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>
        <v>2159.3000000000002</v>
      </c>
      <c r="T191" s="253">
        <f>R191+S191</f>
        <v>2159.3000000000002</v>
      </c>
      <c r="U191" s="253">
        <v>-1555.2</v>
      </c>
      <c r="V191" s="253">
        <v>623.29999999999995</v>
      </c>
      <c r="W191" s="253">
        <v>109.3</v>
      </c>
      <c r="X191" s="253">
        <f>V191+W191</f>
        <v>732.59999999999991</v>
      </c>
      <c r="Y191" s="253">
        <v>381.10700000000003</v>
      </c>
      <c r="Z191" s="253">
        <f>X191+Y191</f>
        <v>1113.7069999999999</v>
      </c>
      <c r="AA191" s="253">
        <v>0</v>
      </c>
      <c r="AB191" s="253">
        <f>Z191+AA191</f>
        <v>1113.7069999999999</v>
      </c>
      <c r="AC191" s="253">
        <v>0</v>
      </c>
      <c r="AD191" s="253">
        <v>1113.7069999999999</v>
      </c>
      <c r="AE191" s="253">
        <v>1113.7069999999999</v>
      </c>
      <c r="AF191" s="253">
        <f t="shared" si="335"/>
        <v>100</v>
      </c>
    </row>
    <row r="192" spans="1:32" ht="18.75" customHeight="1" x14ac:dyDescent="0.2">
      <c r="A192" s="255" t="s">
        <v>1127</v>
      </c>
      <c r="B192" s="248" t="s">
        <v>130</v>
      </c>
      <c r="C192" s="248" t="s">
        <v>202</v>
      </c>
      <c r="D192" s="248" t="s">
        <v>192</v>
      </c>
      <c r="E192" s="247" t="s">
        <v>1126</v>
      </c>
      <c r="F192" s="248" t="s">
        <v>79</v>
      </c>
      <c r="G192" s="253"/>
      <c r="H192" s="253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253">
        <v>21.82</v>
      </c>
      <c r="T192" s="253">
        <f>R192+S192</f>
        <v>21.82</v>
      </c>
      <c r="U192" s="253">
        <v>-15.72</v>
      </c>
      <c r="V192" s="253">
        <v>6.3</v>
      </c>
      <c r="W192" s="253">
        <v>1.1000000000000001</v>
      </c>
      <c r="X192" s="253">
        <f>V192+W192</f>
        <v>7.4</v>
      </c>
      <c r="Y192" s="253">
        <v>3.8490000000000002</v>
      </c>
      <c r="Z192" s="253">
        <f>X192+Y192</f>
        <v>11.249000000000001</v>
      </c>
      <c r="AA192" s="253">
        <v>0</v>
      </c>
      <c r="AB192" s="253">
        <f>Z192+AA192</f>
        <v>11.249000000000001</v>
      </c>
      <c r="AC192" s="253">
        <v>0</v>
      </c>
      <c r="AD192" s="253">
        <v>11.249000000000001</v>
      </c>
      <c r="AE192" s="253">
        <v>11.249000000000001</v>
      </c>
      <c r="AF192" s="253">
        <f t="shared" si="335"/>
        <v>100</v>
      </c>
    </row>
    <row r="193" spans="1:32" ht="37.5" customHeight="1" x14ac:dyDescent="0.2">
      <c r="A193" s="255" t="s">
        <v>1167</v>
      </c>
      <c r="B193" s="248" t="s">
        <v>130</v>
      </c>
      <c r="C193" s="248" t="s">
        <v>202</v>
      </c>
      <c r="D193" s="248" t="s">
        <v>192</v>
      </c>
      <c r="E193" s="247" t="s">
        <v>1216</v>
      </c>
      <c r="F193" s="248"/>
      <c r="G193" s="253"/>
      <c r="H193" s="253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253"/>
      <c r="T193" s="253">
        <f t="shared" ref="T193:W193" si="464">T195</f>
        <v>0</v>
      </c>
      <c r="U193" s="253">
        <f t="shared" si="464"/>
        <v>20899</v>
      </c>
      <c r="V193" s="253">
        <f t="shared" si="464"/>
        <v>0</v>
      </c>
      <c r="W193" s="253">
        <f t="shared" si="464"/>
        <v>8674.4</v>
      </c>
      <c r="X193" s="253">
        <f>X195+X194</f>
        <v>8674.4</v>
      </c>
      <c r="Y193" s="253">
        <f t="shared" ref="Y193:Z193" si="465">Y195+Y194</f>
        <v>-150.03499999999985</v>
      </c>
      <c r="Z193" s="253">
        <f t="shared" si="465"/>
        <v>8524.3649999999998</v>
      </c>
      <c r="AA193" s="253">
        <f t="shared" ref="AA193:AB193" si="466">AA195+AA194</f>
        <v>-2174.2399999999998</v>
      </c>
      <c r="AB193" s="253">
        <f t="shared" si="466"/>
        <v>6350.125</v>
      </c>
      <c r="AC193" s="253">
        <f t="shared" ref="AC193:AD193" si="467">AC195+AC194</f>
        <v>0</v>
      </c>
      <c r="AD193" s="253">
        <f t="shared" si="467"/>
        <v>6350.1258400000006</v>
      </c>
      <c r="AE193" s="253">
        <f t="shared" ref="AE193" si="468">AE195+AE194</f>
        <v>6350.1258400000006</v>
      </c>
      <c r="AF193" s="253">
        <f t="shared" si="335"/>
        <v>100</v>
      </c>
    </row>
    <row r="194" spans="1:32" ht="33" customHeight="1" x14ac:dyDescent="0.2">
      <c r="A194" s="255" t="s">
        <v>1066</v>
      </c>
      <c r="B194" s="248" t="s">
        <v>130</v>
      </c>
      <c r="C194" s="248" t="s">
        <v>202</v>
      </c>
      <c r="D194" s="248" t="s">
        <v>192</v>
      </c>
      <c r="E194" s="247" t="s">
        <v>1216</v>
      </c>
      <c r="F194" s="248" t="s">
        <v>1067</v>
      </c>
      <c r="G194" s="253"/>
      <c r="H194" s="253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253"/>
      <c r="T194" s="253">
        <v>0</v>
      </c>
      <c r="U194" s="253">
        <v>20899</v>
      </c>
      <c r="V194" s="253">
        <v>0</v>
      </c>
      <c r="W194" s="253">
        <v>8674.4</v>
      </c>
      <c r="X194" s="253">
        <v>0</v>
      </c>
      <c r="Y194" s="253">
        <v>4674.3649999999998</v>
      </c>
      <c r="Z194" s="253">
        <f>X194+Y194</f>
        <v>4674.3649999999998</v>
      </c>
      <c r="AA194" s="253">
        <v>0</v>
      </c>
      <c r="AB194" s="253">
        <f>Z194+AA194</f>
        <v>4674.3649999999998</v>
      </c>
      <c r="AC194" s="253">
        <v>0</v>
      </c>
      <c r="AD194" s="253">
        <v>4674.3658400000004</v>
      </c>
      <c r="AE194" s="253">
        <v>4674.3658400000004</v>
      </c>
      <c r="AF194" s="253">
        <f t="shared" si="335"/>
        <v>100</v>
      </c>
    </row>
    <row r="195" spans="1:32" ht="18.75" customHeight="1" x14ac:dyDescent="0.2">
      <c r="A195" s="255" t="s">
        <v>78</v>
      </c>
      <c r="B195" s="248" t="s">
        <v>130</v>
      </c>
      <c r="C195" s="248" t="s">
        <v>202</v>
      </c>
      <c r="D195" s="248" t="s">
        <v>192</v>
      </c>
      <c r="E195" s="247" t="s">
        <v>1216</v>
      </c>
      <c r="F195" s="248" t="s">
        <v>79</v>
      </c>
      <c r="G195" s="253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53">
        <v>0</v>
      </c>
      <c r="U195" s="253">
        <v>20899</v>
      </c>
      <c r="V195" s="253">
        <v>0</v>
      </c>
      <c r="W195" s="253">
        <v>8674.4</v>
      </c>
      <c r="X195" s="253">
        <f>V195+W195</f>
        <v>8674.4</v>
      </c>
      <c r="Y195" s="253">
        <v>-4824.3999999999996</v>
      </c>
      <c r="Z195" s="253">
        <f>X195+Y195</f>
        <v>3850</v>
      </c>
      <c r="AA195" s="253">
        <v>-2174.2399999999998</v>
      </c>
      <c r="AB195" s="253">
        <f>Z195+AA195</f>
        <v>1675.7600000000002</v>
      </c>
      <c r="AC195" s="253">
        <v>0</v>
      </c>
      <c r="AD195" s="253">
        <v>1675.7600000000002</v>
      </c>
      <c r="AE195" s="253">
        <v>1675.7600000000002</v>
      </c>
      <c r="AF195" s="253">
        <f t="shared" si="335"/>
        <v>100</v>
      </c>
    </row>
    <row r="196" spans="1:32" ht="36" customHeight="1" x14ac:dyDescent="0.2">
      <c r="A196" s="255" t="s">
        <v>1176</v>
      </c>
      <c r="B196" s="248" t="s">
        <v>130</v>
      </c>
      <c r="C196" s="248" t="s">
        <v>202</v>
      </c>
      <c r="D196" s="248" t="s">
        <v>192</v>
      </c>
      <c r="E196" s="247" t="s">
        <v>1177</v>
      </c>
      <c r="F196" s="248"/>
      <c r="G196" s="253"/>
      <c r="H196" s="253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253"/>
      <c r="T196" s="253">
        <f>T197+T198</f>
        <v>0</v>
      </c>
      <c r="U196" s="253">
        <f t="shared" ref="U196:V196" si="469">U197+U198</f>
        <v>14310</v>
      </c>
      <c r="V196" s="253">
        <f t="shared" si="469"/>
        <v>15394.8</v>
      </c>
      <c r="W196" s="253">
        <f t="shared" ref="W196:X196" si="470">W197+W198</f>
        <v>549.5</v>
      </c>
      <c r="X196" s="253">
        <f t="shared" si="470"/>
        <v>15944.3</v>
      </c>
      <c r="Y196" s="253">
        <f t="shared" ref="Y196:Z196" si="471">Y197+Y198</f>
        <v>6.0000000000000053E-3</v>
      </c>
      <c r="Z196" s="253">
        <f t="shared" si="471"/>
        <v>15944.306</v>
      </c>
      <c r="AA196" s="253">
        <f t="shared" ref="AA196:AB196" si="472">AA197+AA198</f>
        <v>0</v>
      </c>
      <c r="AB196" s="253">
        <f t="shared" si="472"/>
        <v>15944.306</v>
      </c>
      <c r="AC196" s="253">
        <f t="shared" ref="AC196:AD196" si="473">AC197+AC198</f>
        <v>0</v>
      </c>
      <c r="AD196" s="253">
        <f t="shared" si="473"/>
        <v>15944.306</v>
      </c>
      <c r="AE196" s="253">
        <f t="shared" ref="AE196" si="474">AE197+AE198</f>
        <v>15944.306</v>
      </c>
      <c r="AF196" s="253">
        <f t="shared" si="335"/>
        <v>100</v>
      </c>
    </row>
    <row r="197" spans="1:32" ht="18.75" customHeight="1" x14ac:dyDescent="0.2">
      <c r="A197" s="255" t="s">
        <v>78</v>
      </c>
      <c r="B197" s="248" t="s">
        <v>130</v>
      </c>
      <c r="C197" s="248" t="s">
        <v>202</v>
      </c>
      <c r="D197" s="248" t="s">
        <v>192</v>
      </c>
      <c r="E197" s="247" t="s">
        <v>1177</v>
      </c>
      <c r="F197" s="248" t="s">
        <v>79</v>
      </c>
      <c r="G197" s="253"/>
      <c r="H197" s="253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253"/>
      <c r="T197" s="253">
        <v>0</v>
      </c>
      <c r="U197" s="253">
        <v>14166.9</v>
      </c>
      <c r="V197" s="253">
        <v>15240.9</v>
      </c>
      <c r="W197" s="253">
        <v>543.9</v>
      </c>
      <c r="X197" s="253">
        <f>V197+W197</f>
        <v>15784.8</v>
      </c>
      <c r="Y197" s="253">
        <v>6.6000000000000003E-2</v>
      </c>
      <c r="Z197" s="253">
        <f>X197+Y197</f>
        <v>15784.866</v>
      </c>
      <c r="AA197" s="253">
        <v>0</v>
      </c>
      <c r="AB197" s="253">
        <f>Z197+AA197</f>
        <v>15784.866</v>
      </c>
      <c r="AC197" s="253">
        <v>0</v>
      </c>
      <c r="AD197" s="253">
        <v>15784.866</v>
      </c>
      <c r="AE197" s="253">
        <v>15784.866</v>
      </c>
      <c r="AF197" s="253">
        <f t="shared" si="335"/>
        <v>100</v>
      </c>
    </row>
    <row r="198" spans="1:32" ht="18.75" customHeight="1" x14ac:dyDescent="0.2">
      <c r="A198" s="255" t="s">
        <v>1127</v>
      </c>
      <c r="B198" s="248" t="s">
        <v>130</v>
      </c>
      <c r="C198" s="248" t="s">
        <v>202</v>
      </c>
      <c r="D198" s="248" t="s">
        <v>192</v>
      </c>
      <c r="E198" s="247" t="s">
        <v>1177</v>
      </c>
      <c r="F198" s="248" t="s">
        <v>79</v>
      </c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>
        <v>0</v>
      </c>
      <c r="U198" s="253">
        <v>143.1</v>
      </c>
      <c r="V198" s="253">
        <v>153.9</v>
      </c>
      <c r="W198" s="253">
        <v>5.6</v>
      </c>
      <c r="X198" s="253">
        <f>V198+W198</f>
        <v>159.5</v>
      </c>
      <c r="Y198" s="253">
        <v>-0.06</v>
      </c>
      <c r="Z198" s="253">
        <f>X198+Y198</f>
        <v>159.44</v>
      </c>
      <c r="AA198" s="253">
        <v>0</v>
      </c>
      <c r="AB198" s="253">
        <f>Z198+AA198</f>
        <v>159.44</v>
      </c>
      <c r="AC198" s="253">
        <v>0</v>
      </c>
      <c r="AD198" s="253">
        <v>159.44</v>
      </c>
      <c r="AE198" s="253">
        <v>159.44</v>
      </c>
      <c r="AF198" s="253">
        <f t="shared" si="335"/>
        <v>100</v>
      </c>
    </row>
    <row r="199" spans="1:32" ht="36.75" customHeight="1" x14ac:dyDescent="0.2">
      <c r="A199" s="255" t="s">
        <v>1179</v>
      </c>
      <c r="B199" s="248" t="s">
        <v>130</v>
      </c>
      <c r="C199" s="248" t="s">
        <v>202</v>
      </c>
      <c r="D199" s="248" t="s">
        <v>192</v>
      </c>
      <c r="E199" s="247" t="s">
        <v>1180</v>
      </c>
      <c r="F199" s="248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>
        <f t="shared" ref="T199:AE199" si="475">T200</f>
        <v>0</v>
      </c>
      <c r="U199" s="253">
        <f t="shared" si="475"/>
        <v>25000</v>
      </c>
      <c r="V199" s="253">
        <f t="shared" si="475"/>
        <v>25000</v>
      </c>
      <c r="W199" s="253">
        <f t="shared" si="475"/>
        <v>-127.8</v>
      </c>
      <c r="X199" s="253">
        <f t="shared" si="475"/>
        <v>24872.2</v>
      </c>
      <c r="Y199" s="253">
        <f t="shared" si="475"/>
        <v>0</v>
      </c>
      <c r="Z199" s="253">
        <f t="shared" si="475"/>
        <v>24872.2</v>
      </c>
      <c r="AA199" s="253">
        <f t="shared" si="475"/>
        <v>727.8</v>
      </c>
      <c r="AB199" s="253">
        <f t="shared" si="475"/>
        <v>25600</v>
      </c>
      <c r="AC199" s="253">
        <f t="shared" si="475"/>
        <v>-173</v>
      </c>
      <c r="AD199" s="253">
        <f t="shared" si="475"/>
        <v>25427</v>
      </c>
      <c r="AE199" s="253">
        <f t="shared" si="475"/>
        <v>25427</v>
      </c>
      <c r="AF199" s="253">
        <f t="shared" si="335"/>
        <v>100</v>
      </c>
    </row>
    <row r="200" spans="1:32" ht="18.75" customHeight="1" x14ac:dyDescent="0.2">
      <c r="A200" s="255" t="s">
        <v>78</v>
      </c>
      <c r="B200" s="248" t="s">
        <v>130</v>
      </c>
      <c r="C200" s="248" t="s">
        <v>202</v>
      </c>
      <c r="D200" s="248" t="s">
        <v>192</v>
      </c>
      <c r="E200" s="247" t="s">
        <v>1180</v>
      </c>
      <c r="F200" s="248" t="s">
        <v>79</v>
      </c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>
        <v>0</v>
      </c>
      <c r="U200" s="253">
        <v>25000</v>
      </c>
      <c r="V200" s="253">
        <v>25000</v>
      </c>
      <c r="W200" s="253">
        <v>-127.8</v>
      </c>
      <c r="X200" s="253">
        <f>V200+W200</f>
        <v>24872.2</v>
      </c>
      <c r="Y200" s="253">
        <v>0</v>
      </c>
      <c r="Z200" s="253">
        <f>X200+Y200</f>
        <v>24872.2</v>
      </c>
      <c r="AA200" s="253">
        <v>727.8</v>
      </c>
      <c r="AB200" s="253">
        <f>Z200+AA200</f>
        <v>25600</v>
      </c>
      <c r="AC200" s="253">
        <v>-173</v>
      </c>
      <c r="AD200" s="253">
        <v>25427</v>
      </c>
      <c r="AE200" s="253">
        <v>25427</v>
      </c>
      <c r="AF200" s="253">
        <f t="shared" si="335"/>
        <v>100</v>
      </c>
    </row>
    <row r="201" spans="1:32" ht="18.75" customHeight="1" x14ac:dyDescent="0.2">
      <c r="A201" s="255" t="s">
        <v>521</v>
      </c>
      <c r="B201" s="248" t="s">
        <v>130</v>
      </c>
      <c r="C201" s="248" t="s">
        <v>202</v>
      </c>
      <c r="D201" s="248" t="s">
        <v>192</v>
      </c>
      <c r="E201" s="247" t="s">
        <v>819</v>
      </c>
      <c r="F201" s="248" t="s">
        <v>79</v>
      </c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>
        <v>0</v>
      </c>
      <c r="U201" s="253">
        <v>25000</v>
      </c>
      <c r="V201" s="253">
        <v>25000</v>
      </c>
      <c r="W201" s="253">
        <v>-127.8</v>
      </c>
      <c r="X201" s="253">
        <f>V201+W201</f>
        <v>24872.2</v>
      </c>
      <c r="Y201" s="253">
        <v>0</v>
      </c>
      <c r="Z201" s="253">
        <v>0</v>
      </c>
      <c r="AA201" s="253">
        <v>298.8</v>
      </c>
      <c r="AB201" s="253">
        <f>Z201+AA201</f>
        <v>298.8</v>
      </c>
      <c r="AC201" s="253">
        <v>0</v>
      </c>
      <c r="AD201" s="253">
        <v>298.8</v>
      </c>
      <c r="AE201" s="253">
        <v>298.8</v>
      </c>
      <c r="AF201" s="253">
        <f t="shared" si="335"/>
        <v>100</v>
      </c>
    </row>
    <row r="202" spans="1:32" ht="35.25" customHeight="1" x14ac:dyDescent="0.2">
      <c r="A202" s="255" t="s">
        <v>1040</v>
      </c>
      <c r="B202" s="248" t="s">
        <v>130</v>
      </c>
      <c r="C202" s="248" t="s">
        <v>202</v>
      </c>
      <c r="D202" s="248" t="s">
        <v>192</v>
      </c>
      <c r="E202" s="247" t="s">
        <v>1122</v>
      </c>
      <c r="F202" s="248"/>
      <c r="G202" s="253"/>
      <c r="H202" s="253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253"/>
      <c r="T202" s="253">
        <f>T203</f>
        <v>0</v>
      </c>
      <c r="U202" s="253">
        <f t="shared" ref="U202:AA202" si="476">U203</f>
        <v>165</v>
      </c>
      <c r="V202" s="253">
        <f t="shared" si="476"/>
        <v>0</v>
      </c>
      <c r="W202" s="253">
        <f t="shared" si="476"/>
        <v>900</v>
      </c>
      <c r="X202" s="253">
        <f t="shared" si="476"/>
        <v>900</v>
      </c>
      <c r="Y202" s="253">
        <f t="shared" si="476"/>
        <v>0</v>
      </c>
      <c r="Z202" s="253">
        <f t="shared" si="476"/>
        <v>900</v>
      </c>
      <c r="AA202" s="253">
        <f t="shared" si="476"/>
        <v>0</v>
      </c>
      <c r="AB202" s="253">
        <f>AB203+AB204</f>
        <v>900</v>
      </c>
      <c r="AC202" s="253">
        <f t="shared" ref="AC202:AD202" si="477">AC203+AC204</f>
        <v>-270.62700000000001</v>
      </c>
      <c r="AD202" s="253">
        <f t="shared" si="477"/>
        <v>629.37700000000007</v>
      </c>
      <c r="AE202" s="253">
        <f t="shared" ref="AE202" si="478">AE203+AE204</f>
        <v>491.404</v>
      </c>
      <c r="AF202" s="253">
        <f t="shared" si="335"/>
        <v>78.077845234255449</v>
      </c>
    </row>
    <row r="203" spans="1:32" ht="35.25" customHeight="1" x14ac:dyDescent="0.2">
      <c r="A203" s="255" t="s">
        <v>76</v>
      </c>
      <c r="B203" s="248" t="s">
        <v>130</v>
      </c>
      <c r="C203" s="248" t="s">
        <v>202</v>
      </c>
      <c r="D203" s="248" t="s">
        <v>192</v>
      </c>
      <c r="E203" s="247" t="s">
        <v>1122</v>
      </c>
      <c r="F203" s="248" t="s">
        <v>77</v>
      </c>
      <c r="G203" s="253"/>
      <c r="H203" s="253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253"/>
      <c r="T203" s="253">
        <v>0</v>
      </c>
      <c r="U203" s="253">
        <v>165</v>
      </c>
      <c r="V203" s="253">
        <v>0</v>
      </c>
      <c r="W203" s="253">
        <v>900</v>
      </c>
      <c r="X203" s="253">
        <f>V203+W203</f>
        <v>900</v>
      </c>
      <c r="Y203" s="253">
        <v>0</v>
      </c>
      <c r="Z203" s="253">
        <f>X203+Y203</f>
        <v>900</v>
      </c>
      <c r="AA203" s="253">
        <v>0</v>
      </c>
      <c r="AB203" s="253">
        <f>Z203+AA203</f>
        <v>900</v>
      </c>
      <c r="AC203" s="253">
        <v>-279.61</v>
      </c>
      <c r="AD203" s="253">
        <v>620.39300000000003</v>
      </c>
      <c r="AE203" s="253">
        <v>482.42</v>
      </c>
      <c r="AF203" s="253">
        <f t="shared" si="335"/>
        <v>77.760387367362299</v>
      </c>
    </row>
    <row r="204" spans="1:32" ht="35.25" customHeight="1" x14ac:dyDescent="0.2">
      <c r="A204" s="255" t="s">
        <v>1271</v>
      </c>
      <c r="B204" s="248" t="s">
        <v>130</v>
      </c>
      <c r="C204" s="248" t="s">
        <v>202</v>
      </c>
      <c r="D204" s="248" t="s">
        <v>192</v>
      </c>
      <c r="E204" s="247" t="s">
        <v>1122</v>
      </c>
      <c r="F204" s="248" t="s">
        <v>77</v>
      </c>
      <c r="G204" s="253"/>
      <c r="H204" s="253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253"/>
      <c r="T204" s="253">
        <v>0</v>
      </c>
      <c r="U204" s="253">
        <v>165</v>
      </c>
      <c r="V204" s="253">
        <v>0</v>
      </c>
      <c r="W204" s="253">
        <v>900</v>
      </c>
      <c r="X204" s="253">
        <f>V204+W204</f>
        <v>900</v>
      </c>
      <c r="Y204" s="253">
        <v>0</v>
      </c>
      <c r="Z204" s="253">
        <f>X204+Y204</f>
        <v>900</v>
      </c>
      <c r="AA204" s="253">
        <v>0</v>
      </c>
      <c r="AB204" s="253">
        <v>0</v>
      </c>
      <c r="AC204" s="253">
        <v>8.9830000000000005</v>
      </c>
      <c r="AD204" s="253">
        <v>8.984</v>
      </c>
      <c r="AE204" s="253">
        <v>8.984</v>
      </c>
      <c r="AF204" s="253">
        <f t="shared" ref="AF204:AF205" si="479">AE204/AD204*100</f>
        <v>100</v>
      </c>
    </row>
    <row r="205" spans="1:32" ht="21.75" customHeight="1" x14ac:dyDescent="0.2">
      <c r="A205" s="255" t="s">
        <v>352</v>
      </c>
      <c r="B205" s="248" t="s">
        <v>130</v>
      </c>
      <c r="C205" s="248" t="s">
        <v>202</v>
      </c>
      <c r="D205" s="248" t="s">
        <v>192</v>
      </c>
      <c r="E205" s="248" t="s">
        <v>873</v>
      </c>
      <c r="F205" s="248" t="s">
        <v>79</v>
      </c>
      <c r="G205" s="253"/>
      <c r="H205" s="253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/>
      <c r="X205" s="253">
        <v>0</v>
      </c>
      <c r="Y205" s="253">
        <v>88.4</v>
      </c>
      <c r="Z205" s="253">
        <f>X205+Y205</f>
        <v>88.4</v>
      </c>
      <c r="AA205" s="253">
        <v>9.6</v>
      </c>
      <c r="AB205" s="253">
        <f>Z205+AA205</f>
        <v>98</v>
      </c>
      <c r="AC205" s="253">
        <v>12.795999999999999</v>
      </c>
      <c r="AD205" s="253">
        <v>110.79677</v>
      </c>
      <c r="AE205" s="253">
        <v>110.79677</v>
      </c>
      <c r="AF205" s="253">
        <f t="shared" si="479"/>
        <v>100</v>
      </c>
    </row>
    <row r="206" spans="1:32" s="429" customFormat="1" ht="21.75" customHeight="1" x14ac:dyDescent="0.2">
      <c r="A206" s="447" t="s">
        <v>848</v>
      </c>
      <c r="B206" s="246" t="s">
        <v>130</v>
      </c>
      <c r="C206" s="246" t="s">
        <v>202</v>
      </c>
      <c r="D206" s="246" t="s">
        <v>194</v>
      </c>
      <c r="E206" s="249"/>
      <c r="F206" s="246"/>
      <c r="G206" s="271"/>
      <c r="H206" s="271"/>
      <c r="I206" s="271"/>
      <c r="J206" s="271"/>
      <c r="K206" s="271"/>
      <c r="L206" s="271">
        <f>L207+L236+L235</f>
        <v>21560</v>
      </c>
      <c r="M206" s="271">
        <f>M207+M236+M235</f>
        <v>21560</v>
      </c>
      <c r="N206" s="271">
        <f t="shared" ref="N206:R206" si="480">N207+N236+N235</f>
        <v>-1455</v>
      </c>
      <c r="O206" s="271">
        <f t="shared" si="480"/>
        <v>20105</v>
      </c>
      <c r="P206" s="271">
        <f t="shared" si="480"/>
        <v>20105</v>
      </c>
      <c r="Q206" s="271">
        <f t="shared" si="480"/>
        <v>0</v>
      </c>
      <c r="R206" s="271">
        <f t="shared" si="480"/>
        <v>20105</v>
      </c>
      <c r="S206" s="271">
        <f t="shared" ref="S206:T206" si="481">S207+S236+S235</f>
        <v>9257</v>
      </c>
      <c r="T206" s="271">
        <f t="shared" si="481"/>
        <v>26693</v>
      </c>
      <c r="U206" s="271">
        <f t="shared" ref="U206:V206" si="482">U207+U236+U235</f>
        <v>3418.2</v>
      </c>
      <c r="V206" s="271">
        <f t="shared" si="482"/>
        <v>22853</v>
      </c>
      <c r="W206" s="271">
        <f t="shared" ref="W206:X206" si="483">W207+W236+W235</f>
        <v>8306</v>
      </c>
      <c r="X206" s="271">
        <f t="shared" si="483"/>
        <v>31159</v>
      </c>
      <c r="Y206" s="271">
        <f t="shared" ref="Y206:Z206" si="484">Y207+Y236+Y235</f>
        <v>1284</v>
      </c>
      <c r="Z206" s="271">
        <f t="shared" si="484"/>
        <v>32443</v>
      </c>
      <c r="AA206" s="271">
        <f t="shared" ref="AA206:AB206" si="485">AA207+AA236+AA235</f>
        <v>405</v>
      </c>
      <c r="AB206" s="271">
        <f t="shared" si="485"/>
        <v>32848</v>
      </c>
      <c r="AC206" s="271">
        <f t="shared" ref="AC206:AD206" si="486">AC207+AC236+AC235</f>
        <v>9457.9665000000005</v>
      </c>
      <c r="AD206" s="271">
        <f t="shared" si="486"/>
        <v>42305.968840000001</v>
      </c>
      <c r="AE206" s="271">
        <f t="shared" ref="AE206" si="487">AE207+AE236+AE235</f>
        <v>42305.968780000003</v>
      </c>
      <c r="AF206" s="271">
        <f t="shared" ref="AF206:AF266" si="488">AE206/AD206*100</f>
        <v>99.999999858176054</v>
      </c>
    </row>
    <row r="207" spans="1:32" ht="29.25" customHeight="1" x14ac:dyDescent="0.2">
      <c r="A207" s="255" t="s">
        <v>899</v>
      </c>
      <c r="B207" s="248" t="s">
        <v>130</v>
      </c>
      <c r="C207" s="248" t="s">
        <v>202</v>
      </c>
      <c r="D207" s="248" t="s">
        <v>194</v>
      </c>
      <c r="E207" s="247" t="s">
        <v>916</v>
      </c>
      <c r="F207" s="248"/>
      <c r="G207" s="253"/>
      <c r="H207" s="253">
        <f t="shared" ref="H207:Q207" si="489">H209+H219</f>
        <v>0</v>
      </c>
      <c r="I207" s="253">
        <f t="shared" si="489"/>
        <v>20483</v>
      </c>
      <c r="J207" s="253">
        <f t="shared" si="489"/>
        <v>20483</v>
      </c>
      <c r="K207" s="253">
        <f t="shared" si="489"/>
        <v>1418.7700000000002</v>
      </c>
      <c r="L207" s="253">
        <f t="shared" si="489"/>
        <v>21560</v>
      </c>
      <c r="M207" s="253">
        <f t="shared" si="489"/>
        <v>21560</v>
      </c>
      <c r="N207" s="253">
        <f t="shared" si="489"/>
        <v>-1455</v>
      </c>
      <c r="O207" s="253">
        <f t="shared" si="489"/>
        <v>20105</v>
      </c>
      <c r="P207" s="253">
        <f t="shared" si="489"/>
        <v>20105</v>
      </c>
      <c r="Q207" s="253">
        <f t="shared" si="489"/>
        <v>0</v>
      </c>
      <c r="R207" s="253">
        <f>R209+R219+R208</f>
        <v>20105</v>
      </c>
      <c r="S207" s="253">
        <f t="shared" ref="S207:T207" si="490">S209+S219+S208</f>
        <v>9257</v>
      </c>
      <c r="T207" s="253">
        <f t="shared" si="490"/>
        <v>26693</v>
      </c>
      <c r="U207" s="253">
        <f t="shared" ref="U207:V207" si="491">U209+U219+U208</f>
        <v>3418.2</v>
      </c>
      <c r="V207" s="253">
        <f t="shared" si="491"/>
        <v>22853</v>
      </c>
      <c r="W207" s="253">
        <f t="shared" ref="W207:Y207" si="492">W209+W219+W208</f>
        <v>8306</v>
      </c>
      <c r="X207" s="253">
        <f>X209+X219+X208</f>
        <v>31159</v>
      </c>
      <c r="Y207" s="253">
        <f t="shared" si="492"/>
        <v>1284</v>
      </c>
      <c r="Z207" s="253">
        <f>Z209+Z219+Z208</f>
        <v>32443</v>
      </c>
      <c r="AA207" s="253">
        <f t="shared" ref="AA207:AC207" si="493">AA209+AA219+AA208</f>
        <v>405</v>
      </c>
      <c r="AB207" s="253">
        <f>AB209+AB219+AB208</f>
        <v>32848</v>
      </c>
      <c r="AC207" s="253">
        <f t="shared" si="493"/>
        <v>9457.9665000000005</v>
      </c>
      <c r="AD207" s="253">
        <f>AD209+AD219+AD208</f>
        <v>42305.968840000001</v>
      </c>
      <c r="AE207" s="253">
        <f>AE209+AE219+AE208</f>
        <v>42305.968780000003</v>
      </c>
      <c r="AF207" s="253">
        <f t="shared" si="488"/>
        <v>99.999999858176054</v>
      </c>
    </row>
    <row r="208" spans="1:32" ht="21" customHeight="1" x14ac:dyDescent="0.2">
      <c r="A208" s="255" t="s">
        <v>1145</v>
      </c>
      <c r="B208" s="248" t="s">
        <v>130</v>
      </c>
      <c r="C208" s="248" t="s">
        <v>202</v>
      </c>
      <c r="D208" s="248" t="s">
        <v>194</v>
      </c>
      <c r="E208" s="352" t="s">
        <v>916</v>
      </c>
      <c r="F208" s="248" t="s">
        <v>1146</v>
      </c>
      <c r="G208" s="253"/>
      <c r="H208" s="253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>
        <v>0</v>
      </c>
      <c r="S208" s="253">
        <v>6876</v>
      </c>
      <c r="T208" s="253">
        <v>0</v>
      </c>
      <c r="U208" s="253">
        <v>8850.4</v>
      </c>
      <c r="V208" s="253">
        <v>0</v>
      </c>
      <c r="W208" s="253">
        <v>0</v>
      </c>
      <c r="X208" s="253">
        <f>V208+W208</f>
        <v>0</v>
      </c>
      <c r="Y208" s="253">
        <v>9641.7999999999993</v>
      </c>
      <c r="Z208" s="253">
        <f>X208+Y208</f>
        <v>9641.7999999999993</v>
      </c>
      <c r="AA208" s="253">
        <v>0</v>
      </c>
      <c r="AB208" s="253">
        <f>Z208+AA208</f>
        <v>9641.7999999999993</v>
      </c>
      <c r="AC208" s="253">
        <v>25.866</v>
      </c>
      <c r="AD208" s="253">
        <v>9667.6666000000005</v>
      </c>
      <c r="AE208" s="253">
        <v>9667.6666000000005</v>
      </c>
      <c r="AF208" s="253">
        <f t="shared" si="488"/>
        <v>100</v>
      </c>
    </row>
    <row r="209" spans="1:32" ht="24" customHeight="1" x14ac:dyDescent="0.2">
      <c r="A209" s="447" t="s">
        <v>1075</v>
      </c>
      <c r="B209" s="248" t="s">
        <v>130</v>
      </c>
      <c r="C209" s="248" t="s">
        <v>202</v>
      </c>
      <c r="D209" s="248" t="s">
        <v>194</v>
      </c>
      <c r="E209" s="247" t="s">
        <v>780</v>
      </c>
      <c r="F209" s="248"/>
      <c r="G209" s="253"/>
      <c r="H209" s="253">
        <f t="shared" ref="H209:Q209" si="494">H210+H216</f>
        <v>0</v>
      </c>
      <c r="I209" s="253">
        <f t="shared" si="494"/>
        <v>5750</v>
      </c>
      <c r="J209" s="253">
        <f t="shared" si="494"/>
        <v>5750</v>
      </c>
      <c r="K209" s="253">
        <f t="shared" si="494"/>
        <v>80.39</v>
      </c>
      <c r="L209" s="253">
        <f t="shared" si="494"/>
        <v>5750</v>
      </c>
      <c r="M209" s="253">
        <f t="shared" si="494"/>
        <v>5750</v>
      </c>
      <c r="N209" s="253">
        <f t="shared" si="494"/>
        <v>265</v>
      </c>
      <c r="O209" s="253">
        <f t="shared" si="494"/>
        <v>6015</v>
      </c>
      <c r="P209" s="253">
        <f t="shared" si="494"/>
        <v>6015</v>
      </c>
      <c r="Q209" s="253">
        <f t="shared" si="494"/>
        <v>0</v>
      </c>
      <c r="R209" s="253">
        <f>R210+R211+R215+R216+R217</f>
        <v>6015</v>
      </c>
      <c r="S209" s="253">
        <f t="shared" ref="S209:T209" si="495">S210+S211+S215+S216+S217</f>
        <v>-719</v>
      </c>
      <c r="T209" s="253">
        <f t="shared" si="495"/>
        <v>7564</v>
      </c>
      <c r="U209" s="253">
        <f t="shared" ref="U209:V209" si="496">U210+U211+U215+U216+U217</f>
        <v>-2491</v>
      </c>
      <c r="V209" s="253">
        <f t="shared" si="496"/>
        <v>6264</v>
      </c>
      <c r="W209" s="253">
        <f t="shared" ref="W209" si="497">W210+W211+W215+W216+W217</f>
        <v>2556</v>
      </c>
      <c r="X209" s="253">
        <f>X210+X211+X215+X216+X217+X218</f>
        <v>8820</v>
      </c>
      <c r="Y209" s="253">
        <f t="shared" ref="Y209:Z209" si="498">Y210+Y211+Y215+Y216+Y217+Y218</f>
        <v>-3234</v>
      </c>
      <c r="Z209" s="253">
        <f t="shared" si="498"/>
        <v>5586</v>
      </c>
      <c r="AA209" s="253">
        <f t="shared" ref="AA209" si="499">AA210+AA211+AA215+AA216+AA217+AA218</f>
        <v>10</v>
      </c>
      <c r="AB209" s="271">
        <f>AB210+AB211+AB215+AB216+AB217+AB218+AB212</f>
        <v>5596</v>
      </c>
      <c r="AC209" s="271">
        <f t="shared" ref="AC209:AD209" si="500">AC210+AC211+AC215+AC216+AC217+AC218+AC212</f>
        <v>2224.0039999999999</v>
      </c>
      <c r="AD209" s="271">
        <f t="shared" si="500"/>
        <v>7820.0048400000005</v>
      </c>
      <c r="AE209" s="271">
        <f t="shared" ref="AE209" si="501">AE210+AE211+AE215+AE216+AE217+AE218+AE212</f>
        <v>7820.0047800000002</v>
      </c>
      <c r="AF209" s="271">
        <f t="shared" si="488"/>
        <v>99.999999232737053</v>
      </c>
    </row>
    <row r="210" spans="1:32" ht="32.25" customHeight="1" x14ac:dyDescent="0.2">
      <c r="A210" s="255" t="s">
        <v>76</v>
      </c>
      <c r="B210" s="248" t="s">
        <v>130</v>
      </c>
      <c r="C210" s="248" t="s">
        <v>202</v>
      </c>
      <c r="D210" s="248" t="s">
        <v>194</v>
      </c>
      <c r="E210" s="247" t="s">
        <v>780</v>
      </c>
      <c r="F210" s="248" t="s">
        <v>77</v>
      </c>
      <c r="G210" s="253"/>
      <c r="H210" s="253">
        <v>0</v>
      </c>
      <c r="I210" s="253">
        <v>5550</v>
      </c>
      <c r="J210" s="253">
        <f>H210+I210</f>
        <v>5550</v>
      </c>
      <c r="K210" s="253">
        <v>80.39</v>
      </c>
      <c r="L210" s="253">
        <v>5550</v>
      </c>
      <c r="M210" s="253">
        <v>5550</v>
      </c>
      <c r="N210" s="253">
        <v>265</v>
      </c>
      <c r="O210" s="253">
        <f>M210+N210</f>
        <v>5815</v>
      </c>
      <c r="P210" s="253">
        <v>5815</v>
      </c>
      <c r="Q210" s="253">
        <v>0</v>
      </c>
      <c r="R210" s="253">
        <f>P210+Q210</f>
        <v>5815</v>
      </c>
      <c r="S210" s="253">
        <f>-101-2520+302</f>
        <v>-2319</v>
      </c>
      <c r="T210" s="253">
        <v>5714</v>
      </c>
      <c r="U210" s="253">
        <f>99-2760+220</f>
        <v>-2441</v>
      </c>
      <c r="V210" s="253">
        <v>5714</v>
      </c>
      <c r="W210" s="253">
        <v>1906</v>
      </c>
      <c r="X210" s="253">
        <f>V210+W210</f>
        <v>7620</v>
      </c>
      <c r="Y210" s="253">
        <v>-3492</v>
      </c>
      <c r="Z210" s="253">
        <f>X210+Y210</f>
        <v>4128</v>
      </c>
      <c r="AA210" s="253">
        <v>0</v>
      </c>
      <c r="AB210" s="253">
        <f>Z210+AA210</f>
        <v>4128</v>
      </c>
      <c r="AC210" s="253">
        <v>904.23500000000001</v>
      </c>
      <c r="AD210" s="253">
        <v>5032.23506</v>
      </c>
      <c r="AE210" s="253">
        <v>5032.2349999999997</v>
      </c>
      <c r="AF210" s="253">
        <f t="shared" si="488"/>
        <v>99.99999880768685</v>
      </c>
    </row>
    <row r="211" spans="1:32" ht="27.75" customHeight="1" x14ac:dyDescent="0.2">
      <c r="A211" s="255" t="s">
        <v>76</v>
      </c>
      <c r="B211" s="248" t="s">
        <v>130</v>
      </c>
      <c r="C211" s="248" t="s">
        <v>202</v>
      </c>
      <c r="D211" s="248" t="s">
        <v>194</v>
      </c>
      <c r="E211" s="247" t="s">
        <v>1072</v>
      </c>
      <c r="F211" s="248" t="s">
        <v>77</v>
      </c>
      <c r="G211" s="253"/>
      <c r="H211" s="253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253">
        <f>1300</f>
        <v>1300</v>
      </c>
      <c r="T211" s="253">
        <f t="shared" ref="T211:T215" si="502">R211+S211</f>
        <v>1300</v>
      </c>
      <c r="U211" s="253">
        <v>0</v>
      </c>
      <c r="V211" s="253">
        <v>0</v>
      </c>
      <c r="W211" s="253">
        <v>700</v>
      </c>
      <c r="X211" s="253">
        <f t="shared" ref="X211:X217" si="503">V211+W211</f>
        <v>700</v>
      </c>
      <c r="Y211" s="253">
        <v>246</v>
      </c>
      <c r="Z211" s="253">
        <f t="shared" ref="Z211:Z217" si="504">X211+Y211</f>
        <v>946</v>
      </c>
      <c r="AA211" s="253">
        <v>0</v>
      </c>
      <c r="AB211" s="253">
        <f t="shared" ref="AB211:AB217" si="505">Z211+AA211</f>
        <v>946</v>
      </c>
      <c r="AC211" s="253">
        <v>656.56899999999996</v>
      </c>
      <c r="AD211" s="253">
        <v>1602.569</v>
      </c>
      <c r="AE211" s="253">
        <v>1602.569</v>
      </c>
      <c r="AF211" s="253">
        <f t="shared" si="488"/>
        <v>100</v>
      </c>
    </row>
    <row r="212" spans="1:32" ht="27.75" customHeight="1" x14ac:dyDescent="0.2">
      <c r="A212" s="255" t="s">
        <v>1262</v>
      </c>
      <c r="B212" s="248" t="s">
        <v>130</v>
      </c>
      <c r="C212" s="248" t="s">
        <v>202</v>
      </c>
      <c r="D212" s="248" t="s">
        <v>194</v>
      </c>
      <c r="E212" s="248" t="s">
        <v>1270</v>
      </c>
      <c r="F212" s="248"/>
      <c r="G212" s="253"/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>
        <v>401</v>
      </c>
      <c r="T212" s="253">
        <f>T213+T214</f>
        <v>0</v>
      </c>
      <c r="U212" s="253">
        <f t="shared" ref="U212:AD212" si="506">U213+U214</f>
        <v>12111.92</v>
      </c>
      <c r="V212" s="253">
        <f t="shared" si="506"/>
        <v>0</v>
      </c>
      <c r="W212" s="253">
        <f t="shared" si="506"/>
        <v>4679.09</v>
      </c>
      <c r="X212" s="253">
        <f t="shared" si="506"/>
        <v>4679.09</v>
      </c>
      <c r="Y212" s="253">
        <f t="shared" si="506"/>
        <v>0.02</v>
      </c>
      <c r="Z212" s="253">
        <f t="shared" si="506"/>
        <v>4679.1100000000006</v>
      </c>
      <c r="AA212" s="253">
        <f t="shared" si="506"/>
        <v>0</v>
      </c>
      <c r="AB212" s="253">
        <f t="shared" si="506"/>
        <v>0</v>
      </c>
      <c r="AC212" s="253">
        <f t="shared" si="506"/>
        <v>604.25600000000009</v>
      </c>
      <c r="AD212" s="253">
        <f t="shared" si="506"/>
        <v>604.25600000000009</v>
      </c>
      <c r="AE212" s="253">
        <f t="shared" ref="AE212" si="507">AE213+AE214</f>
        <v>604.25600000000009</v>
      </c>
      <c r="AF212" s="253">
        <f t="shared" si="488"/>
        <v>100</v>
      </c>
    </row>
    <row r="213" spans="1:32" ht="27.75" customHeight="1" x14ac:dyDescent="0.2">
      <c r="A213" s="255" t="s">
        <v>76</v>
      </c>
      <c r="B213" s="248" t="s">
        <v>130</v>
      </c>
      <c r="C213" s="248" t="s">
        <v>202</v>
      </c>
      <c r="D213" s="248" t="s">
        <v>194</v>
      </c>
      <c r="E213" s="248" t="s">
        <v>1270</v>
      </c>
      <c r="F213" s="248" t="s">
        <v>77</v>
      </c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>
        <v>401</v>
      </c>
      <c r="T213" s="253">
        <v>0</v>
      </c>
      <c r="U213" s="253">
        <v>11990.8</v>
      </c>
      <c r="V213" s="253">
        <v>0</v>
      </c>
      <c r="W213" s="253">
        <v>4632.3</v>
      </c>
      <c r="X213" s="253">
        <f t="shared" ref="X213:X214" si="508">V213+W213</f>
        <v>4632.3</v>
      </c>
      <c r="Y213" s="253">
        <v>0.02</v>
      </c>
      <c r="Z213" s="253">
        <f t="shared" ref="Z213:Z214" si="509">X213+Y213</f>
        <v>4632.3200000000006</v>
      </c>
      <c r="AA213" s="253">
        <v>0</v>
      </c>
      <c r="AB213" s="253">
        <v>0</v>
      </c>
      <c r="AC213" s="253">
        <v>598.21400000000006</v>
      </c>
      <c r="AD213" s="253">
        <v>598.21400000000006</v>
      </c>
      <c r="AE213" s="253">
        <v>598.21400000000006</v>
      </c>
      <c r="AF213" s="253">
        <f t="shared" si="488"/>
        <v>100</v>
      </c>
    </row>
    <row r="214" spans="1:32" ht="27.75" customHeight="1" x14ac:dyDescent="0.2">
      <c r="A214" s="255" t="s">
        <v>76</v>
      </c>
      <c r="B214" s="248" t="s">
        <v>130</v>
      </c>
      <c r="C214" s="248" t="s">
        <v>202</v>
      </c>
      <c r="D214" s="248" t="s">
        <v>194</v>
      </c>
      <c r="E214" s="248" t="s">
        <v>1270</v>
      </c>
      <c r="F214" s="248" t="s">
        <v>77</v>
      </c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>
        <v>401</v>
      </c>
      <c r="T214" s="253">
        <v>0</v>
      </c>
      <c r="U214" s="253">
        <v>121.12</v>
      </c>
      <c r="V214" s="253">
        <v>0</v>
      </c>
      <c r="W214" s="253">
        <v>46.79</v>
      </c>
      <c r="X214" s="253">
        <f t="shared" si="508"/>
        <v>46.79</v>
      </c>
      <c r="Y214" s="253">
        <v>0</v>
      </c>
      <c r="Z214" s="253">
        <f t="shared" si="509"/>
        <v>46.79</v>
      </c>
      <c r="AA214" s="253">
        <v>0</v>
      </c>
      <c r="AB214" s="253">
        <v>0</v>
      </c>
      <c r="AC214" s="253">
        <v>6.0419999999999998</v>
      </c>
      <c r="AD214" s="253">
        <v>6.0419999999999998</v>
      </c>
      <c r="AE214" s="253">
        <v>6.0419999999999998</v>
      </c>
      <c r="AF214" s="253">
        <f t="shared" si="488"/>
        <v>100</v>
      </c>
    </row>
    <row r="215" spans="1:32" ht="27.75" customHeight="1" x14ac:dyDescent="0.2">
      <c r="A215" s="255" t="s">
        <v>76</v>
      </c>
      <c r="B215" s="248" t="s">
        <v>130</v>
      </c>
      <c r="C215" s="248" t="s">
        <v>202</v>
      </c>
      <c r="D215" s="248" t="s">
        <v>194</v>
      </c>
      <c r="E215" s="247" t="s">
        <v>1073</v>
      </c>
      <c r="F215" s="248" t="s">
        <v>77</v>
      </c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>
        <v>300</v>
      </c>
      <c r="T215" s="253">
        <f t="shared" si="502"/>
        <v>300</v>
      </c>
      <c r="U215" s="253">
        <v>0</v>
      </c>
      <c r="V215" s="253">
        <v>300</v>
      </c>
      <c r="W215" s="253">
        <v>0</v>
      </c>
      <c r="X215" s="253">
        <f t="shared" si="503"/>
        <v>300</v>
      </c>
      <c r="Y215" s="253">
        <v>0</v>
      </c>
      <c r="Z215" s="253">
        <f t="shared" si="504"/>
        <v>300</v>
      </c>
      <c r="AA215" s="253">
        <v>10</v>
      </c>
      <c r="AB215" s="253">
        <f t="shared" si="505"/>
        <v>310</v>
      </c>
      <c r="AC215" s="253">
        <v>-50.006</v>
      </c>
      <c r="AD215" s="253">
        <v>259.99477999999999</v>
      </c>
      <c r="AE215" s="253">
        <v>259.99477999999999</v>
      </c>
      <c r="AF215" s="253">
        <f t="shared" si="488"/>
        <v>100</v>
      </c>
    </row>
    <row r="216" spans="1:32" ht="30.75" customHeight="1" x14ac:dyDescent="0.2">
      <c r="A216" s="255" t="s">
        <v>1074</v>
      </c>
      <c r="B216" s="248" t="s">
        <v>130</v>
      </c>
      <c r="C216" s="248" t="s">
        <v>202</v>
      </c>
      <c r="D216" s="248" t="s">
        <v>194</v>
      </c>
      <c r="E216" s="247" t="s">
        <v>780</v>
      </c>
      <c r="F216" s="248" t="s">
        <v>79</v>
      </c>
      <c r="G216" s="253"/>
      <c r="H216" s="253">
        <v>0</v>
      </c>
      <c r="I216" s="253">
        <v>200</v>
      </c>
      <c r="J216" s="253">
        <f>H216+I216</f>
        <v>200</v>
      </c>
      <c r="K216" s="253">
        <v>0</v>
      </c>
      <c r="L216" s="253">
        <v>200</v>
      </c>
      <c r="M216" s="253">
        <v>200</v>
      </c>
      <c r="N216" s="253">
        <v>0</v>
      </c>
      <c r="O216" s="253">
        <f>M216+N216</f>
        <v>200</v>
      </c>
      <c r="P216" s="253">
        <v>200</v>
      </c>
      <c r="Q216" s="253">
        <v>0</v>
      </c>
      <c r="R216" s="253">
        <f>P216+Q216</f>
        <v>200</v>
      </c>
      <c r="S216" s="253">
        <v>-50</v>
      </c>
      <c r="T216" s="253">
        <v>200</v>
      </c>
      <c r="U216" s="253">
        <v>-50</v>
      </c>
      <c r="V216" s="253">
        <v>200</v>
      </c>
      <c r="W216" s="253">
        <v>-50</v>
      </c>
      <c r="X216" s="253">
        <f t="shared" si="503"/>
        <v>150</v>
      </c>
      <c r="Y216" s="253">
        <v>0</v>
      </c>
      <c r="Z216" s="253">
        <f t="shared" si="504"/>
        <v>150</v>
      </c>
      <c r="AA216" s="253">
        <v>0</v>
      </c>
      <c r="AB216" s="253">
        <f t="shared" si="505"/>
        <v>150</v>
      </c>
      <c r="AC216" s="253">
        <v>108.95</v>
      </c>
      <c r="AD216" s="253">
        <v>258.95</v>
      </c>
      <c r="AE216" s="253">
        <v>258.95</v>
      </c>
      <c r="AF216" s="253">
        <f t="shared" si="488"/>
        <v>100</v>
      </c>
    </row>
    <row r="217" spans="1:32" ht="21.75" customHeight="1" x14ac:dyDescent="0.2">
      <c r="A217" s="255" t="s">
        <v>721</v>
      </c>
      <c r="B217" s="248" t="s">
        <v>130</v>
      </c>
      <c r="C217" s="248" t="s">
        <v>202</v>
      </c>
      <c r="D217" s="248" t="s">
        <v>194</v>
      </c>
      <c r="E217" s="248" t="s">
        <v>818</v>
      </c>
      <c r="F217" s="248" t="s">
        <v>79</v>
      </c>
      <c r="G217" s="253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>
        <v>0</v>
      </c>
      <c r="S217" s="253">
        <v>50</v>
      </c>
      <c r="T217" s="253">
        <f t="shared" ref="T217" si="510">R217+S217</f>
        <v>50</v>
      </c>
      <c r="U217" s="253">
        <v>0</v>
      </c>
      <c r="V217" s="253">
        <v>50</v>
      </c>
      <c r="W217" s="253">
        <v>0</v>
      </c>
      <c r="X217" s="253">
        <f t="shared" si="503"/>
        <v>50</v>
      </c>
      <c r="Y217" s="253">
        <v>0</v>
      </c>
      <c r="Z217" s="253">
        <f t="shared" si="504"/>
        <v>50</v>
      </c>
      <c r="AA217" s="253">
        <v>0</v>
      </c>
      <c r="AB217" s="253">
        <f t="shared" si="505"/>
        <v>50</v>
      </c>
      <c r="AC217" s="253">
        <v>0</v>
      </c>
      <c r="AD217" s="253">
        <v>50</v>
      </c>
      <c r="AE217" s="253">
        <v>50</v>
      </c>
      <c r="AF217" s="253">
        <f t="shared" si="488"/>
        <v>100</v>
      </c>
    </row>
    <row r="218" spans="1:32" ht="21.75" customHeight="1" x14ac:dyDescent="0.2">
      <c r="A218" s="255" t="s">
        <v>352</v>
      </c>
      <c r="B218" s="248" t="s">
        <v>130</v>
      </c>
      <c r="C218" s="248" t="s">
        <v>202</v>
      </c>
      <c r="D218" s="248" t="s">
        <v>194</v>
      </c>
      <c r="E218" s="248" t="s">
        <v>873</v>
      </c>
      <c r="F218" s="248" t="s">
        <v>79</v>
      </c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253"/>
      <c r="T218" s="253"/>
      <c r="U218" s="253"/>
      <c r="V218" s="253"/>
      <c r="W218" s="253"/>
      <c r="X218" s="253">
        <v>0</v>
      </c>
      <c r="Y218" s="253">
        <v>12</v>
      </c>
      <c r="Z218" s="253">
        <f>X218+Y218</f>
        <v>12</v>
      </c>
      <c r="AA218" s="253">
        <v>0</v>
      </c>
      <c r="AB218" s="253">
        <f>Z218+AA218</f>
        <v>12</v>
      </c>
      <c r="AC218" s="253">
        <v>0</v>
      </c>
      <c r="AD218" s="253">
        <v>12</v>
      </c>
      <c r="AE218" s="253">
        <v>12</v>
      </c>
      <c r="AF218" s="253">
        <f t="shared" si="488"/>
        <v>100</v>
      </c>
    </row>
    <row r="219" spans="1:32" ht="22.5" customHeight="1" x14ac:dyDescent="0.2">
      <c r="A219" s="447" t="s">
        <v>1076</v>
      </c>
      <c r="B219" s="246" t="s">
        <v>130</v>
      </c>
      <c r="C219" s="246" t="s">
        <v>202</v>
      </c>
      <c r="D219" s="246" t="s">
        <v>194</v>
      </c>
      <c r="E219" s="249" t="s">
        <v>779</v>
      </c>
      <c r="F219" s="248"/>
      <c r="G219" s="253"/>
      <c r="H219" s="253">
        <f t="shared" ref="H219:Q219" si="511">H220+H226</f>
        <v>0</v>
      </c>
      <c r="I219" s="253">
        <f t="shared" si="511"/>
        <v>14733</v>
      </c>
      <c r="J219" s="253">
        <f t="shared" si="511"/>
        <v>14733</v>
      </c>
      <c r="K219" s="253">
        <f t="shared" si="511"/>
        <v>1338.38</v>
      </c>
      <c r="L219" s="253">
        <f t="shared" si="511"/>
        <v>15810</v>
      </c>
      <c r="M219" s="253">
        <f t="shared" si="511"/>
        <v>15810</v>
      </c>
      <c r="N219" s="253">
        <f t="shared" si="511"/>
        <v>-1720</v>
      </c>
      <c r="O219" s="253">
        <f t="shared" si="511"/>
        <v>14090</v>
      </c>
      <c r="P219" s="253">
        <f t="shared" si="511"/>
        <v>14090</v>
      </c>
      <c r="Q219" s="253">
        <f t="shared" si="511"/>
        <v>0</v>
      </c>
      <c r="R219" s="253">
        <f>R220+R221+R225+R226</f>
        <v>14090</v>
      </c>
      <c r="S219" s="253">
        <f t="shared" ref="S219:T219" si="512">S220+S221+S225+S226</f>
        <v>3100</v>
      </c>
      <c r="T219" s="253">
        <f t="shared" si="512"/>
        <v>19129</v>
      </c>
      <c r="U219" s="253">
        <f t="shared" ref="U219:V219" si="513">U220+U221+U225+U226</f>
        <v>-2941.2</v>
      </c>
      <c r="V219" s="253">
        <f t="shared" si="513"/>
        <v>16589</v>
      </c>
      <c r="W219" s="253">
        <f t="shared" ref="W219:X219" si="514">W220+W221+W225+W226</f>
        <v>5750</v>
      </c>
      <c r="X219" s="253">
        <f t="shared" si="514"/>
        <v>22339</v>
      </c>
      <c r="Y219" s="253">
        <f t="shared" ref="Y219:Z219" si="515">Y220+Y221+Y225+Y226</f>
        <v>-5123.8</v>
      </c>
      <c r="Z219" s="253">
        <f t="shared" si="515"/>
        <v>17215.2</v>
      </c>
      <c r="AA219" s="253">
        <f>AA220+AA221+AA225+AA226</f>
        <v>395</v>
      </c>
      <c r="AB219" s="271">
        <f>AB220+AB221+AB225+AB226+AB237+AB222</f>
        <v>17610.2</v>
      </c>
      <c r="AC219" s="271">
        <f t="shared" ref="AC219:AD219" si="516">AC220+AC221+AC225+AC226+AC237+AC222</f>
        <v>7208.0964999999997</v>
      </c>
      <c r="AD219" s="271">
        <f t="shared" si="516"/>
        <v>24818.297400000003</v>
      </c>
      <c r="AE219" s="271">
        <f t="shared" ref="AE219" si="517">AE220+AE221+AE225+AE226+AE237+AE222</f>
        <v>24818.297400000003</v>
      </c>
      <c r="AF219" s="271">
        <f t="shared" si="488"/>
        <v>100</v>
      </c>
    </row>
    <row r="220" spans="1:32" ht="33.75" customHeight="1" x14ac:dyDescent="0.2">
      <c r="A220" s="255" t="s">
        <v>76</v>
      </c>
      <c r="B220" s="248" t="s">
        <v>130</v>
      </c>
      <c r="C220" s="248" t="s">
        <v>202</v>
      </c>
      <c r="D220" s="248" t="s">
        <v>194</v>
      </c>
      <c r="E220" s="247" t="s">
        <v>779</v>
      </c>
      <c r="F220" s="248" t="s">
        <v>77</v>
      </c>
      <c r="G220" s="253"/>
      <c r="H220" s="253">
        <v>0</v>
      </c>
      <c r="I220" s="253">
        <v>14013</v>
      </c>
      <c r="J220" s="253">
        <f>H220+I220</f>
        <v>14013</v>
      </c>
      <c r="K220" s="253">
        <v>1338.38</v>
      </c>
      <c r="L220" s="253">
        <f>12090+3000</f>
        <v>15090</v>
      </c>
      <c r="M220" s="253">
        <f>12090+3000</f>
        <v>15090</v>
      </c>
      <c r="N220" s="253">
        <v>-1700</v>
      </c>
      <c r="O220" s="253">
        <f>M220+N220</f>
        <v>13390</v>
      </c>
      <c r="P220" s="253">
        <v>13390</v>
      </c>
      <c r="Q220" s="253">
        <v>0</v>
      </c>
      <c r="R220" s="253">
        <f>P220+Q220</f>
        <v>13390</v>
      </c>
      <c r="S220" s="253">
        <f>879-1348-2952+941</f>
        <v>-2480</v>
      </c>
      <c r="T220" s="253">
        <v>14269</v>
      </c>
      <c r="U220" s="253">
        <f>-481-4655.2+575</f>
        <v>-4561.2</v>
      </c>
      <c r="V220" s="253">
        <v>14269</v>
      </c>
      <c r="W220" s="253">
        <v>3750</v>
      </c>
      <c r="X220" s="253">
        <f t="shared" ref="X220:X236" si="518">V220+W220</f>
        <v>18019</v>
      </c>
      <c r="Y220" s="253">
        <v>-6149.8</v>
      </c>
      <c r="Z220" s="253">
        <f t="shared" ref="Z220:Z236" si="519">X220+Y220</f>
        <v>11869.2</v>
      </c>
      <c r="AA220" s="253">
        <v>0</v>
      </c>
      <c r="AB220" s="253">
        <f t="shared" ref="AB220:AB236" si="520">Z220+AA220</f>
        <v>11869.2</v>
      </c>
      <c r="AC220" s="253">
        <v>2227.0830000000001</v>
      </c>
      <c r="AD220" s="253">
        <v>14096.283000000001</v>
      </c>
      <c r="AE220" s="253">
        <v>14096.283000000001</v>
      </c>
      <c r="AF220" s="253">
        <f t="shared" si="488"/>
        <v>100</v>
      </c>
    </row>
    <row r="221" spans="1:32" ht="33.75" customHeight="1" x14ac:dyDescent="0.2">
      <c r="A221" s="255" t="s">
        <v>76</v>
      </c>
      <c r="B221" s="248" t="s">
        <v>130</v>
      </c>
      <c r="C221" s="248" t="s">
        <v>202</v>
      </c>
      <c r="D221" s="248" t="s">
        <v>194</v>
      </c>
      <c r="E221" s="247" t="s">
        <v>1077</v>
      </c>
      <c r="F221" s="248" t="s">
        <v>77</v>
      </c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>
        <v>0</v>
      </c>
      <c r="S221" s="253">
        <f>4160</f>
        <v>4160</v>
      </c>
      <c r="T221" s="253">
        <f t="shared" ref="S221:T236" si="521">R221+S221</f>
        <v>4160</v>
      </c>
      <c r="U221" s="253">
        <v>0</v>
      </c>
      <c r="V221" s="253">
        <v>0</v>
      </c>
      <c r="W221" s="253">
        <v>2000</v>
      </c>
      <c r="X221" s="253">
        <f t="shared" si="518"/>
        <v>2000</v>
      </c>
      <c r="Y221" s="253">
        <v>926</v>
      </c>
      <c r="Z221" s="253">
        <f t="shared" si="519"/>
        <v>2926</v>
      </c>
      <c r="AA221" s="253">
        <v>0</v>
      </c>
      <c r="AB221" s="253">
        <f t="shared" si="520"/>
        <v>2926</v>
      </c>
      <c r="AC221" s="253">
        <v>1888.9280000000001</v>
      </c>
      <c r="AD221" s="253">
        <v>4814.9279999999999</v>
      </c>
      <c r="AE221" s="253">
        <v>4814.9279999999999</v>
      </c>
      <c r="AF221" s="253">
        <f t="shared" si="488"/>
        <v>100</v>
      </c>
    </row>
    <row r="222" spans="1:32" ht="33.75" customHeight="1" x14ac:dyDescent="0.2">
      <c r="A222" s="255" t="s">
        <v>1262</v>
      </c>
      <c r="B222" s="248" t="s">
        <v>130</v>
      </c>
      <c r="C222" s="248" t="s">
        <v>202</v>
      </c>
      <c r="D222" s="248" t="s">
        <v>194</v>
      </c>
      <c r="E222" s="248" t="s">
        <v>1269</v>
      </c>
      <c r="F222" s="248"/>
      <c r="G222" s="253"/>
      <c r="H222" s="253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253">
        <v>401</v>
      </c>
      <c r="T222" s="253">
        <f>T223+T224</f>
        <v>0</v>
      </c>
      <c r="U222" s="253">
        <f t="shared" ref="U222:AB222" si="522">U223+U224</f>
        <v>12111.92</v>
      </c>
      <c r="V222" s="253">
        <f t="shared" si="522"/>
        <v>0</v>
      </c>
      <c r="W222" s="253">
        <f t="shared" si="522"/>
        <v>4679.09</v>
      </c>
      <c r="X222" s="253">
        <f t="shared" si="522"/>
        <v>4679.09</v>
      </c>
      <c r="Y222" s="253">
        <f t="shared" si="522"/>
        <v>0.02</v>
      </c>
      <c r="Z222" s="253">
        <f t="shared" si="522"/>
        <v>4679.1100000000006</v>
      </c>
      <c r="AA222" s="253">
        <f t="shared" si="522"/>
        <v>0</v>
      </c>
      <c r="AB222" s="253">
        <f t="shared" si="522"/>
        <v>0</v>
      </c>
      <c r="AC222" s="253">
        <f>AC223+AC224</f>
        <v>1820.0504999999998</v>
      </c>
      <c r="AD222" s="253">
        <f>AD223+AD224</f>
        <v>1820.0504999999998</v>
      </c>
      <c r="AE222" s="253">
        <f>AE223+AE224</f>
        <v>1820.0504999999998</v>
      </c>
      <c r="AF222" s="253">
        <f t="shared" si="488"/>
        <v>100</v>
      </c>
    </row>
    <row r="223" spans="1:32" ht="33.75" customHeight="1" x14ac:dyDescent="0.2">
      <c r="A223" s="255" t="s">
        <v>76</v>
      </c>
      <c r="B223" s="248" t="s">
        <v>130</v>
      </c>
      <c r="C223" s="248" t="s">
        <v>202</v>
      </c>
      <c r="D223" s="248" t="s">
        <v>194</v>
      </c>
      <c r="E223" s="248" t="s">
        <v>1269</v>
      </c>
      <c r="F223" s="248" t="s">
        <v>77</v>
      </c>
      <c r="G223" s="253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253">
        <v>401</v>
      </c>
      <c r="T223" s="253">
        <v>0</v>
      </c>
      <c r="U223" s="253">
        <v>11990.8</v>
      </c>
      <c r="V223" s="253">
        <v>0</v>
      </c>
      <c r="W223" s="253">
        <v>4632.3</v>
      </c>
      <c r="X223" s="253">
        <f t="shared" ref="X223:X224" si="523">V223+W223</f>
        <v>4632.3</v>
      </c>
      <c r="Y223" s="253">
        <v>0.02</v>
      </c>
      <c r="Z223" s="253">
        <f t="shared" ref="Z223:Z224" si="524">X223+Y223</f>
        <v>4632.3200000000006</v>
      </c>
      <c r="AA223" s="253">
        <v>0</v>
      </c>
      <c r="AB223" s="253">
        <v>0</v>
      </c>
      <c r="AC223" s="253">
        <v>1801.85</v>
      </c>
      <c r="AD223" s="253">
        <v>1801.85</v>
      </c>
      <c r="AE223" s="253">
        <v>1801.85</v>
      </c>
      <c r="AF223" s="253">
        <f t="shared" si="488"/>
        <v>100</v>
      </c>
    </row>
    <row r="224" spans="1:32" ht="33.75" customHeight="1" x14ac:dyDescent="0.2">
      <c r="A224" s="255" t="s">
        <v>76</v>
      </c>
      <c r="B224" s="248" t="s">
        <v>130</v>
      </c>
      <c r="C224" s="248" t="s">
        <v>202</v>
      </c>
      <c r="D224" s="248" t="s">
        <v>194</v>
      </c>
      <c r="E224" s="248" t="s">
        <v>1269</v>
      </c>
      <c r="F224" s="248" t="s">
        <v>77</v>
      </c>
      <c r="G224" s="253"/>
      <c r="H224" s="253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253">
        <v>401</v>
      </c>
      <c r="T224" s="253">
        <v>0</v>
      </c>
      <c r="U224" s="253">
        <v>121.12</v>
      </c>
      <c r="V224" s="253">
        <v>0</v>
      </c>
      <c r="W224" s="253">
        <v>46.79</v>
      </c>
      <c r="X224" s="253">
        <f t="shared" si="523"/>
        <v>46.79</v>
      </c>
      <c r="Y224" s="253">
        <v>0</v>
      </c>
      <c r="Z224" s="253">
        <f t="shared" si="524"/>
        <v>46.79</v>
      </c>
      <c r="AA224" s="253">
        <v>0</v>
      </c>
      <c r="AB224" s="253">
        <v>0</v>
      </c>
      <c r="AC224" s="253">
        <v>18.200500000000002</v>
      </c>
      <c r="AD224" s="253">
        <v>18.200500000000002</v>
      </c>
      <c r="AE224" s="253">
        <v>18.200500000000002</v>
      </c>
      <c r="AF224" s="253">
        <f t="shared" si="488"/>
        <v>100</v>
      </c>
    </row>
    <row r="225" spans="1:32" ht="33.75" customHeight="1" x14ac:dyDescent="0.2">
      <c r="A225" s="255" t="s">
        <v>76</v>
      </c>
      <c r="B225" s="248" t="s">
        <v>130</v>
      </c>
      <c r="C225" s="248" t="s">
        <v>202</v>
      </c>
      <c r="D225" s="248" t="s">
        <v>194</v>
      </c>
      <c r="E225" s="247" t="s">
        <v>1078</v>
      </c>
      <c r="F225" s="248" t="s">
        <v>77</v>
      </c>
      <c r="G225" s="253"/>
      <c r="H225" s="253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>
        <v>0</v>
      </c>
      <c r="S225" s="253">
        <v>1620</v>
      </c>
      <c r="T225" s="253">
        <v>0</v>
      </c>
      <c r="U225" s="253">
        <v>1620</v>
      </c>
      <c r="V225" s="253">
        <v>1620</v>
      </c>
      <c r="W225" s="253">
        <v>0</v>
      </c>
      <c r="X225" s="253">
        <f t="shared" si="518"/>
        <v>1620</v>
      </c>
      <c r="Y225" s="253">
        <v>0</v>
      </c>
      <c r="Z225" s="253">
        <f t="shared" si="519"/>
        <v>1620</v>
      </c>
      <c r="AA225" s="253">
        <v>80</v>
      </c>
      <c r="AB225" s="253">
        <f t="shared" si="520"/>
        <v>1700</v>
      </c>
      <c r="AC225" s="253">
        <v>1358.915</v>
      </c>
      <c r="AD225" s="253">
        <v>3058.9159</v>
      </c>
      <c r="AE225" s="253">
        <v>3058.9159</v>
      </c>
      <c r="AF225" s="253">
        <f t="shared" si="488"/>
        <v>100</v>
      </c>
    </row>
    <row r="226" spans="1:32" ht="18.75" customHeight="1" x14ac:dyDescent="0.2">
      <c r="A226" s="255" t="s">
        <v>537</v>
      </c>
      <c r="B226" s="248" t="s">
        <v>130</v>
      </c>
      <c r="C226" s="248" t="s">
        <v>202</v>
      </c>
      <c r="D226" s="248" t="s">
        <v>194</v>
      </c>
      <c r="E226" s="247" t="s">
        <v>779</v>
      </c>
      <c r="F226" s="248" t="s">
        <v>79</v>
      </c>
      <c r="G226" s="253"/>
      <c r="H226" s="253">
        <v>0</v>
      </c>
      <c r="I226" s="253">
        <v>720</v>
      </c>
      <c r="J226" s="253">
        <f>H226+I226</f>
        <v>720</v>
      </c>
      <c r="K226" s="253">
        <v>0</v>
      </c>
      <c r="L226" s="253">
        <v>720</v>
      </c>
      <c r="M226" s="253">
        <v>720</v>
      </c>
      <c r="N226" s="253">
        <v>-20</v>
      </c>
      <c r="O226" s="253">
        <f>M226+N226</f>
        <v>700</v>
      </c>
      <c r="P226" s="253">
        <v>700</v>
      </c>
      <c r="Q226" s="253">
        <v>0</v>
      </c>
      <c r="R226" s="253">
        <f t="shared" ref="R226:R297" si="525">P226+Q226</f>
        <v>700</v>
      </c>
      <c r="S226" s="253">
        <v>-200</v>
      </c>
      <c r="T226" s="253">
        <v>700</v>
      </c>
      <c r="U226" s="253">
        <v>0</v>
      </c>
      <c r="V226" s="253">
        <v>700</v>
      </c>
      <c r="W226" s="253">
        <v>0</v>
      </c>
      <c r="X226" s="253">
        <f t="shared" si="518"/>
        <v>700</v>
      </c>
      <c r="Y226" s="253">
        <v>100</v>
      </c>
      <c r="Z226" s="253">
        <f t="shared" si="519"/>
        <v>800</v>
      </c>
      <c r="AA226" s="253">
        <v>315</v>
      </c>
      <c r="AB226" s="253">
        <f t="shared" si="520"/>
        <v>1115</v>
      </c>
      <c r="AC226" s="253">
        <v>-100</v>
      </c>
      <c r="AD226" s="253">
        <v>1015</v>
      </c>
      <c r="AE226" s="253">
        <v>1015</v>
      </c>
      <c r="AF226" s="253">
        <f t="shared" si="488"/>
        <v>100</v>
      </c>
    </row>
    <row r="227" spans="1:32" s="429" customFormat="1" ht="18.75" hidden="1" customHeight="1" x14ac:dyDescent="0.2">
      <c r="A227" s="447" t="s">
        <v>848</v>
      </c>
      <c r="B227" s="246" t="s">
        <v>130</v>
      </c>
      <c r="C227" s="246" t="s">
        <v>202</v>
      </c>
      <c r="D227" s="246" t="s">
        <v>194</v>
      </c>
      <c r="E227" s="249"/>
      <c r="F227" s="246"/>
      <c r="G227" s="271">
        <f t="shared" ref="G227:Q227" si="526">G228+G231+G234</f>
        <v>0</v>
      </c>
      <c r="H227" s="271">
        <f t="shared" si="526"/>
        <v>21483</v>
      </c>
      <c r="I227" s="271">
        <f t="shared" si="526"/>
        <v>-21483</v>
      </c>
      <c r="J227" s="271">
        <f t="shared" si="526"/>
        <v>0</v>
      </c>
      <c r="K227" s="271">
        <f t="shared" si="526"/>
        <v>0</v>
      </c>
      <c r="L227" s="271">
        <f t="shared" si="526"/>
        <v>-21483</v>
      </c>
      <c r="M227" s="271">
        <f t="shared" si="526"/>
        <v>0</v>
      </c>
      <c r="N227" s="271">
        <f t="shared" si="526"/>
        <v>-21483</v>
      </c>
      <c r="O227" s="271">
        <f t="shared" si="526"/>
        <v>-21483</v>
      </c>
      <c r="P227" s="271">
        <f t="shared" si="526"/>
        <v>-21483</v>
      </c>
      <c r="Q227" s="271">
        <f t="shared" si="526"/>
        <v>-42966</v>
      </c>
      <c r="R227" s="253">
        <f t="shared" si="525"/>
        <v>-64449</v>
      </c>
      <c r="S227" s="253">
        <f t="shared" si="521"/>
        <v>-107415</v>
      </c>
      <c r="T227" s="253">
        <f t="shared" si="521"/>
        <v>-171864</v>
      </c>
      <c r="U227" s="253">
        <f t="shared" ref="U227:U236" si="527">S227+T227</f>
        <v>-279279</v>
      </c>
      <c r="V227" s="253">
        <f t="shared" ref="V227:V236" si="528">T227+U227</f>
        <v>-451143</v>
      </c>
      <c r="W227" s="253">
        <f t="shared" ref="W227:W236" si="529">U227+V227</f>
        <v>-730422</v>
      </c>
      <c r="X227" s="253">
        <f t="shared" si="518"/>
        <v>-1181565</v>
      </c>
      <c r="Y227" s="253">
        <f t="shared" ref="Y227:Y236" si="530">W227+X227</f>
        <v>-1911987</v>
      </c>
      <c r="Z227" s="253">
        <f t="shared" si="519"/>
        <v>-3093552</v>
      </c>
      <c r="AA227" s="253">
        <f t="shared" ref="AA227:AA236" si="531">Y227+Z227</f>
        <v>-5005539</v>
      </c>
      <c r="AB227" s="253">
        <f t="shared" si="520"/>
        <v>-8099091</v>
      </c>
      <c r="AC227" s="253">
        <f t="shared" ref="AC227:AC236" si="532">AA227+AB227</f>
        <v>-13104630</v>
      </c>
      <c r="AD227" s="253">
        <v>-21203721</v>
      </c>
      <c r="AE227" s="253">
        <v>-21203721</v>
      </c>
      <c r="AF227" s="253">
        <f t="shared" si="488"/>
        <v>100</v>
      </c>
    </row>
    <row r="228" spans="1:32" s="429" customFormat="1" ht="18.75" hidden="1" customHeight="1" x14ac:dyDescent="0.2">
      <c r="A228" s="255" t="s">
        <v>536</v>
      </c>
      <c r="B228" s="248" t="s">
        <v>130</v>
      </c>
      <c r="C228" s="248" t="s">
        <v>202</v>
      </c>
      <c r="D228" s="248" t="s">
        <v>194</v>
      </c>
      <c r="E228" s="247" t="s">
        <v>780</v>
      </c>
      <c r="F228" s="248"/>
      <c r="G228" s="253">
        <f>G229+G230</f>
        <v>0</v>
      </c>
      <c r="H228" s="253">
        <f>H229+H230</f>
        <v>5750</v>
      </c>
      <c r="I228" s="253">
        <f>I229+I230</f>
        <v>-5750</v>
      </c>
      <c r="J228" s="253">
        <f>H228+I228</f>
        <v>0</v>
      </c>
      <c r="K228" s="253">
        <f>K229+K230</f>
        <v>0</v>
      </c>
      <c r="L228" s="253">
        <f>I228+J228</f>
        <v>-5750</v>
      </c>
      <c r="M228" s="253">
        <f>J228+K228</f>
        <v>0</v>
      </c>
      <c r="N228" s="253">
        <f t="shared" ref="N228:Q234" si="533">K228+L228</f>
        <v>-5750</v>
      </c>
      <c r="O228" s="253">
        <f t="shared" si="533"/>
        <v>-5750</v>
      </c>
      <c r="P228" s="253">
        <f t="shared" si="533"/>
        <v>-5750</v>
      </c>
      <c r="Q228" s="253">
        <f t="shared" si="533"/>
        <v>-11500</v>
      </c>
      <c r="R228" s="253">
        <f t="shared" si="525"/>
        <v>-17250</v>
      </c>
      <c r="S228" s="253">
        <f t="shared" si="521"/>
        <v>-28750</v>
      </c>
      <c r="T228" s="253">
        <f t="shared" si="521"/>
        <v>-46000</v>
      </c>
      <c r="U228" s="253">
        <f t="shared" si="527"/>
        <v>-74750</v>
      </c>
      <c r="V228" s="253">
        <f t="shared" si="528"/>
        <v>-120750</v>
      </c>
      <c r="W228" s="253">
        <f t="shared" si="529"/>
        <v>-195500</v>
      </c>
      <c r="X228" s="253">
        <f t="shared" si="518"/>
        <v>-316250</v>
      </c>
      <c r="Y228" s="253">
        <f t="shared" si="530"/>
        <v>-511750</v>
      </c>
      <c r="Z228" s="253">
        <f t="shared" si="519"/>
        <v>-828000</v>
      </c>
      <c r="AA228" s="253">
        <f t="shared" si="531"/>
        <v>-1339750</v>
      </c>
      <c r="AB228" s="253">
        <f t="shared" si="520"/>
        <v>-2167750</v>
      </c>
      <c r="AC228" s="253">
        <f t="shared" si="532"/>
        <v>-3507500</v>
      </c>
      <c r="AD228" s="253">
        <v>-5675250</v>
      </c>
      <c r="AE228" s="253">
        <v>-5675250</v>
      </c>
      <c r="AF228" s="253">
        <f t="shared" si="488"/>
        <v>100</v>
      </c>
    </row>
    <row r="229" spans="1:32" s="429" customFormat="1" ht="30.75" hidden="1" customHeight="1" x14ac:dyDescent="0.2">
      <c r="A229" s="255" t="s">
        <v>76</v>
      </c>
      <c r="B229" s="248" t="s">
        <v>130</v>
      </c>
      <c r="C229" s="248" t="s">
        <v>202</v>
      </c>
      <c r="D229" s="248" t="s">
        <v>194</v>
      </c>
      <c r="E229" s="247" t="s">
        <v>780</v>
      </c>
      <c r="F229" s="248" t="s">
        <v>77</v>
      </c>
      <c r="G229" s="253"/>
      <c r="H229" s="253">
        <v>5550</v>
      </c>
      <c r="I229" s="253">
        <v>-5550</v>
      </c>
      <c r="J229" s="253">
        <f t="shared" ref="J229:J234" si="534">H229+I229</f>
        <v>0</v>
      </c>
      <c r="K229" s="253">
        <v>0</v>
      </c>
      <c r="L229" s="253">
        <f t="shared" ref="L229:M234" si="535">I229+J229</f>
        <v>-5550</v>
      </c>
      <c r="M229" s="253">
        <f t="shared" si="535"/>
        <v>0</v>
      </c>
      <c r="N229" s="253">
        <f t="shared" si="533"/>
        <v>-5550</v>
      </c>
      <c r="O229" s="253">
        <f t="shared" si="533"/>
        <v>-5550</v>
      </c>
      <c r="P229" s="253">
        <f t="shared" si="533"/>
        <v>-5550</v>
      </c>
      <c r="Q229" s="253">
        <f t="shared" si="533"/>
        <v>-11100</v>
      </c>
      <c r="R229" s="253">
        <f t="shared" si="525"/>
        <v>-16650</v>
      </c>
      <c r="S229" s="253">
        <f t="shared" si="521"/>
        <v>-27750</v>
      </c>
      <c r="T229" s="253">
        <f t="shared" si="521"/>
        <v>-44400</v>
      </c>
      <c r="U229" s="253">
        <f t="shared" si="527"/>
        <v>-72150</v>
      </c>
      <c r="V229" s="253">
        <f t="shared" si="528"/>
        <v>-116550</v>
      </c>
      <c r="W229" s="253">
        <f t="shared" si="529"/>
        <v>-188700</v>
      </c>
      <c r="X229" s="253">
        <f t="shared" si="518"/>
        <v>-305250</v>
      </c>
      <c r="Y229" s="253">
        <f t="shared" si="530"/>
        <v>-493950</v>
      </c>
      <c r="Z229" s="253">
        <f t="shared" si="519"/>
        <v>-799200</v>
      </c>
      <c r="AA229" s="253">
        <f t="shared" si="531"/>
        <v>-1293150</v>
      </c>
      <c r="AB229" s="253">
        <f t="shared" si="520"/>
        <v>-2092350</v>
      </c>
      <c r="AC229" s="253">
        <f t="shared" si="532"/>
        <v>-3385500</v>
      </c>
      <c r="AD229" s="253">
        <v>-5477850</v>
      </c>
      <c r="AE229" s="253">
        <v>-5477850</v>
      </c>
      <c r="AF229" s="253">
        <f t="shared" si="488"/>
        <v>100</v>
      </c>
    </row>
    <row r="230" spans="1:32" s="429" customFormat="1" ht="18.75" hidden="1" customHeight="1" x14ac:dyDescent="0.2">
      <c r="A230" s="255" t="s">
        <v>78</v>
      </c>
      <c r="B230" s="248" t="s">
        <v>130</v>
      </c>
      <c r="C230" s="248" t="s">
        <v>202</v>
      </c>
      <c r="D230" s="248" t="s">
        <v>194</v>
      </c>
      <c r="E230" s="247" t="s">
        <v>780</v>
      </c>
      <c r="F230" s="248" t="s">
        <v>79</v>
      </c>
      <c r="G230" s="253"/>
      <c r="H230" s="253">
        <v>200</v>
      </c>
      <c r="I230" s="253">
        <v>-200</v>
      </c>
      <c r="J230" s="253">
        <f t="shared" si="534"/>
        <v>0</v>
      </c>
      <c r="K230" s="253">
        <v>0</v>
      </c>
      <c r="L230" s="253">
        <f t="shared" si="535"/>
        <v>-200</v>
      </c>
      <c r="M230" s="253">
        <f t="shared" si="535"/>
        <v>0</v>
      </c>
      <c r="N230" s="253">
        <f t="shared" si="533"/>
        <v>-200</v>
      </c>
      <c r="O230" s="253">
        <f t="shared" si="533"/>
        <v>-200</v>
      </c>
      <c r="P230" s="253">
        <f t="shared" si="533"/>
        <v>-200</v>
      </c>
      <c r="Q230" s="253">
        <f t="shared" si="533"/>
        <v>-400</v>
      </c>
      <c r="R230" s="253">
        <f t="shared" si="525"/>
        <v>-600</v>
      </c>
      <c r="S230" s="253">
        <f t="shared" si="521"/>
        <v>-1000</v>
      </c>
      <c r="T230" s="253">
        <f t="shared" si="521"/>
        <v>-1600</v>
      </c>
      <c r="U230" s="253">
        <f t="shared" si="527"/>
        <v>-2600</v>
      </c>
      <c r="V230" s="253">
        <f t="shared" si="528"/>
        <v>-4200</v>
      </c>
      <c r="W230" s="253">
        <f t="shared" si="529"/>
        <v>-6800</v>
      </c>
      <c r="X230" s="253">
        <f t="shared" si="518"/>
        <v>-11000</v>
      </c>
      <c r="Y230" s="253">
        <f t="shared" si="530"/>
        <v>-17800</v>
      </c>
      <c r="Z230" s="253">
        <f t="shared" si="519"/>
        <v>-28800</v>
      </c>
      <c r="AA230" s="253">
        <f t="shared" si="531"/>
        <v>-46600</v>
      </c>
      <c r="AB230" s="253">
        <f t="shared" si="520"/>
        <v>-75400</v>
      </c>
      <c r="AC230" s="253">
        <f t="shared" si="532"/>
        <v>-122000</v>
      </c>
      <c r="AD230" s="253">
        <v>-197400</v>
      </c>
      <c r="AE230" s="253">
        <v>-197400</v>
      </c>
      <c r="AF230" s="253">
        <f t="shared" si="488"/>
        <v>100</v>
      </c>
    </row>
    <row r="231" spans="1:32" ht="18.75" hidden="1" customHeight="1" x14ac:dyDescent="0.2">
      <c r="A231" s="255" t="s">
        <v>537</v>
      </c>
      <c r="B231" s="248" t="s">
        <v>130</v>
      </c>
      <c r="C231" s="248" t="s">
        <v>202</v>
      </c>
      <c r="D231" s="248" t="s">
        <v>194</v>
      </c>
      <c r="E231" s="247" t="s">
        <v>779</v>
      </c>
      <c r="F231" s="248"/>
      <c r="G231" s="253">
        <f>G232+G233</f>
        <v>0</v>
      </c>
      <c r="H231" s="253">
        <f>H232+H233</f>
        <v>14733</v>
      </c>
      <c r="I231" s="253">
        <f>I232+I233</f>
        <v>-14733</v>
      </c>
      <c r="J231" s="253">
        <f t="shared" si="534"/>
        <v>0</v>
      </c>
      <c r="K231" s="253">
        <f>K232+K233</f>
        <v>0</v>
      </c>
      <c r="L231" s="253">
        <f t="shared" si="535"/>
        <v>-14733</v>
      </c>
      <c r="M231" s="253">
        <f t="shared" si="535"/>
        <v>0</v>
      </c>
      <c r="N231" s="253">
        <f t="shared" si="533"/>
        <v>-14733</v>
      </c>
      <c r="O231" s="253">
        <f t="shared" si="533"/>
        <v>-14733</v>
      </c>
      <c r="P231" s="253">
        <f t="shared" si="533"/>
        <v>-14733</v>
      </c>
      <c r="Q231" s="253">
        <f t="shared" si="533"/>
        <v>-29466</v>
      </c>
      <c r="R231" s="253">
        <f t="shared" si="525"/>
        <v>-44199</v>
      </c>
      <c r="S231" s="253">
        <f t="shared" si="521"/>
        <v>-73665</v>
      </c>
      <c r="T231" s="253">
        <f t="shared" si="521"/>
        <v>-117864</v>
      </c>
      <c r="U231" s="253">
        <f t="shared" si="527"/>
        <v>-191529</v>
      </c>
      <c r="V231" s="253">
        <f t="shared" si="528"/>
        <v>-309393</v>
      </c>
      <c r="W231" s="253">
        <f t="shared" si="529"/>
        <v>-500922</v>
      </c>
      <c r="X231" s="253">
        <f t="shared" si="518"/>
        <v>-810315</v>
      </c>
      <c r="Y231" s="253">
        <f t="shared" si="530"/>
        <v>-1311237</v>
      </c>
      <c r="Z231" s="253">
        <f t="shared" si="519"/>
        <v>-2121552</v>
      </c>
      <c r="AA231" s="253">
        <f t="shared" si="531"/>
        <v>-3432789</v>
      </c>
      <c r="AB231" s="253">
        <f t="shared" si="520"/>
        <v>-5554341</v>
      </c>
      <c r="AC231" s="253">
        <f t="shared" si="532"/>
        <v>-8987130</v>
      </c>
      <c r="AD231" s="253">
        <v>-14541471</v>
      </c>
      <c r="AE231" s="253">
        <v>-14541471</v>
      </c>
      <c r="AF231" s="253">
        <f t="shared" si="488"/>
        <v>100</v>
      </c>
    </row>
    <row r="232" spans="1:32" ht="33.75" hidden="1" customHeight="1" x14ac:dyDescent="0.2">
      <c r="A232" s="255" t="s">
        <v>76</v>
      </c>
      <c r="B232" s="248" t="s">
        <v>130</v>
      </c>
      <c r="C232" s="248" t="s">
        <v>202</v>
      </c>
      <c r="D232" s="248" t="s">
        <v>194</v>
      </c>
      <c r="E232" s="247" t="s">
        <v>779</v>
      </c>
      <c r="F232" s="248" t="s">
        <v>77</v>
      </c>
      <c r="G232" s="253"/>
      <c r="H232" s="253">
        <v>14013</v>
      </c>
      <c r="I232" s="253">
        <v>-14013</v>
      </c>
      <c r="J232" s="253">
        <f t="shared" si="534"/>
        <v>0</v>
      </c>
      <c r="K232" s="253">
        <v>0</v>
      </c>
      <c r="L232" s="253">
        <f t="shared" si="535"/>
        <v>-14013</v>
      </c>
      <c r="M232" s="253">
        <f t="shared" si="535"/>
        <v>0</v>
      </c>
      <c r="N232" s="253">
        <f t="shared" si="533"/>
        <v>-14013</v>
      </c>
      <c r="O232" s="253">
        <f t="shared" si="533"/>
        <v>-14013</v>
      </c>
      <c r="P232" s="253">
        <f t="shared" si="533"/>
        <v>-14013</v>
      </c>
      <c r="Q232" s="253">
        <f t="shared" si="533"/>
        <v>-28026</v>
      </c>
      <c r="R232" s="253">
        <f t="shared" si="525"/>
        <v>-42039</v>
      </c>
      <c r="S232" s="253">
        <f t="shared" si="521"/>
        <v>-70065</v>
      </c>
      <c r="T232" s="253">
        <f t="shared" si="521"/>
        <v>-112104</v>
      </c>
      <c r="U232" s="253">
        <f t="shared" si="527"/>
        <v>-182169</v>
      </c>
      <c r="V232" s="253">
        <f t="shared" si="528"/>
        <v>-294273</v>
      </c>
      <c r="W232" s="253">
        <f t="shared" si="529"/>
        <v>-476442</v>
      </c>
      <c r="X232" s="253">
        <f t="shared" si="518"/>
        <v>-770715</v>
      </c>
      <c r="Y232" s="253">
        <f t="shared" si="530"/>
        <v>-1247157</v>
      </c>
      <c r="Z232" s="253">
        <f t="shared" si="519"/>
        <v>-2017872</v>
      </c>
      <c r="AA232" s="253">
        <f t="shared" si="531"/>
        <v>-3265029</v>
      </c>
      <c r="AB232" s="253">
        <f t="shared" si="520"/>
        <v>-5282901</v>
      </c>
      <c r="AC232" s="253">
        <f t="shared" si="532"/>
        <v>-8547930</v>
      </c>
      <c r="AD232" s="253">
        <v>-13830831</v>
      </c>
      <c r="AE232" s="253">
        <v>-13830831</v>
      </c>
      <c r="AF232" s="253">
        <f t="shared" si="488"/>
        <v>100</v>
      </c>
    </row>
    <row r="233" spans="1:32" ht="18.75" hidden="1" customHeight="1" x14ac:dyDescent="0.2">
      <c r="A233" s="255" t="s">
        <v>78</v>
      </c>
      <c r="B233" s="248" t="s">
        <v>130</v>
      </c>
      <c r="C233" s="248" t="s">
        <v>202</v>
      </c>
      <c r="D233" s="248" t="s">
        <v>194</v>
      </c>
      <c r="E233" s="247" t="s">
        <v>779</v>
      </c>
      <c r="F233" s="248" t="s">
        <v>79</v>
      </c>
      <c r="G233" s="253"/>
      <c r="H233" s="253">
        <v>720</v>
      </c>
      <c r="I233" s="253">
        <v>-720</v>
      </c>
      <c r="J233" s="253">
        <f t="shared" si="534"/>
        <v>0</v>
      </c>
      <c r="K233" s="253">
        <v>0</v>
      </c>
      <c r="L233" s="253">
        <f t="shared" si="535"/>
        <v>-720</v>
      </c>
      <c r="M233" s="253">
        <f t="shared" si="535"/>
        <v>0</v>
      </c>
      <c r="N233" s="253">
        <f t="shared" si="533"/>
        <v>-720</v>
      </c>
      <c r="O233" s="253">
        <f t="shared" si="533"/>
        <v>-720</v>
      </c>
      <c r="P233" s="253">
        <f t="shared" si="533"/>
        <v>-720</v>
      </c>
      <c r="Q233" s="253">
        <f t="shared" si="533"/>
        <v>-1440</v>
      </c>
      <c r="R233" s="253">
        <f t="shared" si="525"/>
        <v>-2160</v>
      </c>
      <c r="S233" s="253">
        <f t="shared" si="521"/>
        <v>-3600</v>
      </c>
      <c r="T233" s="253">
        <f t="shared" si="521"/>
        <v>-5760</v>
      </c>
      <c r="U233" s="253">
        <f t="shared" si="527"/>
        <v>-9360</v>
      </c>
      <c r="V233" s="253">
        <f t="shared" si="528"/>
        <v>-15120</v>
      </c>
      <c r="W233" s="253">
        <f t="shared" si="529"/>
        <v>-24480</v>
      </c>
      <c r="X233" s="253">
        <f t="shared" si="518"/>
        <v>-39600</v>
      </c>
      <c r="Y233" s="253">
        <f t="shared" si="530"/>
        <v>-64080</v>
      </c>
      <c r="Z233" s="253">
        <f t="shared" si="519"/>
        <v>-103680</v>
      </c>
      <c r="AA233" s="253">
        <f t="shared" si="531"/>
        <v>-167760</v>
      </c>
      <c r="AB233" s="253">
        <f t="shared" si="520"/>
        <v>-271440</v>
      </c>
      <c r="AC233" s="253">
        <f t="shared" si="532"/>
        <v>-439200</v>
      </c>
      <c r="AD233" s="253">
        <v>-710640</v>
      </c>
      <c r="AE233" s="253">
        <v>-710640</v>
      </c>
      <c r="AF233" s="253">
        <f t="shared" si="488"/>
        <v>100</v>
      </c>
    </row>
    <row r="234" spans="1:32" ht="33.75" hidden="1" customHeight="1" x14ac:dyDescent="0.2">
      <c r="A234" s="255" t="s">
        <v>860</v>
      </c>
      <c r="B234" s="248" t="s">
        <v>130</v>
      </c>
      <c r="C234" s="248" t="s">
        <v>202</v>
      </c>
      <c r="D234" s="248" t="s">
        <v>194</v>
      </c>
      <c r="E234" s="247" t="s">
        <v>861</v>
      </c>
      <c r="F234" s="248" t="s">
        <v>79</v>
      </c>
      <c r="G234" s="253"/>
      <c r="H234" s="253">
        <v>1000</v>
      </c>
      <c r="I234" s="253">
        <v>-1000</v>
      </c>
      <c r="J234" s="253">
        <f t="shared" si="534"/>
        <v>0</v>
      </c>
      <c r="K234" s="253">
        <v>0</v>
      </c>
      <c r="L234" s="253">
        <f t="shared" si="535"/>
        <v>-1000</v>
      </c>
      <c r="M234" s="253">
        <f t="shared" si="535"/>
        <v>0</v>
      </c>
      <c r="N234" s="253">
        <f t="shared" si="533"/>
        <v>-1000</v>
      </c>
      <c r="O234" s="253">
        <f t="shared" si="533"/>
        <v>-1000</v>
      </c>
      <c r="P234" s="253">
        <f t="shared" si="533"/>
        <v>-1000</v>
      </c>
      <c r="Q234" s="253">
        <f t="shared" si="533"/>
        <v>-2000</v>
      </c>
      <c r="R234" s="253">
        <f t="shared" si="525"/>
        <v>-3000</v>
      </c>
      <c r="S234" s="253">
        <f t="shared" si="521"/>
        <v>-5000</v>
      </c>
      <c r="T234" s="253">
        <f t="shared" si="521"/>
        <v>-8000</v>
      </c>
      <c r="U234" s="253">
        <f t="shared" si="527"/>
        <v>-13000</v>
      </c>
      <c r="V234" s="253">
        <f t="shared" si="528"/>
        <v>-21000</v>
      </c>
      <c r="W234" s="253">
        <f t="shared" si="529"/>
        <v>-34000</v>
      </c>
      <c r="X234" s="253">
        <f t="shared" si="518"/>
        <v>-55000</v>
      </c>
      <c r="Y234" s="253">
        <f t="shared" si="530"/>
        <v>-89000</v>
      </c>
      <c r="Z234" s="253">
        <f t="shared" si="519"/>
        <v>-144000</v>
      </c>
      <c r="AA234" s="253">
        <f t="shared" si="531"/>
        <v>-233000</v>
      </c>
      <c r="AB234" s="253">
        <f t="shared" si="520"/>
        <v>-377000</v>
      </c>
      <c r="AC234" s="253">
        <f t="shared" si="532"/>
        <v>-610000</v>
      </c>
      <c r="AD234" s="253">
        <v>-987000</v>
      </c>
      <c r="AE234" s="253">
        <v>-987000</v>
      </c>
      <c r="AF234" s="253">
        <f t="shared" si="488"/>
        <v>100</v>
      </c>
    </row>
    <row r="235" spans="1:32" ht="33.75" hidden="1" customHeight="1" x14ac:dyDescent="0.2">
      <c r="A235" s="255" t="s">
        <v>78</v>
      </c>
      <c r="B235" s="248" t="s">
        <v>130</v>
      </c>
      <c r="C235" s="248" t="s">
        <v>202</v>
      </c>
      <c r="D235" s="248" t="s">
        <v>194</v>
      </c>
      <c r="E235" s="247" t="s">
        <v>954</v>
      </c>
      <c r="F235" s="248" t="s">
        <v>79</v>
      </c>
      <c r="G235" s="253"/>
      <c r="H235" s="253"/>
      <c r="I235" s="253"/>
      <c r="J235" s="253"/>
      <c r="K235" s="253"/>
      <c r="L235" s="253">
        <v>0</v>
      </c>
      <c r="M235" s="253">
        <v>0</v>
      </c>
      <c r="N235" s="253">
        <v>0</v>
      </c>
      <c r="O235" s="253">
        <v>0</v>
      </c>
      <c r="P235" s="253">
        <v>0</v>
      </c>
      <c r="Q235" s="253">
        <v>0</v>
      </c>
      <c r="R235" s="253">
        <f t="shared" si="525"/>
        <v>0</v>
      </c>
      <c r="S235" s="253">
        <f t="shared" si="521"/>
        <v>0</v>
      </c>
      <c r="T235" s="253">
        <f t="shared" si="521"/>
        <v>0</v>
      </c>
      <c r="U235" s="253">
        <f t="shared" si="527"/>
        <v>0</v>
      </c>
      <c r="V235" s="253">
        <f t="shared" si="528"/>
        <v>0</v>
      </c>
      <c r="W235" s="253">
        <f t="shared" si="529"/>
        <v>0</v>
      </c>
      <c r="X235" s="253">
        <f t="shared" si="518"/>
        <v>0</v>
      </c>
      <c r="Y235" s="253">
        <f t="shared" si="530"/>
        <v>0</v>
      </c>
      <c r="Z235" s="253">
        <f t="shared" si="519"/>
        <v>0</v>
      </c>
      <c r="AA235" s="253">
        <f t="shared" si="531"/>
        <v>0</v>
      </c>
      <c r="AB235" s="253">
        <f t="shared" si="520"/>
        <v>0</v>
      </c>
      <c r="AC235" s="253">
        <f t="shared" si="532"/>
        <v>0</v>
      </c>
      <c r="AD235" s="253">
        <v>0</v>
      </c>
      <c r="AE235" s="253">
        <v>0</v>
      </c>
      <c r="AF235" s="253" t="e">
        <f t="shared" si="488"/>
        <v>#DIV/0!</v>
      </c>
    </row>
    <row r="236" spans="1:32" ht="33.75" hidden="1" customHeight="1" x14ac:dyDescent="0.2">
      <c r="A236" s="255" t="s">
        <v>860</v>
      </c>
      <c r="B236" s="248" t="s">
        <v>130</v>
      </c>
      <c r="C236" s="248" t="s">
        <v>202</v>
      </c>
      <c r="D236" s="248" t="s">
        <v>194</v>
      </c>
      <c r="E236" s="247" t="s">
        <v>861</v>
      </c>
      <c r="F236" s="248" t="s">
        <v>79</v>
      </c>
      <c r="G236" s="253"/>
      <c r="H236" s="253">
        <v>500</v>
      </c>
      <c r="I236" s="253">
        <v>1000</v>
      </c>
      <c r="J236" s="253">
        <v>1500</v>
      </c>
      <c r="K236" s="253">
        <v>168</v>
      </c>
      <c r="L236" s="253">
        <v>0</v>
      </c>
      <c r="M236" s="253">
        <v>0</v>
      </c>
      <c r="N236" s="253">
        <v>0</v>
      </c>
      <c r="O236" s="253">
        <v>0</v>
      </c>
      <c r="P236" s="253">
        <v>0</v>
      </c>
      <c r="Q236" s="253">
        <v>0</v>
      </c>
      <c r="R236" s="253">
        <f t="shared" si="525"/>
        <v>0</v>
      </c>
      <c r="S236" s="253">
        <f t="shared" si="521"/>
        <v>0</v>
      </c>
      <c r="T236" s="253">
        <f t="shared" si="521"/>
        <v>0</v>
      </c>
      <c r="U236" s="253">
        <f t="shared" si="527"/>
        <v>0</v>
      </c>
      <c r="V236" s="253">
        <f t="shared" si="528"/>
        <v>0</v>
      </c>
      <c r="W236" s="253">
        <f t="shared" si="529"/>
        <v>0</v>
      </c>
      <c r="X236" s="253">
        <f t="shared" si="518"/>
        <v>0</v>
      </c>
      <c r="Y236" s="253">
        <f t="shared" si="530"/>
        <v>0</v>
      </c>
      <c r="Z236" s="253">
        <f t="shared" si="519"/>
        <v>0</v>
      </c>
      <c r="AA236" s="253">
        <f t="shared" si="531"/>
        <v>0</v>
      </c>
      <c r="AB236" s="253">
        <f t="shared" si="520"/>
        <v>0</v>
      </c>
      <c r="AC236" s="253">
        <f t="shared" si="532"/>
        <v>0</v>
      </c>
      <c r="AD236" s="253">
        <v>0</v>
      </c>
      <c r="AE236" s="253">
        <v>0</v>
      </c>
      <c r="AF236" s="253" t="e">
        <f t="shared" si="488"/>
        <v>#DIV/0!</v>
      </c>
    </row>
    <row r="237" spans="1:32" ht="36" customHeight="1" x14ac:dyDescent="0.2">
      <c r="A237" s="255" t="s">
        <v>1040</v>
      </c>
      <c r="B237" s="248" t="s">
        <v>130</v>
      </c>
      <c r="C237" s="248" t="s">
        <v>202</v>
      </c>
      <c r="D237" s="248" t="s">
        <v>194</v>
      </c>
      <c r="E237" s="247" t="s">
        <v>1122</v>
      </c>
      <c r="F237" s="248" t="s">
        <v>77</v>
      </c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>
        <v>0</v>
      </c>
      <c r="U237" s="253">
        <v>165</v>
      </c>
      <c r="V237" s="253">
        <v>0</v>
      </c>
      <c r="W237" s="253">
        <v>900</v>
      </c>
      <c r="X237" s="253">
        <f>V237+W237</f>
        <v>900</v>
      </c>
      <c r="Y237" s="253">
        <v>0</v>
      </c>
      <c r="Z237" s="253">
        <f>X237+Y237</f>
        <v>900</v>
      </c>
      <c r="AA237" s="253">
        <v>0</v>
      </c>
      <c r="AB237" s="253">
        <v>0</v>
      </c>
      <c r="AC237" s="253">
        <v>13.12</v>
      </c>
      <c r="AD237" s="253">
        <v>13.12</v>
      </c>
      <c r="AE237" s="253">
        <v>13.12</v>
      </c>
      <c r="AF237" s="253">
        <f t="shared" si="488"/>
        <v>100</v>
      </c>
    </row>
    <row r="238" spans="1:32" ht="17.25" customHeight="1" x14ac:dyDescent="0.2">
      <c r="A238" s="447" t="s">
        <v>230</v>
      </c>
      <c r="B238" s="246" t="s">
        <v>130</v>
      </c>
      <c r="C238" s="246" t="s">
        <v>202</v>
      </c>
      <c r="D238" s="246" t="s">
        <v>202</v>
      </c>
      <c r="E238" s="249"/>
      <c r="F238" s="246"/>
      <c r="G238" s="257" t="e">
        <f>#REF!+#REF!+#REF!+#REF!+G239+G243+G246+#REF!</f>
        <v>#REF!</v>
      </c>
      <c r="H238" s="257">
        <f t="shared" ref="H238:R238" si="536">H239+H243+H246</f>
        <v>2217</v>
      </c>
      <c r="I238" s="257">
        <f t="shared" si="536"/>
        <v>0</v>
      </c>
      <c r="J238" s="257">
        <f t="shared" si="536"/>
        <v>2217</v>
      </c>
      <c r="K238" s="257">
        <f t="shared" si="536"/>
        <v>-69.400000000000006</v>
      </c>
      <c r="L238" s="257">
        <f t="shared" si="536"/>
        <v>1956.6</v>
      </c>
      <c r="M238" s="257">
        <f t="shared" si="536"/>
        <v>1956.6</v>
      </c>
      <c r="N238" s="257">
        <f t="shared" si="536"/>
        <v>-67.7</v>
      </c>
      <c r="O238" s="257">
        <f t="shared" si="536"/>
        <v>1888.8999999999999</v>
      </c>
      <c r="P238" s="257">
        <f t="shared" si="536"/>
        <v>1888.9</v>
      </c>
      <c r="Q238" s="257">
        <f t="shared" si="536"/>
        <v>4.3</v>
      </c>
      <c r="R238" s="257">
        <f t="shared" si="536"/>
        <v>1893.2</v>
      </c>
      <c r="S238" s="257">
        <f t="shared" ref="S238:T238" si="537">S239+S243+S246</f>
        <v>-135.5</v>
      </c>
      <c r="T238" s="257">
        <f t="shared" si="537"/>
        <v>2007.7</v>
      </c>
      <c r="U238" s="257">
        <f t="shared" ref="U238:V238" si="538">U239+U243+U246</f>
        <v>-200</v>
      </c>
      <c r="V238" s="257">
        <f t="shared" si="538"/>
        <v>2007.7</v>
      </c>
      <c r="W238" s="257">
        <f t="shared" ref="W238:X238" si="539">W239+W243+W246</f>
        <v>-29.599999999999994</v>
      </c>
      <c r="X238" s="257">
        <f t="shared" si="539"/>
        <v>1978.1000000000001</v>
      </c>
      <c r="Y238" s="257">
        <f t="shared" ref="Y238:Z238" si="540">Y239+Y243+Y246</f>
        <v>0</v>
      </c>
      <c r="Z238" s="257">
        <f t="shared" si="540"/>
        <v>1978.1000000000001</v>
      </c>
      <c r="AA238" s="257">
        <f t="shared" ref="AA238:AB238" si="541">AA239+AA243+AA246</f>
        <v>0</v>
      </c>
      <c r="AB238" s="257">
        <f t="shared" si="541"/>
        <v>1978.1000000000001</v>
      </c>
      <c r="AC238" s="257">
        <f t="shared" ref="AC238:AD238" si="542">AC239+AC243+AC246</f>
        <v>-262.13400000000001</v>
      </c>
      <c r="AD238" s="257">
        <f t="shared" si="542"/>
        <v>1715.9660000000001</v>
      </c>
      <c r="AE238" s="257">
        <f t="shared" ref="AE238" si="543">AE239+AE243+AE246</f>
        <v>1715.9660000000001</v>
      </c>
      <c r="AF238" s="271">
        <f t="shared" si="488"/>
        <v>100</v>
      </c>
    </row>
    <row r="239" spans="1:32" x14ac:dyDescent="0.2">
      <c r="A239" s="255" t="s">
        <v>752</v>
      </c>
      <c r="B239" s="248" t="s">
        <v>130</v>
      </c>
      <c r="C239" s="248" t="s">
        <v>202</v>
      </c>
      <c r="D239" s="248" t="s">
        <v>202</v>
      </c>
      <c r="E239" s="247" t="s">
        <v>751</v>
      </c>
      <c r="F239" s="248"/>
      <c r="G239" s="253"/>
      <c r="H239" s="253">
        <f>H242</f>
        <v>500</v>
      </c>
      <c r="I239" s="253">
        <f>I242</f>
        <v>0</v>
      </c>
      <c r="J239" s="253">
        <f>H239+I239</f>
        <v>500</v>
      </c>
      <c r="K239" s="253">
        <f>K242+K240+K241</f>
        <v>-69.400000000000006</v>
      </c>
      <c r="L239" s="253">
        <f>L242+L240+L241</f>
        <v>384</v>
      </c>
      <c r="M239" s="253">
        <f>M242+M240+M241</f>
        <v>384</v>
      </c>
      <c r="N239" s="253">
        <f t="shared" ref="N239:R239" si="544">N242+N240+N241</f>
        <v>0</v>
      </c>
      <c r="O239" s="253">
        <f t="shared" si="544"/>
        <v>384</v>
      </c>
      <c r="P239" s="253">
        <f t="shared" si="544"/>
        <v>384</v>
      </c>
      <c r="Q239" s="253">
        <f t="shared" si="544"/>
        <v>0</v>
      </c>
      <c r="R239" s="253">
        <f t="shared" si="544"/>
        <v>384</v>
      </c>
      <c r="S239" s="253">
        <f t="shared" ref="S239:T239" si="545">S242+S240+S241</f>
        <v>-200</v>
      </c>
      <c r="T239" s="253">
        <f t="shared" si="545"/>
        <v>384</v>
      </c>
      <c r="U239" s="253">
        <f t="shared" ref="U239:V239" si="546">U242+U240+U241</f>
        <v>-200</v>
      </c>
      <c r="V239" s="253">
        <f t="shared" si="546"/>
        <v>384</v>
      </c>
      <c r="W239" s="253">
        <f t="shared" ref="W239:X239" si="547">W242+W240+W241</f>
        <v>-200</v>
      </c>
      <c r="X239" s="253">
        <f t="shared" si="547"/>
        <v>184</v>
      </c>
      <c r="Y239" s="253">
        <f t="shared" ref="Y239:Z239" si="548">Y242+Y240+Y241</f>
        <v>0</v>
      </c>
      <c r="Z239" s="253">
        <f t="shared" si="548"/>
        <v>184</v>
      </c>
      <c r="AA239" s="253">
        <f t="shared" ref="AA239:AB239" si="549">AA242+AA240+AA241</f>
        <v>0</v>
      </c>
      <c r="AB239" s="253">
        <f t="shared" si="549"/>
        <v>184</v>
      </c>
      <c r="AC239" s="253">
        <f t="shared" ref="AC239:AD239" si="550">AC242+AC240+AC241</f>
        <v>-134</v>
      </c>
      <c r="AD239" s="253">
        <f t="shared" si="550"/>
        <v>50</v>
      </c>
      <c r="AE239" s="253">
        <f t="shared" ref="AE239" si="551">AE242+AE240+AE241</f>
        <v>50</v>
      </c>
      <c r="AF239" s="253">
        <f t="shared" si="488"/>
        <v>100</v>
      </c>
    </row>
    <row r="240" spans="1:32" hidden="1" x14ac:dyDescent="0.2">
      <c r="A240" s="255" t="s">
        <v>97</v>
      </c>
      <c r="B240" s="248" t="s">
        <v>130</v>
      </c>
      <c r="C240" s="248" t="s">
        <v>202</v>
      </c>
      <c r="D240" s="248" t="s">
        <v>202</v>
      </c>
      <c r="E240" s="247" t="s">
        <v>751</v>
      </c>
      <c r="F240" s="248" t="s">
        <v>917</v>
      </c>
      <c r="G240" s="253"/>
      <c r="H240" s="253"/>
      <c r="I240" s="253"/>
      <c r="J240" s="253">
        <v>0</v>
      </c>
      <c r="K240" s="253">
        <v>70</v>
      </c>
      <c r="L240" s="253">
        <v>0</v>
      </c>
      <c r="M240" s="253">
        <v>0</v>
      </c>
      <c r="N240" s="253">
        <v>0</v>
      </c>
      <c r="O240" s="253">
        <v>0</v>
      </c>
      <c r="P240" s="253">
        <v>0</v>
      </c>
      <c r="Q240" s="253">
        <v>0</v>
      </c>
      <c r="R240" s="253">
        <f t="shared" si="525"/>
        <v>0</v>
      </c>
      <c r="S240" s="253">
        <f t="shared" ref="S240:S241" si="552">Q240+R240</f>
        <v>0</v>
      </c>
      <c r="T240" s="253">
        <f t="shared" ref="T240:T241" si="553">R240+S240</f>
        <v>0</v>
      </c>
      <c r="U240" s="253">
        <f t="shared" ref="U240:U241" si="554">S240+T240</f>
        <v>0</v>
      </c>
      <c r="V240" s="253">
        <f t="shared" ref="V240:V241" si="555">T240+U240</f>
        <v>0</v>
      </c>
      <c r="W240" s="253">
        <f t="shared" ref="W240:W241" si="556">U240+V240</f>
        <v>0</v>
      </c>
      <c r="X240" s="253">
        <f t="shared" ref="X240:X242" si="557">V240+W240</f>
        <v>0</v>
      </c>
      <c r="Y240" s="253">
        <f t="shared" ref="Y240:Y241" si="558">W240+X240</f>
        <v>0</v>
      </c>
      <c r="Z240" s="253">
        <f t="shared" ref="Z240:Z242" si="559">X240+Y240</f>
        <v>0</v>
      </c>
      <c r="AA240" s="253">
        <f t="shared" ref="AA240:AA241" si="560">Y240+Z240</f>
        <v>0</v>
      </c>
      <c r="AB240" s="253">
        <f t="shared" ref="AB240:AB242" si="561">Z240+AA240</f>
        <v>0</v>
      </c>
      <c r="AC240" s="253">
        <f t="shared" ref="AC240:AC241" si="562">AA240+AB240</f>
        <v>0</v>
      </c>
      <c r="AD240" s="253">
        <f t="shared" ref="AD240:AE241" si="563">AB240+AC240</f>
        <v>0</v>
      </c>
      <c r="AE240" s="253">
        <f t="shared" si="563"/>
        <v>0</v>
      </c>
      <c r="AF240" s="253" t="e">
        <f t="shared" si="488"/>
        <v>#DIV/0!</v>
      </c>
    </row>
    <row r="241" spans="1:32" hidden="1" x14ac:dyDescent="0.2">
      <c r="A241" s="255" t="s">
        <v>121</v>
      </c>
      <c r="B241" s="248" t="s">
        <v>130</v>
      </c>
      <c r="C241" s="248" t="s">
        <v>202</v>
      </c>
      <c r="D241" s="248" t="s">
        <v>202</v>
      </c>
      <c r="E241" s="247" t="s">
        <v>751</v>
      </c>
      <c r="F241" s="248" t="s">
        <v>94</v>
      </c>
      <c r="G241" s="253"/>
      <c r="H241" s="253"/>
      <c r="I241" s="253"/>
      <c r="J241" s="253">
        <v>0</v>
      </c>
      <c r="K241" s="253">
        <v>110.6</v>
      </c>
      <c r="L241" s="253">
        <v>0</v>
      </c>
      <c r="M241" s="253">
        <v>0</v>
      </c>
      <c r="N241" s="253">
        <v>0</v>
      </c>
      <c r="O241" s="253">
        <v>0</v>
      </c>
      <c r="P241" s="253">
        <v>0</v>
      </c>
      <c r="Q241" s="253">
        <v>0</v>
      </c>
      <c r="R241" s="253">
        <f t="shared" si="525"/>
        <v>0</v>
      </c>
      <c r="S241" s="253">
        <f t="shared" si="552"/>
        <v>0</v>
      </c>
      <c r="T241" s="253">
        <f t="shared" si="553"/>
        <v>0</v>
      </c>
      <c r="U241" s="253">
        <f t="shared" si="554"/>
        <v>0</v>
      </c>
      <c r="V241" s="253">
        <f t="shared" si="555"/>
        <v>0</v>
      </c>
      <c r="W241" s="253">
        <f t="shared" si="556"/>
        <v>0</v>
      </c>
      <c r="X241" s="253">
        <f t="shared" si="557"/>
        <v>0</v>
      </c>
      <c r="Y241" s="253">
        <f t="shared" si="558"/>
        <v>0</v>
      </c>
      <c r="Z241" s="253">
        <f t="shared" si="559"/>
        <v>0</v>
      </c>
      <c r="AA241" s="253">
        <f t="shared" si="560"/>
        <v>0</v>
      </c>
      <c r="AB241" s="253">
        <f t="shared" si="561"/>
        <v>0</v>
      </c>
      <c r="AC241" s="253">
        <f t="shared" si="562"/>
        <v>0</v>
      </c>
      <c r="AD241" s="253">
        <f t="shared" si="563"/>
        <v>0</v>
      </c>
      <c r="AE241" s="253">
        <f t="shared" si="563"/>
        <v>0</v>
      </c>
      <c r="AF241" s="253" t="e">
        <f t="shared" si="488"/>
        <v>#DIV/0!</v>
      </c>
    </row>
    <row r="242" spans="1:32" x14ac:dyDescent="0.2">
      <c r="A242" s="255" t="s">
        <v>78</v>
      </c>
      <c r="B242" s="248" t="s">
        <v>130</v>
      </c>
      <c r="C242" s="248" t="s">
        <v>202</v>
      </c>
      <c r="D242" s="248" t="s">
        <v>202</v>
      </c>
      <c r="E242" s="247" t="s">
        <v>751</v>
      </c>
      <c r="F242" s="248" t="s">
        <v>79</v>
      </c>
      <c r="G242" s="253"/>
      <c r="H242" s="253">
        <v>500</v>
      </c>
      <c r="I242" s="253">
        <v>0</v>
      </c>
      <c r="J242" s="253">
        <f t="shared" ref="J242:J248" si="564">H242+I242</f>
        <v>500</v>
      </c>
      <c r="K242" s="253">
        <v>-250</v>
      </c>
      <c r="L242" s="253">
        <v>384</v>
      </c>
      <c r="M242" s="253">
        <v>384</v>
      </c>
      <c r="N242" s="253">
        <v>0</v>
      </c>
      <c r="O242" s="253">
        <f>M242+N242</f>
        <v>384</v>
      </c>
      <c r="P242" s="253">
        <v>384</v>
      </c>
      <c r="Q242" s="253">
        <v>0</v>
      </c>
      <c r="R242" s="253">
        <f t="shared" si="525"/>
        <v>384</v>
      </c>
      <c r="S242" s="253">
        <v>-200</v>
      </c>
      <c r="T242" s="253">
        <v>384</v>
      </c>
      <c r="U242" s="253">
        <v>-200</v>
      </c>
      <c r="V242" s="253">
        <v>384</v>
      </c>
      <c r="W242" s="253">
        <v>-200</v>
      </c>
      <c r="X242" s="253">
        <f t="shared" si="557"/>
        <v>184</v>
      </c>
      <c r="Y242" s="253">
        <v>0</v>
      </c>
      <c r="Z242" s="253">
        <f t="shared" si="559"/>
        <v>184</v>
      </c>
      <c r="AA242" s="253">
        <v>0</v>
      </c>
      <c r="AB242" s="253">
        <f t="shared" si="561"/>
        <v>184</v>
      </c>
      <c r="AC242" s="253">
        <v>-134</v>
      </c>
      <c r="AD242" s="253">
        <v>50</v>
      </c>
      <c r="AE242" s="253">
        <v>50</v>
      </c>
      <c r="AF242" s="253">
        <f t="shared" si="488"/>
        <v>100</v>
      </c>
    </row>
    <row r="243" spans="1:32" x14ac:dyDescent="0.2">
      <c r="A243" s="255" t="s">
        <v>881</v>
      </c>
      <c r="B243" s="248" t="s">
        <v>130</v>
      </c>
      <c r="C243" s="248" t="s">
        <v>202</v>
      </c>
      <c r="D243" s="248" t="s">
        <v>202</v>
      </c>
      <c r="E243" s="247" t="s">
        <v>750</v>
      </c>
      <c r="F243" s="248"/>
      <c r="G243" s="253" t="e">
        <f>G244+#REF!</f>
        <v>#REF!</v>
      </c>
      <c r="H243" s="253">
        <f>H244</f>
        <v>220</v>
      </c>
      <c r="I243" s="253">
        <f>I244</f>
        <v>0</v>
      </c>
      <c r="J243" s="253">
        <f t="shared" si="564"/>
        <v>220</v>
      </c>
      <c r="K243" s="253">
        <f>K244</f>
        <v>0</v>
      </c>
      <c r="L243" s="253">
        <f>L244</f>
        <v>100</v>
      </c>
      <c r="M243" s="253">
        <f>M244</f>
        <v>100</v>
      </c>
      <c r="N243" s="253">
        <f t="shared" ref="N243:AA243" si="565">N244</f>
        <v>0</v>
      </c>
      <c r="O243" s="253">
        <f t="shared" si="565"/>
        <v>100</v>
      </c>
      <c r="P243" s="253">
        <f t="shared" si="565"/>
        <v>100</v>
      </c>
      <c r="Q243" s="253">
        <f t="shared" si="565"/>
        <v>0</v>
      </c>
      <c r="R243" s="253">
        <f t="shared" si="565"/>
        <v>100</v>
      </c>
      <c r="S243" s="253">
        <f t="shared" si="565"/>
        <v>-50</v>
      </c>
      <c r="T243" s="253">
        <f t="shared" si="565"/>
        <v>100</v>
      </c>
      <c r="U243" s="253">
        <f t="shared" si="565"/>
        <v>0</v>
      </c>
      <c r="V243" s="253">
        <f t="shared" si="565"/>
        <v>100</v>
      </c>
      <c r="W243" s="253">
        <f t="shared" si="565"/>
        <v>100</v>
      </c>
      <c r="X243" s="253">
        <f t="shared" si="565"/>
        <v>200</v>
      </c>
      <c r="Y243" s="253">
        <f t="shared" si="565"/>
        <v>0</v>
      </c>
      <c r="Z243" s="253">
        <f t="shared" si="565"/>
        <v>200</v>
      </c>
      <c r="AA243" s="253">
        <f t="shared" si="565"/>
        <v>0</v>
      </c>
      <c r="AB243" s="253">
        <f>AB244+AB245</f>
        <v>200</v>
      </c>
      <c r="AC243" s="253">
        <f t="shared" ref="AC243:AD243" si="566">AC244+AC245</f>
        <v>0</v>
      </c>
      <c r="AD243" s="253">
        <f t="shared" si="566"/>
        <v>200</v>
      </c>
      <c r="AE243" s="253">
        <f t="shared" ref="AE243" si="567">AE244+AE245</f>
        <v>200</v>
      </c>
      <c r="AF243" s="253">
        <f t="shared" si="488"/>
        <v>100</v>
      </c>
    </row>
    <row r="244" spans="1:32" hidden="1" x14ac:dyDescent="0.2">
      <c r="A244" s="255" t="s">
        <v>121</v>
      </c>
      <c r="B244" s="248" t="s">
        <v>130</v>
      </c>
      <c r="C244" s="248" t="s">
        <v>202</v>
      </c>
      <c r="D244" s="248" t="s">
        <v>202</v>
      </c>
      <c r="E244" s="247" t="s">
        <v>750</v>
      </c>
      <c r="F244" s="248" t="s">
        <v>94</v>
      </c>
      <c r="G244" s="253"/>
      <c r="H244" s="253">
        <v>220</v>
      </c>
      <c r="I244" s="253">
        <v>0</v>
      </c>
      <c r="J244" s="253">
        <f t="shared" si="564"/>
        <v>220</v>
      </c>
      <c r="K244" s="253">
        <v>0</v>
      </c>
      <c r="L244" s="253">
        <v>100</v>
      </c>
      <c r="M244" s="253">
        <v>100</v>
      </c>
      <c r="N244" s="253">
        <v>0</v>
      </c>
      <c r="O244" s="253">
        <f>M244+N244</f>
        <v>100</v>
      </c>
      <c r="P244" s="253">
        <v>100</v>
      </c>
      <c r="Q244" s="253">
        <v>0</v>
      </c>
      <c r="R244" s="253">
        <f t="shared" si="525"/>
        <v>100</v>
      </c>
      <c r="S244" s="253">
        <v>-50</v>
      </c>
      <c r="T244" s="253">
        <v>100</v>
      </c>
      <c r="U244" s="253">
        <v>0</v>
      </c>
      <c r="V244" s="253">
        <v>100</v>
      </c>
      <c r="W244" s="253">
        <v>100</v>
      </c>
      <c r="X244" s="253">
        <f t="shared" ref="X244" si="568">V244+W244</f>
        <v>200</v>
      </c>
      <c r="Y244" s="253">
        <v>0</v>
      </c>
      <c r="Z244" s="253">
        <f t="shared" ref="Z244" si="569">X244+Y244</f>
        <v>200</v>
      </c>
      <c r="AA244" s="253">
        <v>0</v>
      </c>
      <c r="AB244" s="253">
        <f t="shared" ref="AB244" si="570">Z244+AA244</f>
        <v>200</v>
      </c>
      <c r="AC244" s="253">
        <v>-200</v>
      </c>
      <c r="AD244" s="253">
        <v>0</v>
      </c>
      <c r="AE244" s="253">
        <v>0</v>
      </c>
      <c r="AF244" s="253" t="e">
        <f t="shared" si="488"/>
        <v>#DIV/0!</v>
      </c>
    </row>
    <row r="245" spans="1:32" x14ac:dyDescent="0.2">
      <c r="A245" s="255" t="s">
        <v>78</v>
      </c>
      <c r="B245" s="248" t="s">
        <v>130</v>
      </c>
      <c r="C245" s="248" t="s">
        <v>202</v>
      </c>
      <c r="D245" s="248" t="s">
        <v>202</v>
      </c>
      <c r="E245" s="247" t="s">
        <v>750</v>
      </c>
      <c r="F245" s="248" t="s">
        <v>79</v>
      </c>
      <c r="G245" s="253"/>
      <c r="H245" s="253">
        <v>220</v>
      </c>
      <c r="I245" s="253">
        <v>0</v>
      </c>
      <c r="J245" s="253">
        <f t="shared" ref="J245" si="571">H245+I245</f>
        <v>220</v>
      </c>
      <c r="K245" s="253">
        <v>0</v>
      </c>
      <c r="L245" s="253">
        <v>100</v>
      </c>
      <c r="M245" s="253">
        <v>100</v>
      </c>
      <c r="N245" s="253">
        <v>0</v>
      </c>
      <c r="O245" s="253">
        <f>M245+N245</f>
        <v>100</v>
      </c>
      <c r="P245" s="253">
        <v>100</v>
      </c>
      <c r="Q245" s="253">
        <v>0</v>
      </c>
      <c r="R245" s="253">
        <f t="shared" ref="R245" si="572">P245+Q245</f>
        <v>100</v>
      </c>
      <c r="S245" s="253">
        <v>-50</v>
      </c>
      <c r="T245" s="253">
        <v>100</v>
      </c>
      <c r="U245" s="253">
        <v>0</v>
      </c>
      <c r="V245" s="253">
        <v>100</v>
      </c>
      <c r="W245" s="253">
        <v>100</v>
      </c>
      <c r="X245" s="253">
        <f t="shared" ref="X245" si="573">V245+W245</f>
        <v>200</v>
      </c>
      <c r="Y245" s="253">
        <v>0</v>
      </c>
      <c r="Z245" s="253">
        <f t="shared" ref="Z245" si="574">X245+Y245</f>
        <v>200</v>
      </c>
      <c r="AA245" s="253">
        <v>0</v>
      </c>
      <c r="AB245" s="253">
        <v>0</v>
      </c>
      <c r="AC245" s="253">
        <v>200</v>
      </c>
      <c r="AD245" s="253">
        <v>200</v>
      </c>
      <c r="AE245" s="253">
        <v>200</v>
      </c>
      <c r="AF245" s="253">
        <f t="shared" si="488"/>
        <v>100</v>
      </c>
    </row>
    <row r="246" spans="1:32" ht="30" x14ac:dyDescent="0.2">
      <c r="A246" s="255" t="s">
        <v>748</v>
      </c>
      <c r="B246" s="248" t="s">
        <v>130</v>
      </c>
      <c r="C246" s="248" t="s">
        <v>202</v>
      </c>
      <c r="D246" s="248" t="s">
        <v>202</v>
      </c>
      <c r="E246" s="247" t="s">
        <v>945</v>
      </c>
      <c r="F246" s="248"/>
      <c r="G246" s="253">
        <f>G248</f>
        <v>0</v>
      </c>
      <c r="H246" s="253">
        <f>H248</f>
        <v>1497</v>
      </c>
      <c r="I246" s="253">
        <f>I248</f>
        <v>0</v>
      </c>
      <c r="J246" s="253">
        <f t="shared" si="564"/>
        <v>1497</v>
      </c>
      <c r="K246" s="253">
        <f>K247+K248</f>
        <v>0</v>
      </c>
      <c r="L246" s="253">
        <f>L247+L248</f>
        <v>1472.6</v>
      </c>
      <c r="M246" s="253">
        <f>M247+M248</f>
        <v>1472.6</v>
      </c>
      <c r="N246" s="253">
        <f t="shared" ref="N246:R246" si="575">N247+N248</f>
        <v>-67.7</v>
      </c>
      <c r="O246" s="253">
        <f t="shared" si="575"/>
        <v>1404.8999999999999</v>
      </c>
      <c r="P246" s="253">
        <f t="shared" si="575"/>
        <v>1404.9</v>
      </c>
      <c r="Q246" s="253">
        <f t="shared" si="575"/>
        <v>4.3</v>
      </c>
      <c r="R246" s="253">
        <f t="shared" si="575"/>
        <v>1409.2</v>
      </c>
      <c r="S246" s="253">
        <f t="shared" ref="S246:T246" si="576">S247+S248</f>
        <v>114.5</v>
      </c>
      <c r="T246" s="253">
        <f t="shared" si="576"/>
        <v>1523.7</v>
      </c>
      <c r="U246" s="253">
        <f t="shared" ref="U246:V246" si="577">U247+U248</f>
        <v>0</v>
      </c>
      <c r="V246" s="253">
        <f t="shared" si="577"/>
        <v>1523.7</v>
      </c>
      <c r="W246" s="253">
        <f t="shared" ref="W246:X246" si="578">W247+W248</f>
        <v>70.400000000000006</v>
      </c>
      <c r="X246" s="253">
        <f t="shared" si="578"/>
        <v>1594.1000000000001</v>
      </c>
      <c r="Y246" s="253">
        <f t="shared" ref="Y246" si="579">Y247+Y248</f>
        <v>0</v>
      </c>
      <c r="Z246" s="253">
        <f>Z247+Z248</f>
        <v>1594.1000000000001</v>
      </c>
      <c r="AA246" s="253">
        <f t="shared" ref="AA246:AB246" si="580">AA247+AA248</f>
        <v>0</v>
      </c>
      <c r="AB246" s="253">
        <f t="shared" si="580"/>
        <v>1594.1000000000001</v>
      </c>
      <c r="AC246" s="253">
        <f t="shared" ref="AC246:AD246" si="581">AC247+AC248</f>
        <v>-128.13399999999999</v>
      </c>
      <c r="AD246" s="253">
        <f t="shared" si="581"/>
        <v>1465.9660000000001</v>
      </c>
      <c r="AE246" s="253">
        <f t="shared" ref="AE246" si="582">AE247+AE248</f>
        <v>1465.9660000000001</v>
      </c>
      <c r="AF246" s="253">
        <f t="shared" si="488"/>
        <v>100</v>
      </c>
    </row>
    <row r="247" spans="1:32" ht="16.5" customHeight="1" x14ac:dyDescent="0.2">
      <c r="A247" s="255" t="s">
        <v>1251</v>
      </c>
      <c r="B247" s="248" t="s">
        <v>130</v>
      </c>
      <c r="C247" s="248" t="s">
        <v>392</v>
      </c>
      <c r="D247" s="248" t="s">
        <v>392</v>
      </c>
      <c r="E247" s="247" t="s">
        <v>945</v>
      </c>
      <c r="F247" s="248" t="s">
        <v>137</v>
      </c>
      <c r="G247" s="253"/>
      <c r="H247" s="253">
        <v>1497</v>
      </c>
      <c r="I247" s="253">
        <v>0</v>
      </c>
      <c r="J247" s="253">
        <v>0</v>
      </c>
      <c r="K247" s="253">
        <v>503.89</v>
      </c>
      <c r="L247" s="253">
        <v>0</v>
      </c>
      <c r="M247" s="253">
        <v>0</v>
      </c>
      <c r="N247" s="253">
        <v>0</v>
      </c>
      <c r="O247" s="253">
        <v>0</v>
      </c>
      <c r="P247" s="253">
        <v>0</v>
      </c>
      <c r="Q247" s="253">
        <v>0</v>
      </c>
      <c r="R247" s="253">
        <f t="shared" si="525"/>
        <v>0</v>
      </c>
      <c r="S247" s="253">
        <f t="shared" ref="S247" si="583">Q247+R247</f>
        <v>0</v>
      </c>
      <c r="T247" s="253">
        <f t="shared" ref="T247" si="584">R247+S247</f>
        <v>0</v>
      </c>
      <c r="U247" s="253">
        <f t="shared" ref="U247" si="585">S247+T247</f>
        <v>0</v>
      </c>
      <c r="V247" s="253">
        <f t="shared" ref="V247" si="586">T247+U247</f>
        <v>0</v>
      </c>
      <c r="W247" s="253">
        <f t="shared" ref="W247" si="587">U247+V247</f>
        <v>0</v>
      </c>
      <c r="X247" s="253">
        <f t="shared" ref="X247:X248" si="588">V247+W247</f>
        <v>0</v>
      </c>
      <c r="Y247" s="253">
        <f t="shared" ref="Y247" si="589">W247+X247</f>
        <v>0</v>
      </c>
      <c r="Z247" s="253">
        <f t="shared" ref="Z247:Z248" si="590">X247+Y247</f>
        <v>0</v>
      </c>
      <c r="AA247" s="253">
        <v>24.712</v>
      </c>
      <c r="AB247" s="253">
        <f t="shared" ref="AB247:AB248" si="591">Z247+AA247</f>
        <v>24.712</v>
      </c>
      <c r="AC247" s="253">
        <v>21.655999999999999</v>
      </c>
      <c r="AD247" s="253">
        <v>46.367999999999995</v>
      </c>
      <c r="AE247" s="253">
        <v>46.367999999999995</v>
      </c>
      <c r="AF247" s="253">
        <f t="shared" si="488"/>
        <v>100</v>
      </c>
    </row>
    <row r="248" spans="1:32" x14ac:dyDescent="0.2">
      <c r="A248" s="255" t="s">
        <v>78</v>
      </c>
      <c r="B248" s="248" t="s">
        <v>130</v>
      </c>
      <c r="C248" s="248" t="s">
        <v>392</v>
      </c>
      <c r="D248" s="248" t="s">
        <v>392</v>
      </c>
      <c r="E248" s="247" t="s">
        <v>945</v>
      </c>
      <c r="F248" s="248" t="s">
        <v>79</v>
      </c>
      <c r="G248" s="253"/>
      <c r="H248" s="253">
        <v>1497</v>
      </c>
      <c r="I248" s="253">
        <v>0</v>
      </c>
      <c r="J248" s="253">
        <f t="shared" si="564"/>
        <v>1497</v>
      </c>
      <c r="K248" s="253">
        <v>-503.89</v>
      </c>
      <c r="L248" s="253">
        <v>1472.6</v>
      </c>
      <c r="M248" s="253">
        <v>1472.6</v>
      </c>
      <c r="N248" s="253">
        <v>-67.7</v>
      </c>
      <c r="O248" s="253">
        <f>M248+N248</f>
        <v>1404.8999999999999</v>
      </c>
      <c r="P248" s="253">
        <v>1404.9</v>
      </c>
      <c r="Q248" s="253">
        <v>4.3</v>
      </c>
      <c r="R248" s="253">
        <f t="shared" si="525"/>
        <v>1409.2</v>
      </c>
      <c r="S248" s="253">
        <v>114.5</v>
      </c>
      <c r="T248" s="253">
        <v>1523.7</v>
      </c>
      <c r="U248" s="253">
        <v>0</v>
      </c>
      <c r="V248" s="253">
        <v>1523.7</v>
      </c>
      <c r="W248" s="253">
        <v>70.400000000000006</v>
      </c>
      <c r="X248" s="253">
        <f t="shared" si="588"/>
        <v>1594.1000000000001</v>
      </c>
      <c r="Y248" s="253">
        <v>0</v>
      </c>
      <c r="Z248" s="253">
        <f t="shared" si="590"/>
        <v>1594.1000000000001</v>
      </c>
      <c r="AA248" s="253">
        <v>-24.712</v>
      </c>
      <c r="AB248" s="253">
        <f t="shared" si="591"/>
        <v>1569.3880000000001</v>
      </c>
      <c r="AC248" s="253">
        <v>-149.79</v>
      </c>
      <c r="AD248" s="253">
        <v>1419.5980000000002</v>
      </c>
      <c r="AE248" s="253">
        <v>1419.5980000000002</v>
      </c>
      <c r="AF248" s="253">
        <f t="shared" si="488"/>
        <v>100</v>
      </c>
    </row>
    <row r="249" spans="1:32" x14ac:dyDescent="0.2">
      <c r="A249" s="447" t="s">
        <v>231</v>
      </c>
      <c r="B249" s="246" t="s">
        <v>130</v>
      </c>
      <c r="C249" s="246" t="s">
        <v>202</v>
      </c>
      <c r="D249" s="246" t="s">
        <v>212</v>
      </c>
      <c r="E249" s="246"/>
      <c r="F249" s="246"/>
      <c r="G249" s="258" t="e">
        <f>G256+G274+G293</f>
        <v>#REF!</v>
      </c>
      <c r="H249" s="257" t="e">
        <f t="shared" ref="H249:Q249" si="592">H274+H293</f>
        <v>#REF!</v>
      </c>
      <c r="I249" s="257" t="e">
        <f t="shared" si="592"/>
        <v>#REF!</v>
      </c>
      <c r="J249" s="257" t="e">
        <f t="shared" si="592"/>
        <v>#REF!</v>
      </c>
      <c r="K249" s="257" t="e">
        <f t="shared" si="592"/>
        <v>#REF!</v>
      </c>
      <c r="L249" s="257">
        <f t="shared" si="592"/>
        <v>18150</v>
      </c>
      <c r="M249" s="257">
        <f t="shared" si="592"/>
        <v>18150</v>
      </c>
      <c r="N249" s="257">
        <f t="shared" si="592"/>
        <v>359</v>
      </c>
      <c r="O249" s="257">
        <f t="shared" si="592"/>
        <v>18509</v>
      </c>
      <c r="P249" s="257">
        <f t="shared" si="592"/>
        <v>18509</v>
      </c>
      <c r="Q249" s="257">
        <f t="shared" si="592"/>
        <v>366.5</v>
      </c>
      <c r="R249" s="257">
        <f>R274</f>
        <v>18875.5</v>
      </c>
      <c r="S249" s="257">
        <f t="shared" ref="S249:T249" si="593">S274</f>
        <v>4562</v>
      </c>
      <c r="T249" s="257">
        <f t="shared" si="593"/>
        <v>23134.5</v>
      </c>
      <c r="U249" s="257">
        <f t="shared" ref="U249:V249" si="594">U274</f>
        <v>2231.6</v>
      </c>
      <c r="V249" s="257">
        <f t="shared" si="594"/>
        <v>16638.5</v>
      </c>
      <c r="W249" s="257">
        <f t="shared" ref="W249:X249" si="595">W274</f>
        <v>11134.9</v>
      </c>
      <c r="X249" s="257">
        <f t="shared" si="595"/>
        <v>27773.4</v>
      </c>
      <c r="Y249" s="257">
        <f t="shared" ref="Y249:Z249" si="596">Y274</f>
        <v>-96.774499999999989</v>
      </c>
      <c r="Z249" s="257">
        <f t="shared" si="596"/>
        <v>27676.625500000002</v>
      </c>
      <c r="AA249" s="257">
        <f t="shared" ref="AA249:AB249" si="597">AA274</f>
        <v>0</v>
      </c>
      <c r="AB249" s="257">
        <f t="shared" si="597"/>
        <v>27676.625500000002</v>
      </c>
      <c r="AC249" s="257">
        <f t="shared" ref="AC249:AD249" si="598">AC274</f>
        <v>3956.174</v>
      </c>
      <c r="AD249" s="257">
        <f t="shared" si="598"/>
        <v>31636.050070000005</v>
      </c>
      <c r="AE249" s="257">
        <f t="shared" ref="AE249" si="599">AE274</f>
        <v>31625.435040000004</v>
      </c>
      <c r="AF249" s="271">
        <f t="shared" si="488"/>
        <v>99.966446411683791</v>
      </c>
    </row>
    <row r="250" spans="1:32" ht="12.75" hidden="1" customHeight="1" x14ac:dyDescent="0.2">
      <c r="A250" s="447" t="s">
        <v>329</v>
      </c>
      <c r="B250" s="246" t="s">
        <v>130</v>
      </c>
      <c r="C250" s="246" t="s">
        <v>202</v>
      </c>
      <c r="D250" s="246" t="s">
        <v>212</v>
      </c>
      <c r="E250" s="246" t="s">
        <v>330</v>
      </c>
      <c r="F250" s="246"/>
      <c r="G250" s="253"/>
      <c r="H250" s="253"/>
      <c r="I250" s="253"/>
      <c r="J250" s="253" t="e">
        <f>J251</f>
        <v>#REF!</v>
      </c>
      <c r="K250" s="253"/>
      <c r="L250" s="253" t="e">
        <f>L251</f>
        <v>#REF!</v>
      </c>
      <c r="M250" s="253">
        <f>M251</f>
        <v>0</v>
      </c>
      <c r="N250" s="253" t="e">
        <f t="shared" ref="N250:AC251" si="600">N251</f>
        <v>#REF!</v>
      </c>
      <c r="O250" s="253">
        <f t="shared" si="600"/>
        <v>0</v>
      </c>
      <c r="P250" s="253" t="e">
        <f t="shared" si="600"/>
        <v>#REF!</v>
      </c>
      <c r="Q250" s="253">
        <f t="shared" si="600"/>
        <v>0</v>
      </c>
      <c r="R250" s="253" t="e">
        <f t="shared" si="600"/>
        <v>#REF!</v>
      </c>
      <c r="S250" s="253">
        <f t="shared" si="600"/>
        <v>0</v>
      </c>
      <c r="T250" s="253" t="e">
        <f t="shared" si="600"/>
        <v>#REF!</v>
      </c>
      <c r="U250" s="253">
        <f t="shared" si="600"/>
        <v>0</v>
      </c>
      <c r="V250" s="253" t="e">
        <f t="shared" si="600"/>
        <v>#REF!</v>
      </c>
      <c r="W250" s="253">
        <f t="shared" si="600"/>
        <v>0</v>
      </c>
      <c r="X250" s="253" t="e">
        <f t="shared" si="600"/>
        <v>#REF!</v>
      </c>
      <c r="Y250" s="253">
        <f t="shared" si="600"/>
        <v>0</v>
      </c>
      <c r="Z250" s="253" t="e">
        <f t="shared" si="600"/>
        <v>#REF!</v>
      </c>
      <c r="AA250" s="253">
        <f t="shared" si="600"/>
        <v>0</v>
      </c>
      <c r="AB250" s="253" t="e">
        <f t="shared" si="600"/>
        <v>#REF!</v>
      </c>
      <c r="AC250" s="253">
        <f t="shared" si="600"/>
        <v>0</v>
      </c>
      <c r="AD250" s="253" t="e">
        <f t="shared" ref="AC250:AE251" si="601">AD251</f>
        <v>#REF!</v>
      </c>
      <c r="AE250" s="253">
        <f t="shared" si="601"/>
        <v>0</v>
      </c>
      <c r="AF250" s="271" t="e">
        <f t="shared" si="488"/>
        <v>#REF!</v>
      </c>
    </row>
    <row r="251" spans="1:32" ht="51" hidden="1" customHeight="1" x14ac:dyDescent="0.2">
      <c r="A251" s="255" t="s">
        <v>140</v>
      </c>
      <c r="B251" s="248" t="s">
        <v>130</v>
      </c>
      <c r="C251" s="248" t="s">
        <v>202</v>
      </c>
      <c r="D251" s="248" t="s">
        <v>212</v>
      </c>
      <c r="E251" s="248" t="s">
        <v>141</v>
      </c>
      <c r="F251" s="248"/>
      <c r="G251" s="253"/>
      <c r="H251" s="253"/>
      <c r="I251" s="253"/>
      <c r="J251" s="253" t="e">
        <f>J252</f>
        <v>#REF!</v>
      </c>
      <c r="K251" s="253"/>
      <c r="L251" s="253" t="e">
        <f>L252</f>
        <v>#REF!</v>
      </c>
      <c r="M251" s="253">
        <f>M252</f>
        <v>0</v>
      </c>
      <c r="N251" s="253" t="e">
        <f t="shared" si="600"/>
        <v>#REF!</v>
      </c>
      <c r="O251" s="253">
        <f t="shared" si="600"/>
        <v>0</v>
      </c>
      <c r="P251" s="253" t="e">
        <f t="shared" si="600"/>
        <v>#REF!</v>
      </c>
      <c r="Q251" s="253">
        <f t="shared" si="600"/>
        <v>0</v>
      </c>
      <c r="R251" s="253" t="e">
        <f t="shared" si="600"/>
        <v>#REF!</v>
      </c>
      <c r="S251" s="253">
        <f t="shared" si="600"/>
        <v>0</v>
      </c>
      <c r="T251" s="253" t="e">
        <f t="shared" si="600"/>
        <v>#REF!</v>
      </c>
      <c r="U251" s="253">
        <f t="shared" si="600"/>
        <v>0</v>
      </c>
      <c r="V251" s="253" t="e">
        <f t="shared" si="600"/>
        <v>#REF!</v>
      </c>
      <c r="W251" s="253">
        <f t="shared" si="600"/>
        <v>0</v>
      </c>
      <c r="X251" s="253" t="e">
        <f t="shared" si="600"/>
        <v>#REF!</v>
      </c>
      <c r="Y251" s="253">
        <f t="shared" si="600"/>
        <v>0</v>
      </c>
      <c r="Z251" s="253" t="e">
        <f t="shared" si="600"/>
        <v>#REF!</v>
      </c>
      <c r="AA251" s="253">
        <f t="shared" si="600"/>
        <v>0</v>
      </c>
      <c r="AB251" s="253" t="e">
        <f t="shared" si="600"/>
        <v>#REF!</v>
      </c>
      <c r="AC251" s="253">
        <f t="shared" si="601"/>
        <v>0</v>
      </c>
      <c r="AD251" s="253" t="e">
        <f t="shared" si="601"/>
        <v>#REF!</v>
      </c>
      <c r="AE251" s="253">
        <f t="shared" si="601"/>
        <v>0</v>
      </c>
      <c r="AF251" s="271" t="e">
        <f t="shared" si="488"/>
        <v>#REF!</v>
      </c>
    </row>
    <row r="252" spans="1:32" ht="12.75" hidden="1" customHeight="1" x14ac:dyDescent="0.2">
      <c r="A252" s="255" t="s">
        <v>320</v>
      </c>
      <c r="B252" s="248" t="s">
        <v>130</v>
      </c>
      <c r="C252" s="248" t="s">
        <v>202</v>
      </c>
      <c r="D252" s="248" t="s">
        <v>212</v>
      </c>
      <c r="E252" s="248" t="s">
        <v>141</v>
      </c>
      <c r="F252" s="248" t="s">
        <v>321</v>
      </c>
      <c r="G252" s="253"/>
      <c r="H252" s="253"/>
      <c r="I252" s="253"/>
      <c r="J252" s="253" t="e">
        <f>#REF!+I252</f>
        <v>#REF!</v>
      </c>
      <c r="K252" s="253"/>
      <c r="L252" s="253" t="e">
        <f>F252+J252</f>
        <v>#REF!</v>
      </c>
      <c r="M252" s="253">
        <f>G252+K252</f>
        <v>0</v>
      </c>
      <c r="N252" s="253" t="e">
        <f t="shared" ref="N252:O252" si="602">H252+L252</f>
        <v>#REF!</v>
      </c>
      <c r="O252" s="253">
        <f t="shared" si="602"/>
        <v>0</v>
      </c>
      <c r="P252" s="253" t="e">
        <f>J252+N252</f>
        <v>#REF!</v>
      </c>
      <c r="Q252" s="253">
        <f t="shared" ref="Q252:R252" si="603">K252+O252</f>
        <v>0</v>
      </c>
      <c r="R252" s="253" t="e">
        <f t="shared" si="603"/>
        <v>#REF!</v>
      </c>
      <c r="S252" s="253">
        <f t="shared" ref="S252" si="604">M252+Q252</f>
        <v>0</v>
      </c>
      <c r="T252" s="253" t="e">
        <f t="shared" ref="T252" si="605">N252+R252</f>
        <v>#REF!</v>
      </c>
      <c r="U252" s="253">
        <f t="shared" ref="U252" si="606">O252+S252</f>
        <v>0</v>
      </c>
      <c r="V252" s="253" t="e">
        <f t="shared" ref="V252" si="607">P252+T252</f>
        <v>#REF!</v>
      </c>
      <c r="W252" s="253">
        <f t="shared" ref="W252" si="608">Q252+U252</f>
        <v>0</v>
      </c>
      <c r="X252" s="253" t="e">
        <f t="shared" ref="X252" si="609">R252+V252</f>
        <v>#REF!</v>
      </c>
      <c r="Y252" s="253">
        <f t="shared" ref="Y252" si="610">S252+W252</f>
        <v>0</v>
      </c>
      <c r="Z252" s="253" t="e">
        <f t="shared" ref="Z252" si="611">T252+X252</f>
        <v>#REF!</v>
      </c>
      <c r="AA252" s="253">
        <f t="shared" ref="AA252" si="612">U252+Y252</f>
        <v>0</v>
      </c>
      <c r="AB252" s="253" t="e">
        <f t="shared" ref="AB252" si="613">V252+Z252</f>
        <v>#REF!</v>
      </c>
      <c r="AC252" s="253">
        <f t="shared" ref="AC252" si="614">W252+AA252</f>
        <v>0</v>
      </c>
      <c r="AD252" s="253" t="e">
        <f t="shared" ref="AD252:AE252" si="615">X252+AB252</f>
        <v>#REF!</v>
      </c>
      <c r="AE252" s="253">
        <f t="shared" si="615"/>
        <v>0</v>
      </c>
      <c r="AF252" s="271" t="e">
        <f t="shared" si="488"/>
        <v>#REF!</v>
      </c>
    </row>
    <row r="253" spans="1:32" ht="30.75" hidden="1" customHeight="1" x14ac:dyDescent="0.2">
      <c r="A253" s="255" t="s">
        <v>123</v>
      </c>
      <c r="B253" s="248" t="s">
        <v>130</v>
      </c>
      <c r="C253" s="248" t="s">
        <v>202</v>
      </c>
      <c r="D253" s="248" t="s">
        <v>212</v>
      </c>
      <c r="E253" s="256" t="s">
        <v>332</v>
      </c>
      <c r="F253" s="248"/>
      <c r="G253" s="253"/>
      <c r="H253" s="253"/>
      <c r="I253" s="253">
        <f t="shared" ref="I253:AC254" si="616">I254</f>
        <v>-2264.25</v>
      </c>
      <c r="J253" s="253">
        <f t="shared" si="616"/>
        <v>-2264.25</v>
      </c>
      <c r="K253" s="253">
        <f t="shared" si="616"/>
        <v>-2264.25</v>
      </c>
      <c r="L253" s="253">
        <f t="shared" si="616"/>
        <v>-2264.25</v>
      </c>
      <c r="M253" s="253">
        <f t="shared" si="616"/>
        <v>-4528.5</v>
      </c>
      <c r="N253" s="253">
        <f t="shared" si="616"/>
        <v>-4528.5</v>
      </c>
      <c r="O253" s="253">
        <f t="shared" si="616"/>
        <v>-6792.75</v>
      </c>
      <c r="P253" s="253">
        <f t="shared" si="616"/>
        <v>-6792.75</v>
      </c>
      <c r="Q253" s="253">
        <f t="shared" si="616"/>
        <v>-11321.25</v>
      </c>
      <c r="R253" s="253">
        <f t="shared" si="616"/>
        <v>-11321.25</v>
      </c>
      <c r="S253" s="253">
        <f t="shared" si="616"/>
        <v>-18114</v>
      </c>
      <c r="T253" s="253">
        <f t="shared" si="616"/>
        <v>-18114</v>
      </c>
      <c r="U253" s="253">
        <f t="shared" si="616"/>
        <v>-29435.25</v>
      </c>
      <c r="V253" s="253">
        <f t="shared" si="616"/>
        <v>-29435.25</v>
      </c>
      <c r="W253" s="253">
        <f t="shared" si="616"/>
        <v>-47549.25</v>
      </c>
      <c r="X253" s="253">
        <f t="shared" si="616"/>
        <v>-47549.25</v>
      </c>
      <c r="Y253" s="253">
        <f t="shared" si="616"/>
        <v>-76984.5</v>
      </c>
      <c r="Z253" s="253">
        <f t="shared" ref="Y253:AE254" si="617">Z254</f>
        <v>-76984.5</v>
      </c>
      <c r="AA253" s="253">
        <f t="shared" si="616"/>
        <v>-124533.75</v>
      </c>
      <c r="AB253" s="253">
        <f t="shared" si="617"/>
        <v>-124533.75</v>
      </c>
      <c r="AC253" s="253">
        <f t="shared" si="616"/>
        <v>-201518.25</v>
      </c>
      <c r="AD253" s="253">
        <f t="shared" si="617"/>
        <v>-201518.25</v>
      </c>
      <c r="AE253" s="253">
        <f t="shared" si="617"/>
        <v>-326052</v>
      </c>
      <c r="AF253" s="271">
        <f t="shared" si="488"/>
        <v>161.79775280898875</v>
      </c>
    </row>
    <row r="254" spans="1:32" hidden="1" x14ac:dyDescent="0.2">
      <c r="A254" s="255" t="s">
        <v>333</v>
      </c>
      <c r="B254" s="248" t="s">
        <v>130</v>
      </c>
      <c r="C254" s="248" t="s">
        <v>202</v>
      </c>
      <c r="D254" s="248" t="s">
        <v>212</v>
      </c>
      <c r="E254" s="256" t="s">
        <v>334</v>
      </c>
      <c r="F254" s="248"/>
      <c r="G254" s="253"/>
      <c r="H254" s="253"/>
      <c r="I254" s="253">
        <f t="shared" si="616"/>
        <v>-2264.25</v>
      </c>
      <c r="J254" s="253">
        <f t="shared" si="616"/>
        <v>-2264.25</v>
      </c>
      <c r="K254" s="253">
        <f t="shared" si="616"/>
        <v>-2264.25</v>
      </c>
      <c r="L254" s="253">
        <f t="shared" si="616"/>
        <v>-2264.25</v>
      </c>
      <c r="M254" s="253">
        <f t="shared" si="616"/>
        <v>-4528.5</v>
      </c>
      <c r="N254" s="253">
        <f t="shared" si="616"/>
        <v>-4528.5</v>
      </c>
      <c r="O254" s="253">
        <f t="shared" si="616"/>
        <v>-6792.75</v>
      </c>
      <c r="P254" s="253">
        <f t="shared" si="616"/>
        <v>-6792.75</v>
      </c>
      <c r="Q254" s="253">
        <f t="shared" si="616"/>
        <v>-11321.25</v>
      </c>
      <c r="R254" s="253">
        <f t="shared" si="616"/>
        <v>-11321.25</v>
      </c>
      <c r="S254" s="253">
        <f t="shared" si="616"/>
        <v>-18114</v>
      </c>
      <c r="T254" s="253">
        <f t="shared" si="616"/>
        <v>-18114</v>
      </c>
      <c r="U254" s="253">
        <f t="shared" si="616"/>
        <v>-29435.25</v>
      </c>
      <c r="V254" s="253">
        <f t="shared" si="616"/>
        <v>-29435.25</v>
      </c>
      <c r="W254" s="253">
        <f t="shared" si="616"/>
        <v>-47549.25</v>
      </c>
      <c r="X254" s="253">
        <f t="shared" si="616"/>
        <v>-47549.25</v>
      </c>
      <c r="Y254" s="253">
        <f t="shared" si="617"/>
        <v>-76984.5</v>
      </c>
      <c r="Z254" s="253">
        <f t="shared" si="617"/>
        <v>-76984.5</v>
      </c>
      <c r="AA254" s="253">
        <f t="shared" si="617"/>
        <v>-124533.75</v>
      </c>
      <c r="AB254" s="253">
        <f t="shared" si="617"/>
        <v>-124533.75</v>
      </c>
      <c r="AC254" s="253">
        <f t="shared" si="617"/>
        <v>-201518.25</v>
      </c>
      <c r="AD254" s="253">
        <f t="shared" si="617"/>
        <v>-201518.25</v>
      </c>
      <c r="AE254" s="253">
        <f t="shared" si="617"/>
        <v>-326052</v>
      </c>
      <c r="AF254" s="271">
        <f t="shared" si="488"/>
        <v>161.79775280898875</v>
      </c>
    </row>
    <row r="255" spans="1:32" hidden="1" x14ac:dyDescent="0.2">
      <c r="A255" s="255" t="s">
        <v>95</v>
      </c>
      <c r="B255" s="248" t="s">
        <v>130</v>
      </c>
      <c r="C255" s="248" t="s">
        <v>202</v>
      </c>
      <c r="D255" s="248" t="s">
        <v>212</v>
      </c>
      <c r="E255" s="256" t="s">
        <v>334</v>
      </c>
      <c r="F255" s="248" t="s">
        <v>96</v>
      </c>
      <c r="G255" s="253"/>
      <c r="H255" s="253"/>
      <c r="I255" s="253">
        <v>-2264.25</v>
      </c>
      <c r="J255" s="253">
        <f>G255+I255</f>
        <v>-2264.25</v>
      </c>
      <c r="K255" s="253">
        <v>-2264.25</v>
      </c>
      <c r="L255" s="253">
        <f>H255+J255</f>
        <v>-2264.25</v>
      </c>
      <c r="M255" s="253">
        <f>I255+K255</f>
        <v>-4528.5</v>
      </c>
      <c r="N255" s="253">
        <f t="shared" ref="N255:O255" si="618">J255+L255</f>
        <v>-4528.5</v>
      </c>
      <c r="O255" s="253">
        <f t="shared" si="618"/>
        <v>-6792.75</v>
      </c>
      <c r="P255" s="253">
        <f>L255+N255</f>
        <v>-6792.75</v>
      </c>
      <c r="Q255" s="253">
        <f t="shared" ref="Q255:R255" si="619">M255+O255</f>
        <v>-11321.25</v>
      </c>
      <c r="R255" s="253">
        <f t="shared" si="619"/>
        <v>-11321.25</v>
      </c>
      <c r="S255" s="253">
        <f t="shared" ref="S255" si="620">O255+Q255</f>
        <v>-18114</v>
      </c>
      <c r="T255" s="253">
        <f t="shared" ref="T255" si="621">P255+R255</f>
        <v>-18114</v>
      </c>
      <c r="U255" s="253">
        <f t="shared" ref="U255" si="622">Q255+S255</f>
        <v>-29435.25</v>
      </c>
      <c r="V255" s="253">
        <f t="shared" ref="V255" si="623">R255+T255</f>
        <v>-29435.25</v>
      </c>
      <c r="W255" s="253">
        <f t="shared" ref="W255" si="624">S255+U255</f>
        <v>-47549.25</v>
      </c>
      <c r="X255" s="253">
        <f t="shared" ref="X255" si="625">T255+V255</f>
        <v>-47549.25</v>
      </c>
      <c r="Y255" s="253">
        <f t="shared" ref="Y255" si="626">U255+W255</f>
        <v>-76984.5</v>
      </c>
      <c r="Z255" s="253">
        <f t="shared" ref="Z255" si="627">V255+X255</f>
        <v>-76984.5</v>
      </c>
      <c r="AA255" s="253">
        <f t="shared" ref="AA255" si="628">W255+Y255</f>
        <v>-124533.75</v>
      </c>
      <c r="AB255" s="253">
        <f t="shared" ref="AB255" si="629">X255+Z255</f>
        <v>-124533.75</v>
      </c>
      <c r="AC255" s="253">
        <f t="shared" ref="AC255" si="630">Y255+AA255</f>
        <v>-201518.25</v>
      </c>
      <c r="AD255" s="253">
        <f t="shared" ref="AD255:AE255" si="631">Z255+AB255</f>
        <v>-201518.25</v>
      </c>
      <c r="AE255" s="253">
        <f t="shared" si="631"/>
        <v>-326052</v>
      </c>
      <c r="AF255" s="271">
        <f t="shared" si="488"/>
        <v>161.79775280898875</v>
      </c>
    </row>
    <row r="256" spans="1:32" ht="27" hidden="1" customHeight="1" x14ac:dyDescent="0.2">
      <c r="A256" s="255" t="s">
        <v>988</v>
      </c>
      <c r="B256" s="248" t="s">
        <v>130</v>
      </c>
      <c r="C256" s="248" t="s">
        <v>202</v>
      </c>
      <c r="D256" s="248" t="s">
        <v>212</v>
      </c>
      <c r="E256" s="256" t="s">
        <v>455</v>
      </c>
      <c r="F256" s="248"/>
      <c r="G256" s="253"/>
      <c r="H256" s="253"/>
      <c r="I256" s="253">
        <f>I257+I259</f>
        <v>-12509.01</v>
      </c>
      <c r="J256" s="253" t="e">
        <f>J257+J259</f>
        <v>#REF!</v>
      </c>
      <c r="K256" s="253">
        <f>K257+K259</f>
        <v>-12509.01</v>
      </c>
      <c r="L256" s="253" t="e">
        <f>L257+L259</f>
        <v>#REF!</v>
      </c>
      <c r="M256" s="253" t="e">
        <f>M257+M259</f>
        <v>#REF!</v>
      </c>
      <c r="N256" s="253" t="e">
        <f t="shared" ref="N256:R256" si="632">N257+N259</f>
        <v>#REF!</v>
      </c>
      <c r="O256" s="253" t="e">
        <f t="shared" si="632"/>
        <v>#REF!</v>
      </c>
      <c r="P256" s="253" t="e">
        <f t="shared" si="632"/>
        <v>#REF!</v>
      </c>
      <c r="Q256" s="253" t="e">
        <f t="shared" si="632"/>
        <v>#REF!</v>
      </c>
      <c r="R256" s="253" t="e">
        <f t="shared" si="632"/>
        <v>#REF!</v>
      </c>
      <c r="S256" s="253" t="e">
        <f t="shared" ref="S256:T256" si="633">S257+S259</f>
        <v>#REF!</v>
      </c>
      <c r="T256" s="253" t="e">
        <f t="shared" si="633"/>
        <v>#REF!</v>
      </c>
      <c r="U256" s="253" t="e">
        <f t="shared" ref="U256:V256" si="634">U257+U259</f>
        <v>#REF!</v>
      </c>
      <c r="V256" s="253" t="e">
        <f t="shared" si="634"/>
        <v>#REF!</v>
      </c>
      <c r="W256" s="253" t="e">
        <f t="shared" ref="W256:X256" si="635">W257+W259</f>
        <v>#REF!</v>
      </c>
      <c r="X256" s="253" t="e">
        <f t="shared" si="635"/>
        <v>#REF!</v>
      </c>
      <c r="Y256" s="253" t="e">
        <f t="shared" ref="Y256:Z256" si="636">Y257+Y259</f>
        <v>#REF!</v>
      </c>
      <c r="Z256" s="253" t="e">
        <f t="shared" si="636"/>
        <v>#REF!</v>
      </c>
      <c r="AA256" s="253" t="e">
        <f t="shared" ref="AA256:AB256" si="637">AA257+AA259</f>
        <v>#REF!</v>
      </c>
      <c r="AB256" s="253" t="e">
        <f t="shared" si="637"/>
        <v>#REF!</v>
      </c>
      <c r="AC256" s="253" t="e">
        <f t="shared" ref="AC256:AD256" si="638">AC257+AC259</f>
        <v>#REF!</v>
      </c>
      <c r="AD256" s="253" t="e">
        <f t="shared" si="638"/>
        <v>#REF!</v>
      </c>
      <c r="AE256" s="253" t="e">
        <f t="shared" ref="AE256" si="639">AE257+AE259</f>
        <v>#REF!</v>
      </c>
      <c r="AF256" s="271" t="e">
        <f t="shared" si="488"/>
        <v>#REF!</v>
      </c>
    </row>
    <row r="257" spans="1:32" ht="27" hidden="1" customHeight="1" x14ac:dyDescent="0.2">
      <c r="A257" s="255" t="s">
        <v>977</v>
      </c>
      <c r="B257" s="248" t="s">
        <v>130</v>
      </c>
      <c r="C257" s="248" t="s">
        <v>202</v>
      </c>
      <c r="D257" s="248" t="s">
        <v>212</v>
      </c>
      <c r="E257" s="256" t="s">
        <v>456</v>
      </c>
      <c r="F257" s="248"/>
      <c r="G257" s="253"/>
      <c r="H257" s="253"/>
      <c r="I257" s="253">
        <f>I258</f>
        <v>-2241.17</v>
      </c>
      <c r="J257" s="253" t="e">
        <f>J258</f>
        <v>#REF!</v>
      </c>
      <c r="K257" s="253">
        <f>K258</f>
        <v>-2241.17</v>
      </c>
      <c r="L257" s="253" t="e">
        <f>L258</f>
        <v>#REF!</v>
      </c>
      <c r="M257" s="253" t="e">
        <f>M258</f>
        <v>#REF!</v>
      </c>
      <c r="N257" s="253" t="e">
        <f t="shared" ref="N257:AE257" si="640">N258</f>
        <v>#REF!</v>
      </c>
      <c r="O257" s="253" t="e">
        <f t="shared" si="640"/>
        <v>#REF!</v>
      </c>
      <c r="P257" s="253" t="e">
        <f t="shared" si="640"/>
        <v>#REF!</v>
      </c>
      <c r="Q257" s="253" t="e">
        <f t="shared" si="640"/>
        <v>#REF!</v>
      </c>
      <c r="R257" s="253" t="e">
        <f t="shared" si="640"/>
        <v>#REF!</v>
      </c>
      <c r="S257" s="253" t="e">
        <f t="shared" si="640"/>
        <v>#REF!</v>
      </c>
      <c r="T257" s="253" t="e">
        <f t="shared" si="640"/>
        <v>#REF!</v>
      </c>
      <c r="U257" s="253" t="e">
        <f t="shared" si="640"/>
        <v>#REF!</v>
      </c>
      <c r="V257" s="253" t="e">
        <f t="shared" si="640"/>
        <v>#REF!</v>
      </c>
      <c r="W257" s="253" t="e">
        <f t="shared" si="640"/>
        <v>#REF!</v>
      </c>
      <c r="X257" s="253" t="e">
        <f t="shared" si="640"/>
        <v>#REF!</v>
      </c>
      <c r="Y257" s="253" t="e">
        <f t="shared" si="640"/>
        <v>#REF!</v>
      </c>
      <c r="Z257" s="253" t="e">
        <f t="shared" si="640"/>
        <v>#REF!</v>
      </c>
      <c r="AA257" s="253" t="e">
        <f t="shared" si="640"/>
        <v>#REF!</v>
      </c>
      <c r="AB257" s="253" t="e">
        <f t="shared" si="640"/>
        <v>#REF!</v>
      </c>
      <c r="AC257" s="253" t="e">
        <f t="shared" si="640"/>
        <v>#REF!</v>
      </c>
      <c r="AD257" s="253" t="e">
        <f t="shared" si="640"/>
        <v>#REF!</v>
      </c>
      <c r="AE257" s="253" t="e">
        <f t="shared" si="640"/>
        <v>#REF!</v>
      </c>
      <c r="AF257" s="271" t="e">
        <f t="shared" si="488"/>
        <v>#REF!</v>
      </c>
    </row>
    <row r="258" spans="1:32" ht="21" hidden="1" customHeight="1" x14ac:dyDescent="0.2">
      <c r="A258" s="255" t="s">
        <v>95</v>
      </c>
      <c r="B258" s="248" t="s">
        <v>130</v>
      </c>
      <c r="C258" s="248" t="s">
        <v>202</v>
      </c>
      <c r="D258" s="248" t="s">
        <v>212</v>
      </c>
      <c r="E258" s="256" t="s">
        <v>456</v>
      </c>
      <c r="F258" s="248" t="s">
        <v>96</v>
      </c>
      <c r="G258" s="253"/>
      <c r="H258" s="253"/>
      <c r="I258" s="253">
        <v>-2241.17</v>
      </c>
      <c r="J258" s="253" t="e">
        <f>#REF!+I258</f>
        <v>#REF!</v>
      </c>
      <c r="K258" s="253">
        <v>-2241.17</v>
      </c>
      <c r="L258" s="253" t="e">
        <f>#REF!+J258</f>
        <v>#REF!</v>
      </c>
      <c r="M258" s="253" t="e">
        <f>#REF!+K258</f>
        <v>#REF!</v>
      </c>
      <c r="N258" s="253" t="e">
        <f>#REF!+L258</f>
        <v>#REF!</v>
      </c>
      <c r="O258" s="253" t="e">
        <f>#REF!+M258</f>
        <v>#REF!</v>
      </c>
      <c r="P258" s="253" t="e">
        <f>#REF!+N258</f>
        <v>#REF!</v>
      </c>
      <c r="Q258" s="253" t="e">
        <f>#REF!+O258</f>
        <v>#REF!</v>
      </c>
      <c r="R258" s="253" t="e">
        <f>#REF!+P258</f>
        <v>#REF!</v>
      </c>
      <c r="S258" s="253" t="e">
        <f>#REF!+Q258</f>
        <v>#REF!</v>
      </c>
      <c r="T258" s="253" t="e">
        <f>#REF!+R258</f>
        <v>#REF!</v>
      </c>
      <c r="U258" s="253" t="e">
        <f>#REF!+S258</f>
        <v>#REF!</v>
      </c>
      <c r="V258" s="253" t="e">
        <f>#REF!+T258</f>
        <v>#REF!</v>
      </c>
      <c r="W258" s="253" t="e">
        <f>#REF!+U258</f>
        <v>#REF!</v>
      </c>
      <c r="X258" s="253" t="e">
        <f>#REF!+V258</f>
        <v>#REF!</v>
      </c>
      <c r="Y258" s="253" t="e">
        <f>#REF!+W258</f>
        <v>#REF!</v>
      </c>
      <c r="Z258" s="253" t="e">
        <f>#REF!+X258</f>
        <v>#REF!</v>
      </c>
      <c r="AA258" s="253" t="e">
        <f>#REF!+Y258</f>
        <v>#REF!</v>
      </c>
      <c r="AB258" s="253" t="e">
        <f>#REF!+Z258</f>
        <v>#REF!</v>
      </c>
      <c r="AC258" s="253" t="e">
        <f>#REF!+AA258</f>
        <v>#REF!</v>
      </c>
      <c r="AD258" s="253" t="e">
        <f>#REF!+AB258</f>
        <v>#REF!</v>
      </c>
      <c r="AE258" s="253" t="e">
        <f>#REF!+AC258</f>
        <v>#REF!</v>
      </c>
      <c r="AF258" s="271" t="e">
        <f t="shared" si="488"/>
        <v>#REF!</v>
      </c>
    </row>
    <row r="259" spans="1:32" ht="27" hidden="1" customHeight="1" x14ac:dyDescent="0.2">
      <c r="A259" s="255" t="s">
        <v>989</v>
      </c>
      <c r="B259" s="248" t="s">
        <v>130</v>
      </c>
      <c r="C259" s="248" t="s">
        <v>202</v>
      </c>
      <c r="D259" s="248" t="s">
        <v>212</v>
      </c>
      <c r="E259" s="256" t="s">
        <v>483</v>
      </c>
      <c r="F259" s="248"/>
      <c r="G259" s="253"/>
      <c r="H259" s="253"/>
      <c r="I259" s="253">
        <f>I260+I261+I262+I263+I264+I265</f>
        <v>-10267.84</v>
      </c>
      <c r="J259" s="253" t="e">
        <f>J260+J261+J262+J263+J264+J265</f>
        <v>#REF!</v>
      </c>
      <c r="K259" s="253">
        <f>K260+K261+K262+K263+K264+K265</f>
        <v>-10267.84</v>
      </c>
      <c r="L259" s="253" t="e">
        <f>L260+L261+L262+L263+L264+L265</f>
        <v>#REF!</v>
      </c>
      <c r="M259" s="253" t="e">
        <f>M260+M261+M262+M263+M264+M265</f>
        <v>#REF!</v>
      </c>
      <c r="N259" s="253" t="e">
        <f t="shared" ref="N259:R259" si="641">N260+N261+N262+N263+N264+N265</f>
        <v>#REF!</v>
      </c>
      <c r="O259" s="253" t="e">
        <f t="shared" si="641"/>
        <v>#REF!</v>
      </c>
      <c r="P259" s="253" t="e">
        <f t="shared" si="641"/>
        <v>#REF!</v>
      </c>
      <c r="Q259" s="253" t="e">
        <f t="shared" si="641"/>
        <v>#REF!</v>
      </c>
      <c r="R259" s="253" t="e">
        <f t="shared" si="641"/>
        <v>#REF!</v>
      </c>
      <c r="S259" s="253" t="e">
        <f t="shared" ref="S259:T259" si="642">S260+S261+S262+S263+S264+S265</f>
        <v>#REF!</v>
      </c>
      <c r="T259" s="253" t="e">
        <f t="shared" si="642"/>
        <v>#REF!</v>
      </c>
      <c r="U259" s="253" t="e">
        <f t="shared" ref="U259:V259" si="643">U260+U261+U262+U263+U264+U265</f>
        <v>#REF!</v>
      </c>
      <c r="V259" s="253" t="e">
        <f t="shared" si="643"/>
        <v>#REF!</v>
      </c>
      <c r="W259" s="253" t="e">
        <f t="shared" ref="W259:X259" si="644">W260+W261+W262+W263+W264+W265</f>
        <v>#REF!</v>
      </c>
      <c r="X259" s="253" t="e">
        <f t="shared" si="644"/>
        <v>#REF!</v>
      </c>
      <c r="Y259" s="253" t="e">
        <f t="shared" ref="Y259:Z259" si="645">Y260+Y261+Y262+Y263+Y264+Y265</f>
        <v>#REF!</v>
      </c>
      <c r="Z259" s="253" t="e">
        <f t="shared" si="645"/>
        <v>#REF!</v>
      </c>
      <c r="AA259" s="253" t="e">
        <f t="shared" ref="AA259:AB259" si="646">AA260+AA261+AA262+AA263+AA264+AA265</f>
        <v>#REF!</v>
      </c>
      <c r="AB259" s="253" t="e">
        <f t="shared" si="646"/>
        <v>#REF!</v>
      </c>
      <c r="AC259" s="253" t="e">
        <f t="shared" ref="AC259:AD259" si="647">AC260+AC261+AC262+AC263+AC264+AC265</f>
        <v>#REF!</v>
      </c>
      <c r="AD259" s="253" t="e">
        <f t="shared" si="647"/>
        <v>#REF!</v>
      </c>
      <c r="AE259" s="253" t="e">
        <f t="shared" ref="AE259" si="648">AE260+AE261+AE262+AE263+AE264+AE265</f>
        <v>#REF!</v>
      </c>
      <c r="AF259" s="271" t="e">
        <f t="shared" si="488"/>
        <v>#REF!</v>
      </c>
    </row>
    <row r="260" spans="1:32" ht="15.75" hidden="1" customHeight="1" x14ac:dyDescent="0.2">
      <c r="A260" s="255" t="s">
        <v>95</v>
      </c>
      <c r="B260" s="248" t="s">
        <v>130</v>
      </c>
      <c r="C260" s="248" t="s">
        <v>202</v>
      </c>
      <c r="D260" s="248" t="s">
        <v>212</v>
      </c>
      <c r="E260" s="256" t="s">
        <v>483</v>
      </c>
      <c r="F260" s="248" t="s">
        <v>96</v>
      </c>
      <c r="G260" s="253"/>
      <c r="H260" s="253"/>
      <c r="I260" s="253">
        <v>-7598.11</v>
      </c>
      <c r="J260" s="253" t="e">
        <f>#REF!+I260</f>
        <v>#REF!</v>
      </c>
      <c r="K260" s="253">
        <v>-7598.11</v>
      </c>
      <c r="L260" s="253" t="e">
        <f>#REF!+J260</f>
        <v>#REF!</v>
      </c>
      <c r="M260" s="253" t="e">
        <f>#REF!+K260</f>
        <v>#REF!</v>
      </c>
      <c r="N260" s="253" t="e">
        <f>#REF!+L260</f>
        <v>#REF!</v>
      </c>
      <c r="O260" s="253" t="e">
        <f>#REF!+M260</f>
        <v>#REF!</v>
      </c>
      <c r="P260" s="253" t="e">
        <f>#REF!+N260</f>
        <v>#REF!</v>
      </c>
      <c r="Q260" s="253" t="e">
        <f>#REF!+O260</f>
        <v>#REF!</v>
      </c>
      <c r="R260" s="253" t="e">
        <f>#REF!+P260</f>
        <v>#REF!</v>
      </c>
      <c r="S260" s="253" t="e">
        <f>#REF!+Q260</f>
        <v>#REF!</v>
      </c>
      <c r="T260" s="253" t="e">
        <f>#REF!+R260</f>
        <v>#REF!</v>
      </c>
      <c r="U260" s="253" t="e">
        <f>#REF!+S260</f>
        <v>#REF!</v>
      </c>
      <c r="V260" s="253" t="e">
        <f>#REF!+T260</f>
        <v>#REF!</v>
      </c>
      <c r="W260" s="253" t="e">
        <f>#REF!+U260</f>
        <v>#REF!</v>
      </c>
      <c r="X260" s="253" t="e">
        <f>#REF!+V260</f>
        <v>#REF!</v>
      </c>
      <c r="Y260" s="253" t="e">
        <f>#REF!+W260</f>
        <v>#REF!</v>
      </c>
      <c r="Z260" s="253" t="e">
        <f>#REF!+X260</f>
        <v>#REF!</v>
      </c>
      <c r="AA260" s="253" t="e">
        <f>#REF!+Y260</f>
        <v>#REF!</v>
      </c>
      <c r="AB260" s="253" t="e">
        <f>#REF!+Z260</f>
        <v>#REF!</v>
      </c>
      <c r="AC260" s="253" t="e">
        <f>#REF!+AA260</f>
        <v>#REF!</v>
      </c>
      <c r="AD260" s="253" t="e">
        <f>#REF!+AB260</f>
        <v>#REF!</v>
      </c>
      <c r="AE260" s="253" t="e">
        <f>#REF!+AC260</f>
        <v>#REF!</v>
      </c>
      <c r="AF260" s="271" t="e">
        <f t="shared" si="488"/>
        <v>#REF!</v>
      </c>
    </row>
    <row r="261" spans="1:32" ht="12.75" hidden="1" customHeight="1" x14ac:dyDescent="0.2">
      <c r="A261" s="255" t="s">
        <v>97</v>
      </c>
      <c r="B261" s="248" t="s">
        <v>130</v>
      </c>
      <c r="C261" s="248" t="s">
        <v>202</v>
      </c>
      <c r="D261" s="248" t="s">
        <v>212</v>
      </c>
      <c r="E261" s="256" t="s">
        <v>483</v>
      </c>
      <c r="F261" s="248" t="s">
        <v>98</v>
      </c>
      <c r="G261" s="253"/>
      <c r="H261" s="253"/>
      <c r="I261" s="253">
        <v>-511.2</v>
      </c>
      <c r="J261" s="253" t="e">
        <f>#REF!+I261</f>
        <v>#REF!</v>
      </c>
      <c r="K261" s="253">
        <v>-511.2</v>
      </c>
      <c r="L261" s="253" t="e">
        <f>#REF!+J261</f>
        <v>#REF!</v>
      </c>
      <c r="M261" s="253" t="e">
        <f>#REF!+K261</f>
        <v>#REF!</v>
      </c>
      <c r="N261" s="253" t="e">
        <f>#REF!+L261</f>
        <v>#REF!</v>
      </c>
      <c r="O261" s="253" t="e">
        <f>#REF!+M261</f>
        <v>#REF!</v>
      </c>
      <c r="P261" s="253" t="e">
        <f>#REF!+N261</f>
        <v>#REF!</v>
      </c>
      <c r="Q261" s="253" t="e">
        <f>#REF!+O261</f>
        <v>#REF!</v>
      </c>
      <c r="R261" s="253" t="e">
        <f>#REF!+P261</f>
        <v>#REF!</v>
      </c>
      <c r="S261" s="253" t="e">
        <f>#REF!+Q261</f>
        <v>#REF!</v>
      </c>
      <c r="T261" s="253" t="e">
        <f>#REF!+R261</f>
        <v>#REF!</v>
      </c>
      <c r="U261" s="253" t="e">
        <f>#REF!+S261</f>
        <v>#REF!</v>
      </c>
      <c r="V261" s="253" t="e">
        <f>#REF!+T261</f>
        <v>#REF!</v>
      </c>
      <c r="W261" s="253" t="e">
        <f>#REF!+U261</f>
        <v>#REF!</v>
      </c>
      <c r="X261" s="253" t="e">
        <f>#REF!+V261</f>
        <v>#REF!</v>
      </c>
      <c r="Y261" s="253" t="e">
        <f>#REF!+W261</f>
        <v>#REF!</v>
      </c>
      <c r="Z261" s="253" t="e">
        <f>#REF!+X261</f>
        <v>#REF!</v>
      </c>
      <c r="AA261" s="253" t="e">
        <f>#REF!+Y261</f>
        <v>#REF!</v>
      </c>
      <c r="AB261" s="253" t="e">
        <f>#REF!+Z261</f>
        <v>#REF!</v>
      </c>
      <c r="AC261" s="253" t="e">
        <f>#REF!+AA261</f>
        <v>#REF!</v>
      </c>
      <c r="AD261" s="253" t="e">
        <f>#REF!+AB261</f>
        <v>#REF!</v>
      </c>
      <c r="AE261" s="253" t="e">
        <f>#REF!+AC261</f>
        <v>#REF!</v>
      </c>
      <c r="AF261" s="271" t="e">
        <f t="shared" si="488"/>
        <v>#REF!</v>
      </c>
    </row>
    <row r="262" spans="1:32" ht="12.75" hidden="1" customHeight="1" x14ac:dyDescent="0.2">
      <c r="A262" s="255" t="s">
        <v>99</v>
      </c>
      <c r="B262" s="248" t="s">
        <v>130</v>
      </c>
      <c r="C262" s="248" t="s">
        <v>202</v>
      </c>
      <c r="D262" s="248" t="s">
        <v>212</v>
      </c>
      <c r="E262" s="256" t="s">
        <v>483</v>
      </c>
      <c r="F262" s="248" t="s">
        <v>100</v>
      </c>
      <c r="G262" s="253"/>
      <c r="H262" s="253"/>
      <c r="I262" s="253">
        <v>-200</v>
      </c>
      <c r="J262" s="253" t="e">
        <f>#REF!+I262</f>
        <v>#REF!</v>
      </c>
      <c r="K262" s="253">
        <v>-200</v>
      </c>
      <c r="L262" s="253" t="e">
        <f>#REF!+J262</f>
        <v>#REF!</v>
      </c>
      <c r="M262" s="253" t="e">
        <f>#REF!+K262</f>
        <v>#REF!</v>
      </c>
      <c r="N262" s="253" t="e">
        <f>#REF!+L262</f>
        <v>#REF!</v>
      </c>
      <c r="O262" s="253" t="e">
        <f>#REF!+M262</f>
        <v>#REF!</v>
      </c>
      <c r="P262" s="253" t="e">
        <f>#REF!+N262</f>
        <v>#REF!</v>
      </c>
      <c r="Q262" s="253" t="e">
        <f>#REF!+O262</f>
        <v>#REF!</v>
      </c>
      <c r="R262" s="253" t="e">
        <f>#REF!+P262</f>
        <v>#REF!</v>
      </c>
      <c r="S262" s="253" t="e">
        <f>#REF!+Q262</f>
        <v>#REF!</v>
      </c>
      <c r="T262" s="253" t="e">
        <f>#REF!+R262</f>
        <v>#REF!</v>
      </c>
      <c r="U262" s="253" t="e">
        <f>#REF!+S262</f>
        <v>#REF!</v>
      </c>
      <c r="V262" s="253" t="e">
        <f>#REF!+T262</f>
        <v>#REF!</v>
      </c>
      <c r="W262" s="253" t="e">
        <f>#REF!+U262</f>
        <v>#REF!</v>
      </c>
      <c r="X262" s="253" t="e">
        <f>#REF!+V262</f>
        <v>#REF!</v>
      </c>
      <c r="Y262" s="253" t="e">
        <f>#REF!+W262</f>
        <v>#REF!</v>
      </c>
      <c r="Z262" s="253" t="e">
        <f>#REF!+X262</f>
        <v>#REF!</v>
      </c>
      <c r="AA262" s="253" t="e">
        <f>#REF!+Y262</f>
        <v>#REF!</v>
      </c>
      <c r="AB262" s="253" t="e">
        <f>#REF!+Z262</f>
        <v>#REF!</v>
      </c>
      <c r="AC262" s="253" t="e">
        <f>#REF!+AA262</f>
        <v>#REF!</v>
      </c>
      <c r="AD262" s="253" t="e">
        <f>#REF!+AB262</f>
        <v>#REF!</v>
      </c>
      <c r="AE262" s="253" t="e">
        <f>#REF!+AC262</f>
        <v>#REF!</v>
      </c>
      <c r="AF262" s="271" t="e">
        <f t="shared" si="488"/>
        <v>#REF!</v>
      </c>
    </row>
    <row r="263" spans="1:32" ht="12.75" hidden="1" customHeight="1" x14ac:dyDescent="0.2">
      <c r="A263" s="255" t="s">
        <v>93</v>
      </c>
      <c r="B263" s="248" t="s">
        <v>130</v>
      </c>
      <c r="C263" s="248" t="s">
        <v>202</v>
      </c>
      <c r="D263" s="248" t="s">
        <v>212</v>
      </c>
      <c r="E263" s="256" t="s">
        <v>483</v>
      </c>
      <c r="F263" s="248" t="s">
        <v>94</v>
      </c>
      <c r="G263" s="253"/>
      <c r="H263" s="253"/>
      <c r="I263" s="253">
        <v>-1788.53</v>
      </c>
      <c r="J263" s="253" t="e">
        <f>#REF!+I263</f>
        <v>#REF!</v>
      </c>
      <c r="K263" s="253">
        <v>-1788.53</v>
      </c>
      <c r="L263" s="253" t="e">
        <f>#REF!+J263</f>
        <v>#REF!</v>
      </c>
      <c r="M263" s="253" t="e">
        <f>#REF!+K263</f>
        <v>#REF!</v>
      </c>
      <c r="N263" s="253" t="e">
        <f>#REF!+L263</f>
        <v>#REF!</v>
      </c>
      <c r="O263" s="253" t="e">
        <f>#REF!+M263</f>
        <v>#REF!</v>
      </c>
      <c r="P263" s="253" t="e">
        <f>#REF!+N263</f>
        <v>#REF!</v>
      </c>
      <c r="Q263" s="253" t="e">
        <f>#REF!+O263</f>
        <v>#REF!</v>
      </c>
      <c r="R263" s="253" t="e">
        <f>#REF!+P263</f>
        <v>#REF!</v>
      </c>
      <c r="S263" s="253" t="e">
        <f>#REF!+Q263</f>
        <v>#REF!</v>
      </c>
      <c r="T263" s="253" t="e">
        <f>#REF!+R263</f>
        <v>#REF!</v>
      </c>
      <c r="U263" s="253" t="e">
        <f>#REF!+S263</f>
        <v>#REF!</v>
      </c>
      <c r="V263" s="253" t="e">
        <f>#REF!+T263</f>
        <v>#REF!</v>
      </c>
      <c r="W263" s="253" t="e">
        <f>#REF!+U263</f>
        <v>#REF!</v>
      </c>
      <c r="X263" s="253" t="e">
        <f>#REF!+V263</f>
        <v>#REF!</v>
      </c>
      <c r="Y263" s="253" t="e">
        <f>#REF!+W263</f>
        <v>#REF!</v>
      </c>
      <c r="Z263" s="253" t="e">
        <f>#REF!+X263</f>
        <v>#REF!</v>
      </c>
      <c r="AA263" s="253" t="e">
        <f>#REF!+Y263</f>
        <v>#REF!</v>
      </c>
      <c r="AB263" s="253" t="e">
        <f>#REF!+Z263</f>
        <v>#REF!</v>
      </c>
      <c r="AC263" s="253" t="e">
        <f>#REF!+AA263</f>
        <v>#REF!</v>
      </c>
      <c r="AD263" s="253" t="e">
        <f>#REF!+AB263</f>
        <v>#REF!</v>
      </c>
      <c r="AE263" s="253" t="e">
        <f>#REF!+AC263</f>
        <v>#REF!</v>
      </c>
      <c r="AF263" s="271" t="e">
        <f t="shared" si="488"/>
        <v>#REF!</v>
      </c>
    </row>
    <row r="264" spans="1:32" ht="12.75" hidden="1" customHeight="1" x14ac:dyDescent="0.2">
      <c r="A264" s="255" t="s">
        <v>103</v>
      </c>
      <c r="B264" s="248" t="s">
        <v>130</v>
      </c>
      <c r="C264" s="248" t="s">
        <v>202</v>
      </c>
      <c r="D264" s="248" t="s">
        <v>212</v>
      </c>
      <c r="E264" s="256" t="s">
        <v>483</v>
      </c>
      <c r="F264" s="248" t="s">
        <v>104</v>
      </c>
      <c r="G264" s="253"/>
      <c r="H264" s="253"/>
      <c r="I264" s="253">
        <v>-31</v>
      </c>
      <c r="J264" s="253" t="e">
        <f>#REF!+I264</f>
        <v>#REF!</v>
      </c>
      <c r="K264" s="253">
        <v>-31</v>
      </c>
      <c r="L264" s="253" t="e">
        <f>#REF!+J264</f>
        <v>#REF!</v>
      </c>
      <c r="M264" s="253" t="e">
        <f>#REF!+K264</f>
        <v>#REF!</v>
      </c>
      <c r="N264" s="253" t="e">
        <f>#REF!+L264</f>
        <v>#REF!</v>
      </c>
      <c r="O264" s="253" t="e">
        <f>#REF!+M264</f>
        <v>#REF!</v>
      </c>
      <c r="P264" s="253" t="e">
        <f>#REF!+N264</f>
        <v>#REF!</v>
      </c>
      <c r="Q264" s="253" t="e">
        <f>#REF!+O264</f>
        <v>#REF!</v>
      </c>
      <c r="R264" s="253" t="e">
        <f>#REF!+P264</f>
        <v>#REF!</v>
      </c>
      <c r="S264" s="253" t="e">
        <f>#REF!+Q264</f>
        <v>#REF!</v>
      </c>
      <c r="T264" s="253" t="e">
        <f>#REF!+R264</f>
        <v>#REF!</v>
      </c>
      <c r="U264" s="253" t="e">
        <f>#REF!+S264</f>
        <v>#REF!</v>
      </c>
      <c r="V264" s="253" t="e">
        <f>#REF!+T264</f>
        <v>#REF!</v>
      </c>
      <c r="W264" s="253" t="e">
        <f>#REF!+U264</f>
        <v>#REF!</v>
      </c>
      <c r="X264" s="253" t="e">
        <f>#REF!+V264</f>
        <v>#REF!</v>
      </c>
      <c r="Y264" s="253" t="e">
        <f>#REF!+W264</f>
        <v>#REF!</v>
      </c>
      <c r="Z264" s="253" t="e">
        <f>#REF!+X264</f>
        <v>#REF!</v>
      </c>
      <c r="AA264" s="253" t="e">
        <f>#REF!+Y264</f>
        <v>#REF!</v>
      </c>
      <c r="AB264" s="253" t="e">
        <f>#REF!+Z264</f>
        <v>#REF!</v>
      </c>
      <c r="AC264" s="253" t="e">
        <f>#REF!+AA264</f>
        <v>#REF!</v>
      </c>
      <c r="AD264" s="253" t="e">
        <f>#REF!+AB264</f>
        <v>#REF!</v>
      </c>
      <c r="AE264" s="253" t="e">
        <f>#REF!+AC264</f>
        <v>#REF!</v>
      </c>
      <c r="AF264" s="271" t="e">
        <f t="shared" si="488"/>
        <v>#REF!</v>
      </c>
    </row>
    <row r="265" spans="1:32" ht="15" hidden="1" customHeight="1" x14ac:dyDescent="0.2">
      <c r="A265" s="255" t="s">
        <v>400</v>
      </c>
      <c r="B265" s="248" t="s">
        <v>130</v>
      </c>
      <c r="C265" s="248" t="s">
        <v>202</v>
      </c>
      <c r="D265" s="248" t="s">
        <v>212</v>
      </c>
      <c r="E265" s="256" t="s">
        <v>483</v>
      </c>
      <c r="F265" s="248" t="s">
        <v>106</v>
      </c>
      <c r="G265" s="253"/>
      <c r="H265" s="253"/>
      <c r="I265" s="253">
        <v>-139</v>
      </c>
      <c r="J265" s="253" t="e">
        <f>#REF!+I265</f>
        <v>#REF!</v>
      </c>
      <c r="K265" s="253">
        <v>-139</v>
      </c>
      <c r="L265" s="253" t="e">
        <f>#REF!+J265</f>
        <v>#REF!</v>
      </c>
      <c r="M265" s="253" t="e">
        <f>#REF!+K265</f>
        <v>#REF!</v>
      </c>
      <c r="N265" s="253" t="e">
        <f>#REF!+L265</f>
        <v>#REF!</v>
      </c>
      <c r="O265" s="253" t="e">
        <f>#REF!+M265</f>
        <v>#REF!</v>
      </c>
      <c r="P265" s="253" t="e">
        <f>#REF!+N265</f>
        <v>#REF!</v>
      </c>
      <c r="Q265" s="253" t="e">
        <f>#REF!+O265</f>
        <v>#REF!</v>
      </c>
      <c r="R265" s="253" t="e">
        <f>#REF!+P265</f>
        <v>#REF!</v>
      </c>
      <c r="S265" s="253" t="e">
        <f>#REF!+Q265</f>
        <v>#REF!</v>
      </c>
      <c r="T265" s="253" t="e">
        <f>#REF!+R265</f>
        <v>#REF!</v>
      </c>
      <c r="U265" s="253" t="e">
        <f>#REF!+S265</f>
        <v>#REF!</v>
      </c>
      <c r="V265" s="253" t="e">
        <f>#REF!+T265</f>
        <v>#REF!</v>
      </c>
      <c r="W265" s="253" t="e">
        <f>#REF!+U265</f>
        <v>#REF!</v>
      </c>
      <c r="X265" s="253" t="e">
        <f>#REF!+V265</f>
        <v>#REF!</v>
      </c>
      <c r="Y265" s="253" t="e">
        <f>#REF!+W265</f>
        <v>#REF!</v>
      </c>
      <c r="Z265" s="253" t="e">
        <f>#REF!+X265</f>
        <v>#REF!</v>
      </c>
      <c r="AA265" s="253" t="e">
        <f>#REF!+Y265</f>
        <v>#REF!</v>
      </c>
      <c r="AB265" s="253" t="e">
        <f>#REF!+Z265</f>
        <v>#REF!</v>
      </c>
      <c r="AC265" s="253" t="e">
        <f>#REF!+AA265</f>
        <v>#REF!</v>
      </c>
      <c r="AD265" s="253" t="e">
        <f>#REF!+AB265</f>
        <v>#REF!</v>
      </c>
      <c r="AE265" s="253" t="e">
        <f>#REF!+AC265</f>
        <v>#REF!</v>
      </c>
      <c r="AF265" s="271" t="e">
        <f t="shared" si="488"/>
        <v>#REF!</v>
      </c>
    </row>
    <row r="266" spans="1:32" ht="12.75" hidden="1" customHeight="1" x14ac:dyDescent="0.2">
      <c r="A266" s="255" t="s">
        <v>404</v>
      </c>
      <c r="B266" s="248" t="s">
        <v>130</v>
      </c>
      <c r="C266" s="248" t="s">
        <v>202</v>
      </c>
      <c r="D266" s="248" t="s">
        <v>212</v>
      </c>
      <c r="E266" s="248" t="s">
        <v>62</v>
      </c>
      <c r="F266" s="248"/>
      <c r="G266" s="253"/>
      <c r="H266" s="253"/>
      <c r="I266" s="253">
        <f>I267</f>
        <v>-9411.64</v>
      </c>
      <c r="J266" s="253">
        <f>J267</f>
        <v>-9411.64</v>
      </c>
      <c r="K266" s="253">
        <f>K267</f>
        <v>-9411.64</v>
      </c>
      <c r="L266" s="253">
        <f>L267</f>
        <v>-9411.64</v>
      </c>
      <c r="M266" s="253">
        <f>M267</f>
        <v>-18823.28</v>
      </c>
      <c r="N266" s="253">
        <f t="shared" ref="N266:AE266" si="649">N267</f>
        <v>-18823.28</v>
      </c>
      <c r="O266" s="253">
        <f t="shared" si="649"/>
        <v>-28234.920000000002</v>
      </c>
      <c r="P266" s="253">
        <f t="shared" si="649"/>
        <v>-28234.920000000002</v>
      </c>
      <c r="Q266" s="253">
        <f t="shared" si="649"/>
        <v>-47058.2</v>
      </c>
      <c r="R266" s="253">
        <f t="shared" si="649"/>
        <v>-47058.2</v>
      </c>
      <c r="S266" s="253">
        <f t="shared" si="649"/>
        <v>-75293.119999999995</v>
      </c>
      <c r="T266" s="253">
        <f t="shared" si="649"/>
        <v>-75293.119999999995</v>
      </c>
      <c r="U266" s="253">
        <f t="shared" si="649"/>
        <v>-122351.31999999999</v>
      </c>
      <c r="V266" s="253">
        <f t="shared" si="649"/>
        <v>-122351.31999999999</v>
      </c>
      <c r="W266" s="253">
        <f t="shared" si="649"/>
        <v>-197644.43999999997</v>
      </c>
      <c r="X266" s="253">
        <f t="shared" si="649"/>
        <v>-197644.43999999997</v>
      </c>
      <c r="Y266" s="253">
        <f t="shared" si="649"/>
        <v>-319995.76</v>
      </c>
      <c r="Z266" s="253">
        <f t="shared" si="649"/>
        <v>-319995.76</v>
      </c>
      <c r="AA266" s="253">
        <f t="shared" si="649"/>
        <v>-517640.19999999995</v>
      </c>
      <c r="AB266" s="253">
        <f t="shared" si="649"/>
        <v>-517640.19999999995</v>
      </c>
      <c r="AC266" s="253">
        <f t="shared" si="649"/>
        <v>-837635.95999999985</v>
      </c>
      <c r="AD266" s="253">
        <f t="shared" si="649"/>
        <v>-837635.95999999985</v>
      </c>
      <c r="AE266" s="253">
        <f t="shared" si="649"/>
        <v>-1355276.1599999997</v>
      </c>
      <c r="AF266" s="271">
        <f t="shared" si="488"/>
        <v>161.79775280898875</v>
      </c>
    </row>
    <row r="267" spans="1:32" ht="27" hidden="1" customHeight="1" x14ac:dyDescent="0.2">
      <c r="A267" s="255" t="s">
        <v>422</v>
      </c>
      <c r="B267" s="248" t="s">
        <v>130</v>
      </c>
      <c r="C267" s="248" t="s">
        <v>202</v>
      </c>
      <c r="D267" s="248" t="s">
        <v>212</v>
      </c>
      <c r="E267" s="248" t="s">
        <v>431</v>
      </c>
      <c r="F267" s="248"/>
      <c r="G267" s="253"/>
      <c r="H267" s="253"/>
      <c r="I267" s="253">
        <f>I268+I269+I270+I271+I272+I273</f>
        <v>-9411.64</v>
      </c>
      <c r="J267" s="253">
        <f>J268+J269+J270+J271+J272+J273</f>
        <v>-9411.64</v>
      </c>
      <c r="K267" s="253">
        <f>K268+K269+K270+K271+K272+K273</f>
        <v>-9411.64</v>
      </c>
      <c r="L267" s="253">
        <f>L268+L269+L270+L271+L272+L273</f>
        <v>-9411.64</v>
      </c>
      <c r="M267" s="253">
        <f>M268+M269+M270+M271+M272+M273</f>
        <v>-18823.28</v>
      </c>
      <c r="N267" s="253">
        <f t="shared" ref="N267:R267" si="650">N268+N269+N270+N271+N272+N273</f>
        <v>-18823.28</v>
      </c>
      <c r="O267" s="253">
        <f t="shared" si="650"/>
        <v>-28234.920000000002</v>
      </c>
      <c r="P267" s="253">
        <f t="shared" si="650"/>
        <v>-28234.920000000002</v>
      </c>
      <c r="Q267" s="253">
        <f t="shared" si="650"/>
        <v>-47058.2</v>
      </c>
      <c r="R267" s="253">
        <f t="shared" si="650"/>
        <v>-47058.2</v>
      </c>
      <c r="S267" s="253">
        <f t="shared" ref="S267:T267" si="651">S268+S269+S270+S271+S272+S273</f>
        <v>-75293.119999999995</v>
      </c>
      <c r="T267" s="253">
        <f t="shared" si="651"/>
        <v>-75293.119999999995</v>
      </c>
      <c r="U267" s="253">
        <f t="shared" ref="U267:V267" si="652">U268+U269+U270+U271+U272+U273</f>
        <v>-122351.31999999999</v>
      </c>
      <c r="V267" s="253">
        <f t="shared" si="652"/>
        <v>-122351.31999999999</v>
      </c>
      <c r="W267" s="253">
        <f t="shared" ref="W267:X267" si="653">W268+W269+W270+W271+W272+W273</f>
        <v>-197644.43999999997</v>
      </c>
      <c r="X267" s="253">
        <f t="shared" si="653"/>
        <v>-197644.43999999997</v>
      </c>
      <c r="Y267" s="253">
        <f t="shared" ref="Y267:Z267" si="654">Y268+Y269+Y270+Y271+Y272+Y273</f>
        <v>-319995.76</v>
      </c>
      <c r="Z267" s="253">
        <f t="shared" si="654"/>
        <v>-319995.76</v>
      </c>
      <c r="AA267" s="253">
        <f t="shared" ref="AA267:AB267" si="655">AA268+AA269+AA270+AA271+AA272+AA273</f>
        <v>-517640.19999999995</v>
      </c>
      <c r="AB267" s="253">
        <f t="shared" si="655"/>
        <v>-517640.19999999995</v>
      </c>
      <c r="AC267" s="253">
        <f t="shared" ref="AC267:AD267" si="656">AC268+AC269+AC270+AC271+AC272+AC273</f>
        <v>-837635.95999999985</v>
      </c>
      <c r="AD267" s="253">
        <f t="shared" si="656"/>
        <v>-837635.95999999985</v>
      </c>
      <c r="AE267" s="253">
        <f t="shared" ref="AE267" si="657">AE268+AE269+AE270+AE271+AE272+AE273</f>
        <v>-1355276.1599999997</v>
      </c>
      <c r="AF267" s="271">
        <f t="shared" ref="AF267:AF304" si="658">AE267/AD267*100</f>
        <v>161.79775280898875</v>
      </c>
    </row>
    <row r="268" spans="1:32" ht="12.75" hidden="1" customHeight="1" x14ac:dyDescent="0.2">
      <c r="A268" s="255" t="s">
        <v>95</v>
      </c>
      <c r="B268" s="248" t="s">
        <v>130</v>
      </c>
      <c r="C268" s="248" t="s">
        <v>202</v>
      </c>
      <c r="D268" s="248" t="s">
        <v>212</v>
      </c>
      <c r="E268" s="248" t="s">
        <v>431</v>
      </c>
      <c r="F268" s="248" t="s">
        <v>96</v>
      </c>
      <c r="G268" s="253"/>
      <c r="H268" s="253"/>
      <c r="I268" s="253">
        <v>-6780.24</v>
      </c>
      <c r="J268" s="253">
        <f t="shared" ref="J268:J273" si="659">G268+I268</f>
        <v>-6780.24</v>
      </c>
      <c r="K268" s="253">
        <v>-6780.24</v>
      </c>
      <c r="L268" s="253">
        <f t="shared" ref="L268:R273" si="660">H268+J268</f>
        <v>-6780.24</v>
      </c>
      <c r="M268" s="253">
        <f t="shared" si="660"/>
        <v>-13560.48</v>
      </c>
      <c r="N268" s="253">
        <f t="shared" si="660"/>
        <v>-13560.48</v>
      </c>
      <c r="O268" s="253">
        <f t="shared" si="660"/>
        <v>-20340.72</v>
      </c>
      <c r="P268" s="253">
        <f t="shared" si="660"/>
        <v>-20340.72</v>
      </c>
      <c r="Q268" s="253">
        <f t="shared" si="660"/>
        <v>-33901.199999999997</v>
      </c>
      <c r="R268" s="253">
        <f t="shared" si="660"/>
        <v>-33901.199999999997</v>
      </c>
      <c r="S268" s="253">
        <f t="shared" ref="S268:S273" si="661">O268+Q268</f>
        <v>-54241.919999999998</v>
      </c>
      <c r="T268" s="253">
        <f t="shared" ref="T268:T273" si="662">P268+R268</f>
        <v>-54241.919999999998</v>
      </c>
      <c r="U268" s="253">
        <f t="shared" ref="U268:U273" si="663">Q268+S268</f>
        <v>-88143.12</v>
      </c>
      <c r="V268" s="253">
        <f t="shared" ref="V268:V273" si="664">R268+T268</f>
        <v>-88143.12</v>
      </c>
      <c r="W268" s="253">
        <f t="shared" ref="W268:W273" si="665">S268+U268</f>
        <v>-142385.03999999998</v>
      </c>
      <c r="X268" s="253">
        <f t="shared" ref="X268:X273" si="666">T268+V268</f>
        <v>-142385.03999999998</v>
      </c>
      <c r="Y268" s="253">
        <f t="shared" ref="Y268:Y273" si="667">U268+W268</f>
        <v>-230528.15999999997</v>
      </c>
      <c r="Z268" s="253">
        <f t="shared" ref="Z268:Z273" si="668">V268+X268</f>
        <v>-230528.15999999997</v>
      </c>
      <c r="AA268" s="253">
        <f t="shared" ref="AA268:AA273" si="669">W268+Y268</f>
        <v>-372913.19999999995</v>
      </c>
      <c r="AB268" s="253">
        <f t="shared" ref="AB268:AB273" si="670">X268+Z268</f>
        <v>-372913.19999999995</v>
      </c>
      <c r="AC268" s="253">
        <f t="shared" ref="AC268:AC273" si="671">Y268+AA268</f>
        <v>-603441.35999999987</v>
      </c>
      <c r="AD268" s="253">
        <f t="shared" ref="AD268:AE273" si="672">Z268+AB268</f>
        <v>-603441.35999999987</v>
      </c>
      <c r="AE268" s="253">
        <f t="shared" si="672"/>
        <v>-976354.55999999982</v>
      </c>
      <c r="AF268" s="271">
        <f t="shared" si="658"/>
        <v>161.79775280898875</v>
      </c>
    </row>
    <row r="269" spans="1:32" ht="12.75" hidden="1" customHeight="1" x14ac:dyDescent="0.2">
      <c r="A269" s="255" t="s">
        <v>97</v>
      </c>
      <c r="B269" s="248" t="s">
        <v>130</v>
      </c>
      <c r="C269" s="248" t="s">
        <v>202</v>
      </c>
      <c r="D269" s="248" t="s">
        <v>212</v>
      </c>
      <c r="E269" s="248" t="s">
        <v>431</v>
      </c>
      <c r="F269" s="248" t="s">
        <v>98</v>
      </c>
      <c r="G269" s="253"/>
      <c r="H269" s="253"/>
      <c r="I269" s="253">
        <v>-281.39999999999998</v>
      </c>
      <c r="J269" s="253">
        <f t="shared" si="659"/>
        <v>-281.39999999999998</v>
      </c>
      <c r="K269" s="253">
        <v>-281.39999999999998</v>
      </c>
      <c r="L269" s="253">
        <f t="shared" si="660"/>
        <v>-281.39999999999998</v>
      </c>
      <c r="M269" s="253">
        <f t="shared" si="660"/>
        <v>-562.79999999999995</v>
      </c>
      <c r="N269" s="253">
        <f t="shared" si="660"/>
        <v>-562.79999999999995</v>
      </c>
      <c r="O269" s="253">
        <f t="shared" si="660"/>
        <v>-844.19999999999993</v>
      </c>
      <c r="P269" s="253">
        <f t="shared" si="660"/>
        <v>-844.19999999999993</v>
      </c>
      <c r="Q269" s="253">
        <f t="shared" si="660"/>
        <v>-1407</v>
      </c>
      <c r="R269" s="253">
        <f t="shared" si="660"/>
        <v>-1407</v>
      </c>
      <c r="S269" s="253">
        <f t="shared" si="661"/>
        <v>-2251.1999999999998</v>
      </c>
      <c r="T269" s="253">
        <f t="shared" si="662"/>
        <v>-2251.1999999999998</v>
      </c>
      <c r="U269" s="253">
        <f t="shared" si="663"/>
        <v>-3658.2</v>
      </c>
      <c r="V269" s="253">
        <f t="shared" si="664"/>
        <v>-3658.2</v>
      </c>
      <c r="W269" s="253">
        <f t="shared" si="665"/>
        <v>-5909.4</v>
      </c>
      <c r="X269" s="253">
        <f t="shared" si="666"/>
        <v>-5909.4</v>
      </c>
      <c r="Y269" s="253">
        <f t="shared" si="667"/>
        <v>-9567.5999999999985</v>
      </c>
      <c r="Z269" s="253">
        <f t="shared" si="668"/>
        <v>-9567.5999999999985</v>
      </c>
      <c r="AA269" s="253">
        <f t="shared" si="669"/>
        <v>-15476.999999999998</v>
      </c>
      <c r="AB269" s="253">
        <f t="shared" si="670"/>
        <v>-15476.999999999998</v>
      </c>
      <c r="AC269" s="253">
        <f t="shared" si="671"/>
        <v>-25044.6</v>
      </c>
      <c r="AD269" s="253">
        <f t="shared" si="672"/>
        <v>-25044.6</v>
      </c>
      <c r="AE269" s="253">
        <f t="shared" si="672"/>
        <v>-40521.599999999999</v>
      </c>
      <c r="AF269" s="271">
        <f t="shared" si="658"/>
        <v>161.79775280898875</v>
      </c>
    </row>
    <row r="270" spans="1:32" ht="17.25" hidden="1" customHeight="1" x14ac:dyDescent="0.2">
      <c r="A270" s="255" t="s">
        <v>99</v>
      </c>
      <c r="B270" s="248" t="s">
        <v>130</v>
      </c>
      <c r="C270" s="248" t="s">
        <v>202</v>
      </c>
      <c r="D270" s="248" t="s">
        <v>212</v>
      </c>
      <c r="E270" s="248" t="s">
        <v>431</v>
      </c>
      <c r="F270" s="248" t="s">
        <v>100</v>
      </c>
      <c r="G270" s="253"/>
      <c r="H270" s="253"/>
      <c r="I270" s="253">
        <v>-200</v>
      </c>
      <c r="J270" s="253">
        <f t="shared" si="659"/>
        <v>-200</v>
      </c>
      <c r="K270" s="253">
        <v>-200</v>
      </c>
      <c r="L270" s="253">
        <f t="shared" si="660"/>
        <v>-200</v>
      </c>
      <c r="M270" s="253">
        <f t="shared" si="660"/>
        <v>-400</v>
      </c>
      <c r="N270" s="253">
        <f t="shared" si="660"/>
        <v>-400</v>
      </c>
      <c r="O270" s="253">
        <f t="shared" si="660"/>
        <v>-600</v>
      </c>
      <c r="P270" s="253">
        <f t="shared" si="660"/>
        <v>-600</v>
      </c>
      <c r="Q270" s="253">
        <f t="shared" si="660"/>
        <v>-1000</v>
      </c>
      <c r="R270" s="253">
        <f t="shared" si="660"/>
        <v>-1000</v>
      </c>
      <c r="S270" s="253">
        <f t="shared" si="661"/>
        <v>-1600</v>
      </c>
      <c r="T270" s="253">
        <f t="shared" si="662"/>
        <v>-1600</v>
      </c>
      <c r="U270" s="253">
        <f t="shared" si="663"/>
        <v>-2600</v>
      </c>
      <c r="V270" s="253">
        <f t="shared" si="664"/>
        <v>-2600</v>
      </c>
      <c r="W270" s="253">
        <f t="shared" si="665"/>
        <v>-4200</v>
      </c>
      <c r="X270" s="253">
        <f t="shared" si="666"/>
        <v>-4200</v>
      </c>
      <c r="Y270" s="253">
        <f t="shared" si="667"/>
        <v>-6800</v>
      </c>
      <c r="Z270" s="253">
        <f t="shared" si="668"/>
        <v>-6800</v>
      </c>
      <c r="AA270" s="253">
        <f t="shared" si="669"/>
        <v>-11000</v>
      </c>
      <c r="AB270" s="253">
        <f t="shared" si="670"/>
        <v>-11000</v>
      </c>
      <c r="AC270" s="253">
        <f t="shared" si="671"/>
        <v>-17800</v>
      </c>
      <c r="AD270" s="253">
        <f t="shared" si="672"/>
        <v>-17800</v>
      </c>
      <c r="AE270" s="253">
        <f t="shared" si="672"/>
        <v>-28800</v>
      </c>
      <c r="AF270" s="271">
        <f t="shared" si="658"/>
        <v>161.79775280898875</v>
      </c>
    </row>
    <row r="271" spans="1:32" ht="21" hidden="1" customHeight="1" x14ac:dyDescent="0.2">
      <c r="A271" s="255" t="s">
        <v>93</v>
      </c>
      <c r="B271" s="248" t="s">
        <v>130</v>
      </c>
      <c r="C271" s="248" t="s">
        <v>202</v>
      </c>
      <c r="D271" s="248" t="s">
        <v>212</v>
      </c>
      <c r="E271" s="248" t="s">
        <v>431</v>
      </c>
      <c r="F271" s="248" t="s">
        <v>94</v>
      </c>
      <c r="G271" s="253"/>
      <c r="H271" s="253"/>
      <c r="I271" s="253">
        <v>-2000</v>
      </c>
      <c r="J271" s="253">
        <f t="shared" si="659"/>
        <v>-2000</v>
      </c>
      <c r="K271" s="253">
        <v>-2000</v>
      </c>
      <c r="L271" s="253">
        <f t="shared" si="660"/>
        <v>-2000</v>
      </c>
      <c r="M271" s="253">
        <f t="shared" si="660"/>
        <v>-4000</v>
      </c>
      <c r="N271" s="253">
        <f t="shared" si="660"/>
        <v>-4000</v>
      </c>
      <c r="O271" s="253">
        <f t="shared" si="660"/>
        <v>-6000</v>
      </c>
      <c r="P271" s="253">
        <f t="shared" si="660"/>
        <v>-6000</v>
      </c>
      <c r="Q271" s="253">
        <f t="shared" si="660"/>
        <v>-10000</v>
      </c>
      <c r="R271" s="253">
        <f t="shared" si="660"/>
        <v>-10000</v>
      </c>
      <c r="S271" s="253">
        <f t="shared" si="661"/>
        <v>-16000</v>
      </c>
      <c r="T271" s="253">
        <f t="shared" si="662"/>
        <v>-16000</v>
      </c>
      <c r="U271" s="253">
        <f t="shared" si="663"/>
        <v>-26000</v>
      </c>
      <c r="V271" s="253">
        <f t="shared" si="664"/>
        <v>-26000</v>
      </c>
      <c r="W271" s="253">
        <f t="shared" si="665"/>
        <v>-42000</v>
      </c>
      <c r="X271" s="253">
        <f t="shared" si="666"/>
        <v>-42000</v>
      </c>
      <c r="Y271" s="253">
        <f t="shared" si="667"/>
        <v>-68000</v>
      </c>
      <c r="Z271" s="253">
        <f t="shared" si="668"/>
        <v>-68000</v>
      </c>
      <c r="AA271" s="253">
        <f t="shared" si="669"/>
        <v>-110000</v>
      </c>
      <c r="AB271" s="253">
        <f t="shared" si="670"/>
        <v>-110000</v>
      </c>
      <c r="AC271" s="253">
        <f t="shared" si="671"/>
        <v>-178000</v>
      </c>
      <c r="AD271" s="253">
        <f t="shared" si="672"/>
        <v>-178000</v>
      </c>
      <c r="AE271" s="253">
        <f t="shared" si="672"/>
        <v>-288000</v>
      </c>
      <c r="AF271" s="271">
        <f t="shared" si="658"/>
        <v>161.79775280898875</v>
      </c>
    </row>
    <row r="272" spans="1:32" ht="12.75" hidden="1" customHeight="1" x14ac:dyDescent="0.2">
      <c r="A272" s="255" t="s">
        <v>103</v>
      </c>
      <c r="B272" s="248" t="s">
        <v>130</v>
      </c>
      <c r="C272" s="248" t="s">
        <v>202</v>
      </c>
      <c r="D272" s="248" t="s">
        <v>212</v>
      </c>
      <c r="E272" s="248" t="s">
        <v>431</v>
      </c>
      <c r="F272" s="248" t="s">
        <v>104</v>
      </c>
      <c r="G272" s="253"/>
      <c r="H272" s="253"/>
      <c r="I272" s="253">
        <v>-31</v>
      </c>
      <c r="J272" s="253">
        <f t="shared" si="659"/>
        <v>-31</v>
      </c>
      <c r="K272" s="253">
        <v>-31</v>
      </c>
      <c r="L272" s="253">
        <f t="shared" si="660"/>
        <v>-31</v>
      </c>
      <c r="M272" s="253">
        <f t="shared" si="660"/>
        <v>-62</v>
      </c>
      <c r="N272" s="253">
        <f t="shared" si="660"/>
        <v>-62</v>
      </c>
      <c r="O272" s="253">
        <f t="shared" si="660"/>
        <v>-93</v>
      </c>
      <c r="P272" s="253">
        <f t="shared" si="660"/>
        <v>-93</v>
      </c>
      <c r="Q272" s="253">
        <f t="shared" si="660"/>
        <v>-155</v>
      </c>
      <c r="R272" s="253">
        <f t="shared" si="660"/>
        <v>-155</v>
      </c>
      <c r="S272" s="253">
        <f t="shared" si="661"/>
        <v>-248</v>
      </c>
      <c r="T272" s="253">
        <f t="shared" si="662"/>
        <v>-248</v>
      </c>
      <c r="U272" s="253">
        <f t="shared" si="663"/>
        <v>-403</v>
      </c>
      <c r="V272" s="253">
        <f t="shared" si="664"/>
        <v>-403</v>
      </c>
      <c r="W272" s="253">
        <f t="shared" si="665"/>
        <v>-651</v>
      </c>
      <c r="X272" s="253">
        <f t="shared" si="666"/>
        <v>-651</v>
      </c>
      <c r="Y272" s="253">
        <f t="shared" si="667"/>
        <v>-1054</v>
      </c>
      <c r="Z272" s="253">
        <f t="shared" si="668"/>
        <v>-1054</v>
      </c>
      <c r="AA272" s="253">
        <f t="shared" si="669"/>
        <v>-1705</v>
      </c>
      <c r="AB272" s="253">
        <f t="shared" si="670"/>
        <v>-1705</v>
      </c>
      <c r="AC272" s="253">
        <f t="shared" si="671"/>
        <v>-2759</v>
      </c>
      <c r="AD272" s="253">
        <f t="shared" si="672"/>
        <v>-2759</v>
      </c>
      <c r="AE272" s="253">
        <f t="shared" si="672"/>
        <v>-4464</v>
      </c>
      <c r="AF272" s="271">
        <f t="shared" si="658"/>
        <v>161.79775280898875</v>
      </c>
    </row>
    <row r="273" spans="1:32" ht="12.75" hidden="1" customHeight="1" x14ac:dyDescent="0.2">
      <c r="A273" s="255" t="s">
        <v>400</v>
      </c>
      <c r="B273" s="248" t="s">
        <v>130</v>
      </c>
      <c r="C273" s="248" t="s">
        <v>202</v>
      </c>
      <c r="D273" s="248" t="s">
        <v>212</v>
      </c>
      <c r="E273" s="248" t="s">
        <v>431</v>
      </c>
      <c r="F273" s="248" t="s">
        <v>106</v>
      </c>
      <c r="G273" s="253"/>
      <c r="H273" s="253"/>
      <c r="I273" s="253">
        <v>-119</v>
      </c>
      <c r="J273" s="253">
        <f t="shared" si="659"/>
        <v>-119</v>
      </c>
      <c r="K273" s="253">
        <v>-119</v>
      </c>
      <c r="L273" s="253">
        <f t="shared" si="660"/>
        <v>-119</v>
      </c>
      <c r="M273" s="253">
        <f t="shared" si="660"/>
        <v>-238</v>
      </c>
      <c r="N273" s="253">
        <f t="shared" si="660"/>
        <v>-238</v>
      </c>
      <c r="O273" s="253">
        <f t="shared" si="660"/>
        <v>-357</v>
      </c>
      <c r="P273" s="253">
        <f t="shared" si="660"/>
        <v>-357</v>
      </c>
      <c r="Q273" s="253">
        <f t="shared" si="660"/>
        <v>-595</v>
      </c>
      <c r="R273" s="253">
        <f t="shared" si="660"/>
        <v>-595</v>
      </c>
      <c r="S273" s="253">
        <f t="shared" si="661"/>
        <v>-952</v>
      </c>
      <c r="T273" s="253">
        <f t="shared" si="662"/>
        <v>-952</v>
      </c>
      <c r="U273" s="253">
        <f t="shared" si="663"/>
        <v>-1547</v>
      </c>
      <c r="V273" s="253">
        <f t="shared" si="664"/>
        <v>-1547</v>
      </c>
      <c r="W273" s="253">
        <f t="shared" si="665"/>
        <v>-2499</v>
      </c>
      <c r="X273" s="253">
        <f t="shared" si="666"/>
        <v>-2499</v>
      </c>
      <c r="Y273" s="253">
        <f t="shared" si="667"/>
        <v>-4046</v>
      </c>
      <c r="Z273" s="253">
        <f t="shared" si="668"/>
        <v>-4046</v>
      </c>
      <c r="AA273" s="253">
        <f t="shared" si="669"/>
        <v>-6545</v>
      </c>
      <c r="AB273" s="253">
        <f t="shared" si="670"/>
        <v>-6545</v>
      </c>
      <c r="AC273" s="253">
        <f t="shared" si="671"/>
        <v>-10591</v>
      </c>
      <c r="AD273" s="253">
        <f t="shared" si="672"/>
        <v>-10591</v>
      </c>
      <c r="AE273" s="253">
        <f t="shared" si="672"/>
        <v>-17136</v>
      </c>
      <c r="AF273" s="271">
        <f t="shared" si="658"/>
        <v>161.79775280898875</v>
      </c>
    </row>
    <row r="274" spans="1:32" ht="30.75" customHeight="1" x14ac:dyDescent="0.2">
      <c r="A274" s="255" t="s">
        <v>977</v>
      </c>
      <c r="B274" s="248" t="s">
        <v>130</v>
      </c>
      <c r="C274" s="248" t="s">
        <v>202</v>
      </c>
      <c r="D274" s="248" t="s">
        <v>212</v>
      </c>
      <c r="E274" s="248"/>
      <c r="F274" s="248"/>
      <c r="G274" s="253" t="e">
        <f>G276+#REF!+G286+G287+G288+G290+G291</f>
        <v>#REF!</v>
      </c>
      <c r="H274" s="253" t="e">
        <f>H275+#REF!+H286+H287+H288+H290+H291+H282+H283</f>
        <v>#REF!</v>
      </c>
      <c r="I274" s="253" t="e">
        <f>I275+#REF!+I286+I287+I288+I290+I291+I282+I283</f>
        <v>#REF!</v>
      </c>
      <c r="J274" s="253" t="e">
        <f>J275+#REF!+J286+J287+J288+J290+J291+J282+J283</f>
        <v>#REF!</v>
      </c>
      <c r="K274" s="253" t="e">
        <f>K275+#REF!+K286+K287+K288+K290+K291+K282+K283+K292</f>
        <v>#REF!</v>
      </c>
      <c r="L274" s="253">
        <f>L275+L286+L287+L288+L290+L291+L282+L283+L292</f>
        <v>9532</v>
      </c>
      <c r="M274" s="253">
        <f>M275+M286+M287+M288+M290+M291+M282+M283+M292</f>
        <v>9532</v>
      </c>
      <c r="N274" s="253">
        <f t="shared" ref="N274:Q274" si="673">N275+N286+N287+N288+N290+N291+N282+N283+N292</f>
        <v>404</v>
      </c>
      <c r="O274" s="253">
        <f t="shared" si="673"/>
        <v>9936</v>
      </c>
      <c r="P274" s="253">
        <f t="shared" si="673"/>
        <v>9936</v>
      </c>
      <c r="Q274" s="253">
        <f t="shared" si="673"/>
        <v>0</v>
      </c>
      <c r="R274" s="253">
        <f>R275+R281</f>
        <v>18875.5</v>
      </c>
      <c r="S274" s="253">
        <f t="shared" ref="S274:T274" si="674">S275+S281</f>
        <v>4562</v>
      </c>
      <c r="T274" s="253">
        <f t="shared" si="674"/>
        <v>23134.5</v>
      </c>
      <c r="U274" s="253">
        <f t="shared" ref="U274:V274" si="675">U275+U281</f>
        <v>2231.6</v>
      </c>
      <c r="V274" s="253">
        <f t="shared" si="675"/>
        <v>16638.5</v>
      </c>
      <c r="W274" s="253">
        <f t="shared" ref="W274:X274" si="676">W275+W281</f>
        <v>11134.9</v>
      </c>
      <c r="X274" s="253">
        <f t="shared" si="676"/>
        <v>27773.4</v>
      </c>
      <c r="Y274" s="253">
        <f t="shared" ref="Y274:Z274" si="677">Y275+Y281</f>
        <v>-96.774499999999989</v>
      </c>
      <c r="Z274" s="253">
        <f t="shared" si="677"/>
        <v>27676.625500000002</v>
      </c>
      <c r="AA274" s="253">
        <f t="shared" ref="AA274:AB274" si="678">AA275+AA281</f>
        <v>0</v>
      </c>
      <c r="AB274" s="253">
        <f t="shared" si="678"/>
        <v>27676.625500000002</v>
      </c>
      <c r="AC274" s="253">
        <f t="shared" ref="AC274:AD274" si="679">AC275+AC281</f>
        <v>3956.174</v>
      </c>
      <c r="AD274" s="253">
        <f t="shared" si="679"/>
        <v>31636.050070000005</v>
      </c>
      <c r="AE274" s="253">
        <f t="shared" ref="AE274" si="680">AE275+AE281</f>
        <v>31625.435040000004</v>
      </c>
      <c r="AF274" s="253">
        <f t="shared" si="658"/>
        <v>99.966446411683791</v>
      </c>
    </row>
    <row r="275" spans="1:32" ht="15" customHeight="1" x14ac:dyDescent="0.2">
      <c r="A275" s="255" t="s">
        <v>911</v>
      </c>
      <c r="B275" s="248" t="s">
        <v>130</v>
      </c>
      <c r="C275" s="248" t="s">
        <v>202</v>
      </c>
      <c r="D275" s="248" t="s">
        <v>212</v>
      </c>
      <c r="E275" s="248" t="s">
        <v>846</v>
      </c>
      <c r="F275" s="248"/>
      <c r="G275" s="253"/>
      <c r="H275" s="253">
        <f t="shared" ref="H275:Q275" si="681">H276+H278</f>
        <v>2530</v>
      </c>
      <c r="I275" s="253">
        <f t="shared" si="681"/>
        <v>0</v>
      </c>
      <c r="J275" s="253">
        <f t="shared" si="681"/>
        <v>2530</v>
      </c>
      <c r="K275" s="253">
        <f t="shared" si="681"/>
        <v>0</v>
      </c>
      <c r="L275" s="253">
        <f t="shared" si="681"/>
        <v>1915</v>
      </c>
      <c r="M275" s="253">
        <f t="shared" si="681"/>
        <v>1915</v>
      </c>
      <c r="N275" s="253">
        <f t="shared" si="681"/>
        <v>6</v>
      </c>
      <c r="O275" s="253">
        <f t="shared" si="681"/>
        <v>1921</v>
      </c>
      <c r="P275" s="253">
        <f t="shared" si="681"/>
        <v>1921</v>
      </c>
      <c r="Q275" s="253">
        <f t="shared" si="681"/>
        <v>0</v>
      </c>
      <c r="R275" s="253">
        <f>R276+R278+R277</f>
        <v>1921</v>
      </c>
      <c r="S275" s="253">
        <f t="shared" ref="S275:T275" si="682">S276+S278+S277</f>
        <v>876</v>
      </c>
      <c r="T275" s="253">
        <f t="shared" si="682"/>
        <v>2797</v>
      </c>
      <c r="U275" s="253">
        <f t="shared" ref="U275:V275" si="683">U276+U278+U277</f>
        <v>388</v>
      </c>
      <c r="V275" s="253">
        <f t="shared" si="683"/>
        <v>2797</v>
      </c>
      <c r="W275" s="253">
        <f t="shared" ref="W275:X275" si="684">W276+W278+W277</f>
        <v>406</v>
      </c>
      <c r="X275" s="253">
        <f t="shared" si="684"/>
        <v>3203</v>
      </c>
      <c r="Y275" s="253">
        <f t="shared" ref="Y275:Z275" si="685">Y276+Y278+Y277</f>
        <v>0</v>
      </c>
      <c r="Z275" s="253">
        <f t="shared" si="685"/>
        <v>3203</v>
      </c>
      <c r="AA275" s="253">
        <f t="shared" ref="AA275" si="686">AA276+AA278+AA277</f>
        <v>0</v>
      </c>
      <c r="AB275" s="253">
        <f>AB276+AB278+AB277+AB279+AB280</f>
        <v>3203</v>
      </c>
      <c r="AC275" s="253">
        <f t="shared" ref="AC275:AD275" si="687">AC276+AC278+AC277+AC279+AC280</f>
        <v>619.952</v>
      </c>
      <c r="AD275" s="253">
        <f t="shared" si="687"/>
        <v>3822.95219</v>
      </c>
      <c r="AE275" s="253">
        <f t="shared" ref="AE275" si="688">AE276+AE278+AE277+AE279+AE280</f>
        <v>3822.9520000000002</v>
      </c>
      <c r="AF275" s="253">
        <f t="shared" si="658"/>
        <v>99.999995030018937</v>
      </c>
    </row>
    <row r="276" spans="1:32" ht="12.75" customHeight="1" x14ac:dyDescent="0.2">
      <c r="A276" s="255" t="s">
        <v>95</v>
      </c>
      <c r="B276" s="248" t="s">
        <v>130</v>
      </c>
      <c r="C276" s="248" t="s">
        <v>202</v>
      </c>
      <c r="D276" s="248" t="s">
        <v>212</v>
      </c>
      <c r="E276" s="248" t="s">
        <v>846</v>
      </c>
      <c r="F276" s="248" t="s">
        <v>96</v>
      </c>
      <c r="G276" s="253"/>
      <c r="H276" s="253">
        <v>2530</v>
      </c>
      <c r="I276" s="253">
        <v>-586.84</v>
      </c>
      <c r="J276" s="253">
        <f t="shared" ref="J276:J291" si="689">H276+I276</f>
        <v>1943.1599999999999</v>
      </c>
      <c r="K276" s="253">
        <v>0</v>
      </c>
      <c r="L276" s="253">
        <v>1470</v>
      </c>
      <c r="M276" s="253">
        <v>1470</v>
      </c>
      <c r="N276" s="253">
        <v>5</v>
      </c>
      <c r="O276" s="253">
        <f>M276+N276</f>
        <v>1475</v>
      </c>
      <c r="P276" s="253">
        <v>1475</v>
      </c>
      <c r="Q276" s="253">
        <v>0</v>
      </c>
      <c r="R276" s="253">
        <f t="shared" si="525"/>
        <v>1475</v>
      </c>
      <c r="S276" s="253">
        <v>673</v>
      </c>
      <c r="T276" s="253">
        <f t="shared" ref="T276:T292" si="690">R276+S276</f>
        <v>2148</v>
      </c>
      <c r="U276" s="253">
        <v>244</v>
      </c>
      <c r="V276" s="253">
        <v>2148</v>
      </c>
      <c r="W276" s="253">
        <v>258</v>
      </c>
      <c r="X276" s="253">
        <f t="shared" ref="X276:X278" si="691">V276+W276</f>
        <v>2406</v>
      </c>
      <c r="Y276" s="253">
        <v>0</v>
      </c>
      <c r="Z276" s="253">
        <f t="shared" ref="Z276:Z278" si="692">X276+Y276</f>
        <v>2406</v>
      </c>
      <c r="AA276" s="253">
        <v>0</v>
      </c>
      <c r="AB276" s="253">
        <f t="shared" ref="AB276:AB278" si="693">Z276+AA276</f>
        <v>2406</v>
      </c>
      <c r="AC276" s="253">
        <v>350.59899999999999</v>
      </c>
      <c r="AD276" s="253">
        <v>2756.5991100000001</v>
      </c>
      <c r="AE276" s="253">
        <v>2756.5990000000002</v>
      </c>
      <c r="AF276" s="253">
        <f t="shared" si="658"/>
        <v>99.999996009575725</v>
      </c>
    </row>
    <row r="277" spans="1:32" ht="18.75" customHeight="1" x14ac:dyDescent="0.2">
      <c r="A277" s="255" t="s">
        <v>97</v>
      </c>
      <c r="B277" s="248" t="s">
        <v>130</v>
      </c>
      <c r="C277" s="248" t="s">
        <v>202</v>
      </c>
      <c r="D277" s="248" t="s">
        <v>212</v>
      </c>
      <c r="E277" s="248" t="s">
        <v>846</v>
      </c>
      <c r="F277" s="248" t="s">
        <v>98</v>
      </c>
      <c r="G277" s="253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>
        <v>0</v>
      </c>
      <c r="S277" s="253">
        <v>0</v>
      </c>
      <c r="T277" s="253">
        <f t="shared" si="690"/>
        <v>0</v>
      </c>
      <c r="U277" s="253">
        <v>70</v>
      </c>
      <c r="V277" s="253">
        <v>0</v>
      </c>
      <c r="W277" s="253">
        <v>70</v>
      </c>
      <c r="X277" s="253">
        <f t="shared" si="691"/>
        <v>70</v>
      </c>
      <c r="Y277" s="253">
        <v>0</v>
      </c>
      <c r="Z277" s="253">
        <f t="shared" si="692"/>
        <v>70</v>
      </c>
      <c r="AA277" s="253">
        <v>0</v>
      </c>
      <c r="AB277" s="253">
        <f t="shared" si="693"/>
        <v>70</v>
      </c>
      <c r="AC277" s="253">
        <v>-6.55</v>
      </c>
      <c r="AD277" s="253">
        <v>63.45</v>
      </c>
      <c r="AE277" s="253">
        <v>63.45</v>
      </c>
      <c r="AF277" s="253">
        <f t="shared" si="658"/>
        <v>100</v>
      </c>
    </row>
    <row r="278" spans="1:32" ht="34.5" customHeight="1" x14ac:dyDescent="0.2">
      <c r="A278" s="269" t="s">
        <v>896</v>
      </c>
      <c r="B278" s="248" t="s">
        <v>130</v>
      </c>
      <c r="C278" s="248" t="s">
        <v>202</v>
      </c>
      <c r="D278" s="248" t="s">
        <v>212</v>
      </c>
      <c r="E278" s="248" t="s">
        <v>846</v>
      </c>
      <c r="F278" s="248" t="s">
        <v>894</v>
      </c>
      <c r="G278" s="253"/>
      <c r="H278" s="253"/>
      <c r="I278" s="253">
        <v>586.84</v>
      </c>
      <c r="J278" s="253">
        <f t="shared" si="689"/>
        <v>586.84</v>
      </c>
      <c r="K278" s="253">
        <v>0</v>
      </c>
      <c r="L278" s="253">
        <v>445</v>
      </c>
      <c r="M278" s="253">
        <v>445</v>
      </c>
      <c r="N278" s="253">
        <v>1</v>
      </c>
      <c r="O278" s="253">
        <f t="shared" ref="O278:O291" si="694">M278+N278</f>
        <v>446</v>
      </c>
      <c r="P278" s="253">
        <v>446</v>
      </c>
      <c r="Q278" s="253">
        <v>0</v>
      </c>
      <c r="R278" s="253">
        <f t="shared" si="525"/>
        <v>446</v>
      </c>
      <c r="S278" s="253">
        <v>203</v>
      </c>
      <c r="T278" s="253">
        <f t="shared" si="690"/>
        <v>649</v>
      </c>
      <c r="U278" s="253">
        <v>74</v>
      </c>
      <c r="V278" s="253">
        <v>649</v>
      </c>
      <c r="W278" s="253">
        <v>78</v>
      </c>
      <c r="X278" s="253">
        <f t="shared" si="691"/>
        <v>727</v>
      </c>
      <c r="Y278" s="253">
        <v>0</v>
      </c>
      <c r="Z278" s="253">
        <f t="shared" si="692"/>
        <v>727</v>
      </c>
      <c r="AA278" s="253">
        <v>0</v>
      </c>
      <c r="AB278" s="253">
        <f t="shared" si="693"/>
        <v>727</v>
      </c>
      <c r="AC278" s="253">
        <v>108.79900000000001</v>
      </c>
      <c r="AD278" s="253">
        <v>835.79908</v>
      </c>
      <c r="AE278" s="253">
        <v>835.79899999999998</v>
      </c>
      <c r="AF278" s="253">
        <f t="shared" si="658"/>
        <v>99.999990428321595</v>
      </c>
    </row>
    <row r="279" spans="1:32" ht="19.5" customHeight="1" x14ac:dyDescent="0.2">
      <c r="A279" s="255" t="s">
        <v>95</v>
      </c>
      <c r="B279" s="248" t="s">
        <v>130</v>
      </c>
      <c r="C279" s="248" t="s">
        <v>202</v>
      </c>
      <c r="D279" s="248" t="s">
        <v>212</v>
      </c>
      <c r="E279" s="248" t="s">
        <v>1268</v>
      </c>
      <c r="F279" s="248" t="s">
        <v>96</v>
      </c>
      <c r="G279" s="253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>
        <v>0</v>
      </c>
      <c r="S279" s="253">
        <v>0</v>
      </c>
      <c r="T279" s="253">
        <f t="shared" ref="T279:T280" si="695">R279+S279</f>
        <v>0</v>
      </c>
      <c r="U279" s="253">
        <v>70</v>
      </c>
      <c r="V279" s="253">
        <v>0</v>
      </c>
      <c r="W279" s="253">
        <v>70</v>
      </c>
      <c r="X279" s="253">
        <f t="shared" ref="X279:X280" si="696">V279+W279</f>
        <v>70</v>
      </c>
      <c r="Y279" s="253">
        <v>0</v>
      </c>
      <c r="Z279" s="253">
        <f t="shared" ref="Z279:Z280" si="697">X279+Y279</f>
        <v>70</v>
      </c>
      <c r="AA279" s="253">
        <v>0</v>
      </c>
      <c r="AB279" s="253">
        <v>0</v>
      </c>
      <c r="AC279" s="253">
        <v>128.34399999999999</v>
      </c>
      <c r="AD279" s="253">
        <v>128.34399999999999</v>
      </c>
      <c r="AE279" s="253">
        <v>128.34399999999999</v>
      </c>
      <c r="AF279" s="253">
        <f t="shared" si="658"/>
        <v>100</v>
      </c>
    </row>
    <row r="280" spans="1:32" ht="34.5" customHeight="1" x14ac:dyDescent="0.2">
      <c r="A280" s="269" t="s">
        <v>896</v>
      </c>
      <c r="B280" s="248" t="s">
        <v>130</v>
      </c>
      <c r="C280" s="248" t="s">
        <v>202</v>
      </c>
      <c r="D280" s="248" t="s">
        <v>212</v>
      </c>
      <c r="E280" s="248" t="s">
        <v>1268</v>
      </c>
      <c r="F280" s="248" t="s">
        <v>894</v>
      </c>
      <c r="G280" s="253"/>
      <c r="H280" s="253"/>
      <c r="I280" s="253">
        <v>586.84</v>
      </c>
      <c r="J280" s="253">
        <f t="shared" ref="J280" si="698">H280+I280</f>
        <v>586.84</v>
      </c>
      <c r="K280" s="253">
        <v>0</v>
      </c>
      <c r="L280" s="253">
        <v>445</v>
      </c>
      <c r="M280" s="253">
        <v>445</v>
      </c>
      <c r="N280" s="253">
        <v>1</v>
      </c>
      <c r="O280" s="253">
        <f t="shared" ref="O280" si="699">M280+N280</f>
        <v>446</v>
      </c>
      <c r="P280" s="253">
        <v>446</v>
      </c>
      <c r="Q280" s="253">
        <v>0</v>
      </c>
      <c r="R280" s="253">
        <f t="shared" ref="R280" si="700">P280+Q280</f>
        <v>446</v>
      </c>
      <c r="S280" s="253">
        <v>203</v>
      </c>
      <c r="T280" s="253">
        <f t="shared" si="695"/>
        <v>649</v>
      </c>
      <c r="U280" s="253">
        <v>74</v>
      </c>
      <c r="V280" s="253">
        <v>649</v>
      </c>
      <c r="W280" s="253">
        <v>78</v>
      </c>
      <c r="X280" s="253">
        <f t="shared" si="696"/>
        <v>727</v>
      </c>
      <c r="Y280" s="253">
        <v>0</v>
      </c>
      <c r="Z280" s="253">
        <f t="shared" si="697"/>
        <v>727</v>
      </c>
      <c r="AA280" s="253">
        <v>0</v>
      </c>
      <c r="AB280" s="253">
        <v>0</v>
      </c>
      <c r="AC280" s="253">
        <v>38.76</v>
      </c>
      <c r="AD280" s="253">
        <v>38.76</v>
      </c>
      <c r="AE280" s="253">
        <v>38.76</v>
      </c>
      <c r="AF280" s="253">
        <f t="shared" si="658"/>
        <v>100</v>
      </c>
    </row>
    <row r="281" spans="1:32" ht="27" customHeight="1" x14ac:dyDescent="0.2">
      <c r="A281" s="414" t="s">
        <v>1079</v>
      </c>
      <c r="B281" s="248" t="s">
        <v>130</v>
      </c>
      <c r="C281" s="248" t="s">
        <v>202</v>
      </c>
      <c r="D281" s="248" t="s">
        <v>212</v>
      </c>
      <c r="E281" s="248"/>
      <c r="F281" s="248"/>
      <c r="G281" s="253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>
        <f>R282+R283+R284+R285+R286+R287+R288+R290+R291+R293</f>
        <v>16954.5</v>
      </c>
      <c r="S281" s="253">
        <f t="shared" ref="S281" si="701">S282+S283+S284+S285+S286+S287+S288+S290+S291+S293</f>
        <v>3686</v>
      </c>
      <c r="T281" s="253">
        <f>T282+T283+T284+T285+T286+T287+T288+T290+T291+T293+T289</f>
        <v>20337.5</v>
      </c>
      <c r="U281" s="253">
        <f t="shared" ref="U281:V281" si="702">U282+U283+U284+U285+U286+U287+U288+U290+U291+U293+U289</f>
        <v>1843.6</v>
      </c>
      <c r="V281" s="253">
        <f t="shared" si="702"/>
        <v>13841.5</v>
      </c>
      <c r="W281" s="253">
        <f t="shared" ref="W281" si="703">W282+W283+W284+W285+W286+W287+W288+W290+W291+W293+W289</f>
        <v>10728.9</v>
      </c>
      <c r="X281" s="253">
        <f>X282+X283+X284+X285+X286+X287+X288+X290+X291+X293+X289+X300</f>
        <v>24570.400000000001</v>
      </c>
      <c r="Y281" s="253">
        <f t="shared" ref="Y281" si="704">Y282+Y283+Y284+Y285+Y286+Y287+Y288+Y290+Y291+Y293+Y289+Y300</f>
        <v>-96.774499999999989</v>
      </c>
      <c r="Z281" s="253">
        <f>Z282+Z283+Z284+Z285+Z286+Z287+Z288+Z290+Z291+Z293+Z289+Z300+Z292</f>
        <v>24473.625500000002</v>
      </c>
      <c r="AA281" s="253">
        <f t="shared" ref="AA281" si="705">AA282+AA283+AA284+AA285+AA286+AA287+AA288+AA290+AA291+AA293+AA289+AA300+AA292</f>
        <v>0</v>
      </c>
      <c r="AB281" s="253">
        <f>AB282+AB283+AB284+AB285+AB286+AB287+AB288+AB290+AB291+AB293+AB289+AB300+AB292+AB299</f>
        <v>24473.625500000002</v>
      </c>
      <c r="AC281" s="253">
        <f t="shared" ref="AC281:AD281" si="706">AC282+AC283+AC284+AC285+AC286+AC287+AC288+AC290+AC291+AC293+AC289+AC300+AC292+AC299</f>
        <v>3336.2220000000002</v>
      </c>
      <c r="AD281" s="253">
        <f t="shared" si="706"/>
        <v>27813.097880000005</v>
      </c>
      <c r="AE281" s="253">
        <f t="shared" ref="AE281" si="707">AE282+AE283+AE284+AE285+AE286+AE287+AE288+AE290+AE291+AE293+AE289+AE300+AE292+AE299</f>
        <v>27802.483040000003</v>
      </c>
      <c r="AF281" s="253">
        <f t="shared" si="658"/>
        <v>99.961835103569555</v>
      </c>
    </row>
    <row r="282" spans="1:32" ht="15.75" customHeight="1" x14ac:dyDescent="0.2">
      <c r="A282" s="371" t="s">
        <v>895</v>
      </c>
      <c r="B282" s="248" t="s">
        <v>130</v>
      </c>
      <c r="C282" s="248" t="s">
        <v>202</v>
      </c>
      <c r="D282" s="248" t="s">
        <v>212</v>
      </c>
      <c r="E282" s="248" t="s">
        <v>844</v>
      </c>
      <c r="F282" s="248" t="s">
        <v>830</v>
      </c>
      <c r="G282" s="253"/>
      <c r="H282" s="253">
        <v>0</v>
      </c>
      <c r="I282" s="253">
        <v>3218.13</v>
      </c>
      <c r="J282" s="253">
        <f t="shared" si="689"/>
        <v>3218.13</v>
      </c>
      <c r="K282" s="253">
        <v>0</v>
      </c>
      <c r="L282" s="253">
        <v>4467</v>
      </c>
      <c r="M282" s="253">
        <v>4467</v>
      </c>
      <c r="N282" s="253">
        <v>383</v>
      </c>
      <c r="O282" s="253">
        <f t="shared" si="694"/>
        <v>4850</v>
      </c>
      <c r="P282" s="253">
        <v>4850</v>
      </c>
      <c r="Q282" s="253">
        <v>0</v>
      </c>
      <c r="R282" s="253">
        <f t="shared" si="525"/>
        <v>4850</v>
      </c>
      <c r="S282" s="253">
        <f>574+43.5</f>
        <v>617.5</v>
      </c>
      <c r="T282" s="253">
        <v>5424</v>
      </c>
      <c r="U282" s="253">
        <v>617</v>
      </c>
      <c r="V282" s="253">
        <v>5424</v>
      </c>
      <c r="W282" s="253">
        <v>1062</v>
      </c>
      <c r="X282" s="253">
        <f t="shared" ref="X282:X292" si="708">V282+W282</f>
        <v>6486</v>
      </c>
      <c r="Y282" s="253">
        <v>0</v>
      </c>
      <c r="Z282" s="253">
        <f t="shared" ref="Z282:Z292" si="709">X282+Y282</f>
        <v>6486</v>
      </c>
      <c r="AA282" s="253">
        <v>0</v>
      </c>
      <c r="AB282" s="253">
        <f t="shared" ref="AB282:AB292" si="710">Z282+AA282</f>
        <v>6486</v>
      </c>
      <c r="AC282" s="253">
        <v>246.75</v>
      </c>
      <c r="AD282" s="253">
        <v>6732.7525999999998</v>
      </c>
      <c r="AE282" s="253">
        <v>6731.2522600000002</v>
      </c>
      <c r="AF282" s="253">
        <f t="shared" si="658"/>
        <v>99.977715800815261</v>
      </c>
    </row>
    <row r="283" spans="1:32" ht="30" customHeight="1" x14ac:dyDescent="0.2">
      <c r="A283" s="371" t="s">
        <v>898</v>
      </c>
      <c r="B283" s="248" t="s">
        <v>130</v>
      </c>
      <c r="C283" s="248" t="s">
        <v>202</v>
      </c>
      <c r="D283" s="248" t="s">
        <v>212</v>
      </c>
      <c r="E283" s="248" t="s">
        <v>844</v>
      </c>
      <c r="F283" s="248" t="s">
        <v>897</v>
      </c>
      <c r="G283" s="253"/>
      <c r="H283" s="253">
        <v>0</v>
      </c>
      <c r="I283" s="253">
        <v>971.87</v>
      </c>
      <c r="J283" s="253">
        <f t="shared" si="689"/>
        <v>971.87</v>
      </c>
      <c r="K283" s="253">
        <v>0</v>
      </c>
      <c r="L283" s="253">
        <v>1350</v>
      </c>
      <c r="M283" s="253">
        <v>1350</v>
      </c>
      <c r="N283" s="253">
        <v>115</v>
      </c>
      <c r="O283" s="253">
        <f t="shared" si="694"/>
        <v>1465</v>
      </c>
      <c r="P283" s="253">
        <v>1465</v>
      </c>
      <c r="Q283" s="253">
        <v>0</v>
      </c>
      <c r="R283" s="253">
        <f t="shared" si="525"/>
        <v>1465</v>
      </c>
      <c r="S283" s="253">
        <f>174+13</f>
        <v>187</v>
      </c>
      <c r="T283" s="253">
        <v>1639</v>
      </c>
      <c r="U283" s="253">
        <v>186</v>
      </c>
      <c r="V283" s="253">
        <v>1639</v>
      </c>
      <c r="W283" s="253">
        <v>320</v>
      </c>
      <c r="X283" s="253">
        <f t="shared" si="708"/>
        <v>1959</v>
      </c>
      <c r="Y283" s="253">
        <v>0</v>
      </c>
      <c r="Z283" s="253">
        <f t="shared" si="709"/>
        <v>1959</v>
      </c>
      <c r="AA283" s="253">
        <v>0</v>
      </c>
      <c r="AB283" s="253">
        <f t="shared" si="710"/>
        <v>1959</v>
      </c>
      <c r="AC283" s="253">
        <v>40.417999999999999</v>
      </c>
      <c r="AD283" s="253">
        <v>1999.41831</v>
      </c>
      <c r="AE283" s="253">
        <v>1999.4179999999999</v>
      </c>
      <c r="AF283" s="253">
        <f t="shared" si="658"/>
        <v>99.99998449549058</v>
      </c>
    </row>
    <row r="284" spans="1:32" ht="21" customHeight="1" x14ac:dyDescent="0.2">
      <c r="A284" s="371" t="s">
        <v>895</v>
      </c>
      <c r="B284" s="248" t="s">
        <v>130</v>
      </c>
      <c r="C284" s="248" t="s">
        <v>202</v>
      </c>
      <c r="D284" s="248" t="s">
        <v>212</v>
      </c>
      <c r="E284" s="248" t="s">
        <v>1080</v>
      </c>
      <c r="F284" s="248" t="s">
        <v>830</v>
      </c>
      <c r="G284" s="253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>
        <v>0</v>
      </c>
      <c r="S284" s="253">
        <f>1200</f>
        <v>1200</v>
      </c>
      <c r="T284" s="253">
        <f t="shared" si="690"/>
        <v>1200</v>
      </c>
      <c r="U284" s="253">
        <v>0</v>
      </c>
      <c r="V284" s="253">
        <v>0</v>
      </c>
      <c r="W284" s="253">
        <v>1200</v>
      </c>
      <c r="X284" s="253">
        <f t="shared" si="708"/>
        <v>1200</v>
      </c>
      <c r="Y284" s="253">
        <v>0</v>
      </c>
      <c r="Z284" s="253">
        <f t="shared" si="709"/>
        <v>1200</v>
      </c>
      <c r="AA284" s="253">
        <v>0</v>
      </c>
      <c r="AB284" s="253">
        <f t="shared" si="710"/>
        <v>1200</v>
      </c>
      <c r="AC284" s="253">
        <v>556.15499999999997</v>
      </c>
      <c r="AD284" s="253">
        <v>1756.155</v>
      </c>
      <c r="AE284" s="253">
        <v>1756.155</v>
      </c>
      <c r="AF284" s="253">
        <f t="shared" si="658"/>
        <v>100</v>
      </c>
    </row>
    <row r="285" spans="1:32" ht="30" customHeight="1" x14ac:dyDescent="0.2">
      <c r="A285" s="371" t="s">
        <v>898</v>
      </c>
      <c r="B285" s="248" t="s">
        <v>130</v>
      </c>
      <c r="C285" s="248" t="s">
        <v>202</v>
      </c>
      <c r="D285" s="248" t="s">
        <v>212</v>
      </c>
      <c r="E285" s="248" t="s">
        <v>1080</v>
      </c>
      <c r="F285" s="248" t="s">
        <v>897</v>
      </c>
      <c r="G285" s="253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>
        <v>0</v>
      </c>
      <c r="S285" s="253">
        <f>362</f>
        <v>362</v>
      </c>
      <c r="T285" s="253">
        <f t="shared" si="690"/>
        <v>362</v>
      </c>
      <c r="U285" s="253">
        <v>0</v>
      </c>
      <c r="V285" s="253">
        <v>0</v>
      </c>
      <c r="W285" s="253">
        <v>362</v>
      </c>
      <c r="X285" s="253">
        <f t="shared" si="708"/>
        <v>362</v>
      </c>
      <c r="Y285" s="253">
        <v>0</v>
      </c>
      <c r="Z285" s="253">
        <f t="shared" si="709"/>
        <v>362</v>
      </c>
      <c r="AA285" s="253">
        <v>0</v>
      </c>
      <c r="AB285" s="253">
        <f t="shared" si="710"/>
        <v>362</v>
      </c>
      <c r="AC285" s="253">
        <v>167.959</v>
      </c>
      <c r="AD285" s="253">
        <v>529.95900000000006</v>
      </c>
      <c r="AE285" s="253">
        <v>529.95900000000006</v>
      </c>
      <c r="AF285" s="253">
        <f t="shared" si="658"/>
        <v>100</v>
      </c>
    </row>
    <row r="286" spans="1:32" ht="12.75" customHeight="1" x14ac:dyDescent="0.2">
      <c r="A286" s="255" t="s">
        <v>950</v>
      </c>
      <c r="B286" s="248" t="s">
        <v>130</v>
      </c>
      <c r="C286" s="248" t="s">
        <v>202</v>
      </c>
      <c r="D286" s="248" t="s">
        <v>212</v>
      </c>
      <c r="E286" s="248" t="s">
        <v>844</v>
      </c>
      <c r="F286" s="248" t="s">
        <v>917</v>
      </c>
      <c r="G286" s="253"/>
      <c r="H286" s="253">
        <v>261</v>
      </c>
      <c r="I286" s="253">
        <v>0</v>
      </c>
      <c r="J286" s="253">
        <f t="shared" si="689"/>
        <v>261</v>
      </c>
      <c r="K286" s="253">
        <v>0</v>
      </c>
      <c r="L286" s="253">
        <v>200</v>
      </c>
      <c r="M286" s="253">
        <v>200</v>
      </c>
      <c r="N286" s="253">
        <v>0</v>
      </c>
      <c r="O286" s="253">
        <f t="shared" si="694"/>
        <v>200</v>
      </c>
      <c r="P286" s="253">
        <v>200</v>
      </c>
      <c r="Q286" s="253">
        <v>0</v>
      </c>
      <c r="R286" s="253">
        <f t="shared" si="525"/>
        <v>200</v>
      </c>
      <c r="S286" s="253">
        <v>0</v>
      </c>
      <c r="T286" s="253">
        <f t="shared" si="690"/>
        <v>200</v>
      </c>
      <c r="U286" s="253">
        <v>0</v>
      </c>
      <c r="V286" s="253">
        <v>200</v>
      </c>
      <c r="W286" s="253">
        <v>0</v>
      </c>
      <c r="X286" s="253">
        <f t="shared" si="708"/>
        <v>200</v>
      </c>
      <c r="Y286" s="253">
        <v>0</v>
      </c>
      <c r="Z286" s="253">
        <f t="shared" si="709"/>
        <v>200</v>
      </c>
      <c r="AA286" s="253">
        <v>0</v>
      </c>
      <c r="AB286" s="253">
        <f t="shared" si="710"/>
        <v>200</v>
      </c>
      <c r="AC286" s="253">
        <v>-68.287999999999997</v>
      </c>
      <c r="AD286" s="253">
        <v>135</v>
      </c>
      <c r="AE286" s="253">
        <v>134.44999999999999</v>
      </c>
      <c r="AF286" s="253">
        <f t="shared" si="658"/>
        <v>99.592592592592581</v>
      </c>
    </row>
    <row r="287" spans="1:32" ht="12.75" hidden="1" customHeight="1" x14ac:dyDescent="0.2">
      <c r="A287" s="255" t="s">
        <v>99</v>
      </c>
      <c r="B287" s="248" t="s">
        <v>130</v>
      </c>
      <c r="C287" s="248" t="s">
        <v>202</v>
      </c>
      <c r="D287" s="248" t="s">
        <v>212</v>
      </c>
      <c r="E287" s="248" t="s">
        <v>844</v>
      </c>
      <c r="F287" s="248" t="s">
        <v>100</v>
      </c>
      <c r="G287" s="253"/>
      <c r="H287" s="253">
        <v>196</v>
      </c>
      <c r="I287" s="253">
        <v>0</v>
      </c>
      <c r="J287" s="253">
        <f t="shared" si="689"/>
        <v>196</v>
      </c>
      <c r="K287" s="253">
        <v>193.16</v>
      </c>
      <c r="L287" s="253">
        <v>300</v>
      </c>
      <c r="M287" s="253">
        <v>300</v>
      </c>
      <c r="N287" s="253">
        <v>0</v>
      </c>
      <c r="O287" s="253">
        <f t="shared" si="694"/>
        <v>300</v>
      </c>
      <c r="P287" s="253">
        <v>300</v>
      </c>
      <c r="Q287" s="253">
        <v>0</v>
      </c>
      <c r="R287" s="253">
        <f t="shared" si="525"/>
        <v>300</v>
      </c>
      <c r="S287" s="253">
        <v>0</v>
      </c>
      <c r="T287" s="253">
        <f t="shared" si="690"/>
        <v>300</v>
      </c>
      <c r="U287" s="253">
        <v>0</v>
      </c>
      <c r="V287" s="253">
        <v>300</v>
      </c>
      <c r="W287" s="253">
        <v>-300</v>
      </c>
      <c r="X287" s="253">
        <f t="shared" si="708"/>
        <v>0</v>
      </c>
      <c r="Y287" s="253">
        <v>0</v>
      </c>
      <c r="Z287" s="253">
        <f t="shared" si="709"/>
        <v>0</v>
      </c>
      <c r="AA287" s="253">
        <v>0</v>
      </c>
      <c r="AB287" s="253">
        <f t="shared" si="710"/>
        <v>0</v>
      </c>
      <c r="AC287" s="253">
        <v>0</v>
      </c>
      <c r="AD287" s="253">
        <v>0</v>
      </c>
      <c r="AE287" s="253">
        <v>0</v>
      </c>
      <c r="AF287" s="253" t="e">
        <f t="shared" si="658"/>
        <v>#DIV/0!</v>
      </c>
    </row>
    <row r="288" spans="1:32" ht="12.75" customHeight="1" x14ac:dyDescent="0.2">
      <c r="A288" s="255" t="s">
        <v>93</v>
      </c>
      <c r="B288" s="248" t="s">
        <v>130</v>
      </c>
      <c r="C288" s="248" t="s">
        <v>202</v>
      </c>
      <c r="D288" s="248" t="s">
        <v>212</v>
      </c>
      <c r="E288" s="248" t="s">
        <v>844</v>
      </c>
      <c r="F288" s="248" t="s">
        <v>94</v>
      </c>
      <c r="G288" s="253"/>
      <c r="H288" s="253">
        <v>1500</v>
      </c>
      <c r="I288" s="253">
        <v>0</v>
      </c>
      <c r="J288" s="253">
        <f t="shared" si="689"/>
        <v>1500</v>
      </c>
      <c r="K288" s="253">
        <v>-395.6</v>
      </c>
      <c r="L288" s="253">
        <v>1200</v>
      </c>
      <c r="M288" s="253">
        <v>1200</v>
      </c>
      <c r="N288" s="253">
        <v>-100</v>
      </c>
      <c r="O288" s="253">
        <f t="shared" si="694"/>
        <v>1100</v>
      </c>
      <c r="P288" s="253">
        <v>1100</v>
      </c>
      <c r="Q288" s="253">
        <v>0</v>
      </c>
      <c r="R288" s="253">
        <f t="shared" si="525"/>
        <v>1100</v>
      </c>
      <c r="S288" s="253">
        <v>0</v>
      </c>
      <c r="T288" s="253">
        <f t="shared" si="690"/>
        <v>1100</v>
      </c>
      <c r="U288" s="253">
        <v>-118</v>
      </c>
      <c r="V288" s="253">
        <v>1100</v>
      </c>
      <c r="W288" s="253">
        <f>50+1000</f>
        <v>1050</v>
      </c>
      <c r="X288" s="253">
        <f t="shared" si="708"/>
        <v>2150</v>
      </c>
      <c r="Y288" s="253">
        <v>10.6325</v>
      </c>
      <c r="Z288" s="253">
        <f t="shared" si="709"/>
        <v>2160.6325000000002</v>
      </c>
      <c r="AA288" s="253">
        <v>0</v>
      </c>
      <c r="AB288" s="253">
        <f t="shared" si="710"/>
        <v>2160.6325000000002</v>
      </c>
      <c r="AC288" s="253">
        <v>146.75</v>
      </c>
      <c r="AD288" s="253">
        <v>2307.3361799999998</v>
      </c>
      <c r="AE288" s="253">
        <v>2298.7730000000001</v>
      </c>
      <c r="AF288" s="253">
        <f t="shared" si="658"/>
        <v>99.628871593388709</v>
      </c>
    </row>
    <row r="289" spans="1:32" ht="12.75" customHeight="1" x14ac:dyDescent="0.2">
      <c r="A289" s="255" t="s">
        <v>1189</v>
      </c>
      <c r="B289" s="248" t="s">
        <v>130</v>
      </c>
      <c r="C289" s="248" t="s">
        <v>202</v>
      </c>
      <c r="D289" s="248" t="s">
        <v>212</v>
      </c>
      <c r="E289" s="248" t="s">
        <v>844</v>
      </c>
      <c r="F289" s="248" t="s">
        <v>1188</v>
      </c>
      <c r="G289" s="253"/>
      <c r="H289" s="253">
        <v>1500</v>
      </c>
      <c r="I289" s="253">
        <v>0</v>
      </c>
      <c r="J289" s="253">
        <f t="shared" ref="J289" si="711">H289+I289</f>
        <v>1500</v>
      </c>
      <c r="K289" s="253">
        <v>-395.6</v>
      </c>
      <c r="L289" s="253">
        <v>1200</v>
      </c>
      <c r="M289" s="253">
        <v>1200</v>
      </c>
      <c r="N289" s="253">
        <v>-100</v>
      </c>
      <c r="O289" s="253">
        <f t="shared" ref="O289" si="712">M289+N289</f>
        <v>1100</v>
      </c>
      <c r="P289" s="253">
        <v>1100</v>
      </c>
      <c r="Q289" s="253">
        <v>0</v>
      </c>
      <c r="R289" s="253">
        <f t="shared" ref="R289" si="713">P289+Q289</f>
        <v>1100</v>
      </c>
      <c r="S289" s="253">
        <v>0</v>
      </c>
      <c r="T289" s="253">
        <v>0</v>
      </c>
      <c r="U289" s="253">
        <v>118</v>
      </c>
      <c r="V289" s="253">
        <v>0</v>
      </c>
      <c r="W289" s="253">
        <v>118</v>
      </c>
      <c r="X289" s="253">
        <f t="shared" si="708"/>
        <v>118</v>
      </c>
      <c r="Y289" s="253">
        <v>0</v>
      </c>
      <c r="Z289" s="253">
        <f t="shared" si="709"/>
        <v>118</v>
      </c>
      <c r="AA289" s="253">
        <v>0</v>
      </c>
      <c r="AB289" s="253">
        <f t="shared" si="710"/>
        <v>118</v>
      </c>
      <c r="AC289" s="253">
        <v>-12.468999999999999</v>
      </c>
      <c r="AD289" s="253">
        <v>105.53113</v>
      </c>
      <c r="AE289" s="253">
        <v>105.53100000000001</v>
      </c>
      <c r="AF289" s="253">
        <f t="shared" si="658"/>
        <v>99.999876813599926</v>
      </c>
    </row>
    <row r="290" spans="1:32" ht="12.75" customHeight="1" x14ac:dyDescent="0.2">
      <c r="A290" s="255" t="s">
        <v>103</v>
      </c>
      <c r="B290" s="248" t="s">
        <v>130</v>
      </c>
      <c r="C290" s="248" t="s">
        <v>202</v>
      </c>
      <c r="D290" s="248" t="s">
        <v>212</v>
      </c>
      <c r="E290" s="248" t="s">
        <v>844</v>
      </c>
      <c r="F290" s="248" t="s">
        <v>104</v>
      </c>
      <c r="G290" s="253"/>
      <c r="H290" s="253">
        <v>40</v>
      </c>
      <c r="I290" s="253">
        <v>0</v>
      </c>
      <c r="J290" s="253">
        <f t="shared" si="689"/>
        <v>40</v>
      </c>
      <c r="K290" s="253">
        <v>0</v>
      </c>
      <c r="L290" s="253">
        <f>I290+J290</f>
        <v>40</v>
      </c>
      <c r="M290" s="253">
        <f>J290+K290</f>
        <v>40</v>
      </c>
      <c r="N290" s="253">
        <v>0</v>
      </c>
      <c r="O290" s="253">
        <f t="shared" si="694"/>
        <v>40</v>
      </c>
      <c r="P290" s="253">
        <f t="shared" ref="P290" si="714">M290+N290</f>
        <v>40</v>
      </c>
      <c r="Q290" s="253">
        <v>0</v>
      </c>
      <c r="R290" s="253">
        <f t="shared" si="525"/>
        <v>40</v>
      </c>
      <c r="S290" s="253">
        <v>310</v>
      </c>
      <c r="T290" s="253">
        <f t="shared" si="690"/>
        <v>350</v>
      </c>
      <c r="U290" s="253">
        <v>0</v>
      </c>
      <c r="V290" s="253">
        <v>350</v>
      </c>
      <c r="W290" s="253">
        <v>0</v>
      </c>
      <c r="X290" s="253">
        <f t="shared" si="708"/>
        <v>350</v>
      </c>
      <c r="Y290" s="253">
        <v>-7</v>
      </c>
      <c r="Z290" s="253">
        <f t="shared" si="709"/>
        <v>343</v>
      </c>
      <c r="AA290" s="253">
        <v>-0.91420000000000001</v>
      </c>
      <c r="AB290" s="253">
        <f t="shared" si="710"/>
        <v>342.08580000000001</v>
      </c>
      <c r="AC290" s="253">
        <v>-336.79</v>
      </c>
      <c r="AD290" s="253">
        <v>5.2957999999999856</v>
      </c>
      <c r="AE290" s="253">
        <v>5.2957999999999856</v>
      </c>
      <c r="AF290" s="253">
        <f t="shared" si="658"/>
        <v>100</v>
      </c>
    </row>
    <row r="291" spans="1:32" ht="12.75" customHeight="1" x14ac:dyDescent="0.2">
      <c r="A291" s="255" t="s">
        <v>400</v>
      </c>
      <c r="B291" s="248" t="s">
        <v>130</v>
      </c>
      <c r="C291" s="248" t="s">
        <v>202</v>
      </c>
      <c r="D291" s="248" t="s">
        <v>212</v>
      </c>
      <c r="E291" s="248" t="s">
        <v>844</v>
      </c>
      <c r="F291" s="248" t="s">
        <v>106</v>
      </c>
      <c r="G291" s="253"/>
      <c r="H291" s="253">
        <v>60</v>
      </c>
      <c r="I291" s="253">
        <v>0</v>
      </c>
      <c r="J291" s="253">
        <f t="shared" si="689"/>
        <v>60</v>
      </c>
      <c r="K291" s="253">
        <v>-0.15</v>
      </c>
      <c r="L291" s="253">
        <v>60</v>
      </c>
      <c r="M291" s="253">
        <v>60</v>
      </c>
      <c r="N291" s="253">
        <v>0</v>
      </c>
      <c r="O291" s="253">
        <f t="shared" si="694"/>
        <v>60</v>
      </c>
      <c r="P291" s="253">
        <v>60</v>
      </c>
      <c r="Q291" s="253">
        <v>0</v>
      </c>
      <c r="R291" s="253">
        <f t="shared" si="525"/>
        <v>60</v>
      </c>
      <c r="S291" s="253">
        <v>-30</v>
      </c>
      <c r="T291" s="253">
        <f t="shared" si="690"/>
        <v>30</v>
      </c>
      <c r="U291" s="253">
        <v>0</v>
      </c>
      <c r="V291" s="253">
        <v>30</v>
      </c>
      <c r="W291" s="253">
        <v>0</v>
      </c>
      <c r="X291" s="253">
        <f t="shared" si="708"/>
        <v>30</v>
      </c>
      <c r="Y291" s="253">
        <v>7</v>
      </c>
      <c r="Z291" s="253">
        <f t="shared" si="709"/>
        <v>37</v>
      </c>
      <c r="AA291" s="253">
        <v>0</v>
      </c>
      <c r="AB291" s="253">
        <f t="shared" si="710"/>
        <v>37</v>
      </c>
      <c r="AC291" s="253">
        <v>5</v>
      </c>
      <c r="AD291" s="253">
        <v>42</v>
      </c>
      <c r="AE291" s="253">
        <v>42</v>
      </c>
      <c r="AF291" s="253">
        <f t="shared" si="658"/>
        <v>100</v>
      </c>
    </row>
    <row r="292" spans="1:32" ht="12.75" customHeight="1" x14ac:dyDescent="0.2">
      <c r="A292" s="255" t="s">
        <v>904</v>
      </c>
      <c r="B292" s="248" t="s">
        <v>130</v>
      </c>
      <c r="C292" s="248" t="s">
        <v>202</v>
      </c>
      <c r="D292" s="248" t="s">
        <v>212</v>
      </c>
      <c r="E292" s="248" t="s">
        <v>844</v>
      </c>
      <c r="F292" s="248" t="s">
        <v>903</v>
      </c>
      <c r="G292" s="253"/>
      <c r="H292" s="253">
        <v>60</v>
      </c>
      <c r="I292" s="253">
        <v>0</v>
      </c>
      <c r="J292" s="253">
        <v>0</v>
      </c>
      <c r="K292" s="253">
        <v>1.96</v>
      </c>
      <c r="L292" s="253">
        <v>0</v>
      </c>
      <c r="M292" s="253">
        <v>0</v>
      </c>
      <c r="N292" s="253">
        <v>0</v>
      </c>
      <c r="O292" s="253">
        <v>0</v>
      </c>
      <c r="P292" s="253">
        <v>0</v>
      </c>
      <c r="Q292" s="253">
        <v>0</v>
      </c>
      <c r="R292" s="253">
        <f t="shared" si="525"/>
        <v>0</v>
      </c>
      <c r="S292" s="253">
        <f t="shared" ref="S292" si="715">Q292+R292</f>
        <v>0</v>
      </c>
      <c r="T292" s="253">
        <f t="shared" si="690"/>
        <v>0</v>
      </c>
      <c r="U292" s="253">
        <f t="shared" ref="U292" si="716">S292+T292</f>
        <v>0</v>
      </c>
      <c r="V292" s="253">
        <f t="shared" ref="V292" si="717">T292+U292</f>
        <v>0</v>
      </c>
      <c r="W292" s="253">
        <f t="shared" ref="W292" si="718">U292+V292</f>
        <v>0</v>
      </c>
      <c r="X292" s="253">
        <f t="shared" si="708"/>
        <v>0</v>
      </c>
      <c r="Y292" s="253">
        <f t="shared" ref="Y292" si="719">W292+X292</f>
        <v>0</v>
      </c>
      <c r="Z292" s="253">
        <f t="shared" si="709"/>
        <v>0</v>
      </c>
      <c r="AA292" s="253">
        <v>0.91420000000000001</v>
      </c>
      <c r="AB292" s="253">
        <f t="shared" si="710"/>
        <v>0.91420000000000001</v>
      </c>
      <c r="AC292" s="253">
        <v>0</v>
      </c>
      <c r="AD292" s="253">
        <v>0.91420000000000001</v>
      </c>
      <c r="AE292" s="253">
        <v>0.91420000000000001</v>
      </c>
      <c r="AF292" s="253">
        <f t="shared" si="658"/>
        <v>100</v>
      </c>
    </row>
    <row r="293" spans="1:32" ht="20.25" customHeight="1" x14ac:dyDescent="0.2">
      <c r="A293" s="255" t="s">
        <v>1081</v>
      </c>
      <c r="B293" s="248" t="s">
        <v>130</v>
      </c>
      <c r="C293" s="248" t="s">
        <v>202</v>
      </c>
      <c r="D293" s="248" t="s">
        <v>212</v>
      </c>
      <c r="E293" s="248" t="s">
        <v>1082</v>
      </c>
      <c r="F293" s="248"/>
      <c r="G293" s="253">
        <f>G294</f>
        <v>0</v>
      </c>
      <c r="H293" s="253" t="e">
        <f>H294+H295+#REF!+#REF!</f>
        <v>#REF!</v>
      </c>
      <c r="I293" s="253" t="e">
        <f>I294+I295+#REF!+#REF!</f>
        <v>#REF!</v>
      </c>
      <c r="J293" s="253" t="e">
        <f>J294+J295+#REF!+#REF!</f>
        <v>#REF!</v>
      </c>
      <c r="K293" s="253" t="e">
        <f>K294+K295+#REF!+#REF!+K297</f>
        <v>#REF!</v>
      </c>
      <c r="L293" s="253">
        <f>L295+L297</f>
        <v>8618</v>
      </c>
      <c r="M293" s="253">
        <f>M295+M297</f>
        <v>8618</v>
      </c>
      <c r="N293" s="253">
        <f t="shared" ref="N293:Q293" si="720">N295+N297</f>
        <v>-45</v>
      </c>
      <c r="O293" s="253">
        <f t="shared" si="720"/>
        <v>8573</v>
      </c>
      <c r="P293" s="253">
        <f t="shared" si="720"/>
        <v>8573</v>
      </c>
      <c r="Q293" s="253">
        <f t="shared" si="720"/>
        <v>366.5</v>
      </c>
      <c r="R293" s="253">
        <f>R295+R296+R297+R298</f>
        <v>8939.5</v>
      </c>
      <c r="S293" s="253">
        <f t="shared" ref="S293:T293" si="721">S295+S296+S297+S298</f>
        <v>1039.5</v>
      </c>
      <c r="T293" s="253">
        <f t="shared" si="721"/>
        <v>9732.5</v>
      </c>
      <c r="U293" s="253">
        <f t="shared" ref="U293:V293" si="722">U295+U296+U297+U298</f>
        <v>1040.5999999999999</v>
      </c>
      <c r="V293" s="253">
        <f t="shared" si="722"/>
        <v>4798.5</v>
      </c>
      <c r="W293" s="253">
        <f t="shared" ref="W293:X293" si="723">W295+W296+W297+W298</f>
        <v>6916.9</v>
      </c>
      <c r="X293" s="253">
        <f t="shared" si="723"/>
        <v>11715.4</v>
      </c>
      <c r="Y293" s="253">
        <f t="shared" ref="Y293:Z293" si="724">Y295+Y296+Y297+Y298</f>
        <v>-122.807</v>
      </c>
      <c r="Z293" s="253">
        <f t="shared" si="724"/>
        <v>11592.592999999999</v>
      </c>
      <c r="AA293" s="253">
        <f t="shared" ref="AA293:AB293" si="725">AA295+AA296+AA297+AA298</f>
        <v>0</v>
      </c>
      <c r="AB293" s="253">
        <f t="shared" si="725"/>
        <v>11592.592999999999</v>
      </c>
      <c r="AC293" s="253">
        <f t="shared" ref="AC293:AD293" si="726">AC295+AC296+AC297+AC298</f>
        <v>2534.5340000000006</v>
      </c>
      <c r="AD293" s="253">
        <f t="shared" si="726"/>
        <v>14127.132659999999</v>
      </c>
      <c r="AE293" s="253">
        <f t="shared" ref="AE293" si="727">AE295+AE296+AE297+AE298</f>
        <v>14127.13178</v>
      </c>
      <c r="AF293" s="253">
        <f t="shared" si="658"/>
        <v>99.999993770852015</v>
      </c>
    </row>
    <row r="294" spans="1:32" ht="12.75" hidden="1" customHeight="1" x14ac:dyDescent="0.2">
      <c r="A294" s="255" t="s">
        <v>95</v>
      </c>
      <c r="B294" s="248" t="s">
        <v>130</v>
      </c>
      <c r="C294" s="248" t="s">
        <v>202</v>
      </c>
      <c r="D294" s="248" t="s">
        <v>212</v>
      </c>
      <c r="E294" s="248" t="s">
        <v>845</v>
      </c>
      <c r="F294" s="248" t="s">
        <v>96</v>
      </c>
      <c r="G294" s="253"/>
      <c r="H294" s="253">
        <v>3083</v>
      </c>
      <c r="I294" s="253">
        <v>-3083</v>
      </c>
      <c r="J294" s="253">
        <f>H294+I294</f>
        <v>0</v>
      </c>
      <c r="K294" s="253">
        <v>0</v>
      </c>
      <c r="L294" s="253">
        <f>I294+J294</f>
        <v>-3083</v>
      </c>
      <c r="M294" s="253">
        <f>J294+K294</f>
        <v>0</v>
      </c>
      <c r="N294" s="253">
        <f t="shared" ref="N294:O294" si="728">K294+L294</f>
        <v>-3083</v>
      </c>
      <c r="O294" s="253">
        <f t="shared" si="728"/>
        <v>-3083</v>
      </c>
      <c r="P294" s="253">
        <f>M294+N294</f>
        <v>-3083</v>
      </c>
      <c r="Q294" s="253">
        <f t="shared" ref="Q294" si="729">N294+O294</f>
        <v>-6166</v>
      </c>
      <c r="R294" s="253">
        <f t="shared" si="525"/>
        <v>-9249</v>
      </c>
      <c r="S294" s="253">
        <f t="shared" ref="S294" si="730">Q294+R294</f>
        <v>-15415</v>
      </c>
      <c r="T294" s="253">
        <f t="shared" ref="T294:T298" si="731">R294+S294</f>
        <v>-24664</v>
      </c>
      <c r="U294" s="253">
        <f t="shared" ref="U294" si="732">S294+T294</f>
        <v>-40079</v>
      </c>
      <c r="V294" s="253">
        <f t="shared" ref="V294" si="733">T294+U294</f>
        <v>-64743</v>
      </c>
      <c r="W294" s="253">
        <f t="shared" ref="W294" si="734">U294+V294</f>
        <v>-104822</v>
      </c>
      <c r="X294" s="253">
        <f t="shared" ref="X294:X298" si="735">V294+W294</f>
        <v>-169565</v>
      </c>
      <c r="Y294" s="253">
        <f t="shared" ref="Y294" si="736">W294+X294</f>
        <v>-274387</v>
      </c>
      <c r="Z294" s="253">
        <f t="shared" ref="Z294:Z298" si="737">X294+Y294</f>
        <v>-443952</v>
      </c>
      <c r="AA294" s="253">
        <f t="shared" ref="AA294" si="738">Y294+Z294</f>
        <v>-718339</v>
      </c>
      <c r="AB294" s="253">
        <f t="shared" ref="AB294:AB298" si="739">Z294+AA294</f>
        <v>-1162291</v>
      </c>
      <c r="AC294" s="253">
        <f t="shared" ref="AC294" si="740">AA294+AB294</f>
        <v>-1880630</v>
      </c>
      <c r="AD294" s="253">
        <f t="shared" ref="AD294:AE294" si="741">AB294+AC294</f>
        <v>-3042921</v>
      </c>
      <c r="AE294" s="253">
        <f t="shared" si="741"/>
        <v>-4923551</v>
      </c>
      <c r="AF294" s="253">
        <f t="shared" si="658"/>
        <v>161.80344478216819</v>
      </c>
    </row>
    <row r="295" spans="1:32" ht="18" customHeight="1" x14ac:dyDescent="0.2">
      <c r="A295" s="371" t="s">
        <v>895</v>
      </c>
      <c r="B295" s="248" t="s">
        <v>130</v>
      </c>
      <c r="C295" s="248" t="s">
        <v>202</v>
      </c>
      <c r="D295" s="248" t="s">
        <v>212</v>
      </c>
      <c r="E295" s="248" t="s">
        <v>1083</v>
      </c>
      <c r="F295" s="248" t="s">
        <v>830</v>
      </c>
      <c r="G295" s="253"/>
      <c r="H295" s="253">
        <v>5065</v>
      </c>
      <c r="I295" s="253">
        <v>-5065</v>
      </c>
      <c r="J295" s="253">
        <f>H295+I295</f>
        <v>0</v>
      </c>
      <c r="K295" s="253">
        <v>511.52</v>
      </c>
      <c r="L295" s="253">
        <v>4355</v>
      </c>
      <c r="M295" s="253">
        <v>4355</v>
      </c>
      <c r="N295" s="253">
        <v>-45</v>
      </c>
      <c r="O295" s="253">
        <f>M295+N295</f>
        <v>4310</v>
      </c>
      <c r="P295" s="253">
        <v>4310</v>
      </c>
      <c r="Q295" s="253">
        <v>0</v>
      </c>
      <c r="R295" s="253">
        <f t="shared" si="525"/>
        <v>4310</v>
      </c>
      <c r="S295" s="253">
        <f>-624.5+189.5</f>
        <v>-435</v>
      </c>
      <c r="T295" s="253">
        <v>3685.5</v>
      </c>
      <c r="U295" s="253">
        <f>-651.5+387</f>
        <v>-264.5</v>
      </c>
      <c r="V295" s="253">
        <v>3685.5</v>
      </c>
      <c r="W295" s="253">
        <v>-92.5</v>
      </c>
      <c r="X295" s="253">
        <f t="shared" si="735"/>
        <v>3593</v>
      </c>
      <c r="Y295" s="253">
        <v>0</v>
      </c>
      <c r="Z295" s="253">
        <f t="shared" si="737"/>
        <v>3593</v>
      </c>
      <c r="AA295" s="253">
        <v>0</v>
      </c>
      <c r="AB295" s="253">
        <f t="shared" si="739"/>
        <v>3593</v>
      </c>
      <c r="AC295" s="253">
        <v>1680.3150000000001</v>
      </c>
      <c r="AD295" s="253">
        <v>5273.3151900000003</v>
      </c>
      <c r="AE295" s="253">
        <v>5273.3150000000005</v>
      </c>
      <c r="AF295" s="253">
        <f t="shared" si="658"/>
        <v>99.999996396953478</v>
      </c>
    </row>
    <row r="296" spans="1:32" ht="30" customHeight="1" x14ac:dyDescent="0.2">
      <c r="A296" s="371" t="s">
        <v>898</v>
      </c>
      <c r="B296" s="248" t="s">
        <v>130</v>
      </c>
      <c r="C296" s="248" t="s">
        <v>202</v>
      </c>
      <c r="D296" s="248" t="s">
        <v>212</v>
      </c>
      <c r="E296" s="248" t="s">
        <v>1083</v>
      </c>
      <c r="F296" s="248" t="s">
        <v>897</v>
      </c>
      <c r="G296" s="253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>
        <v>0</v>
      </c>
      <c r="S296" s="253">
        <f>1113+57</f>
        <v>1170</v>
      </c>
      <c r="T296" s="253">
        <v>1113</v>
      </c>
      <c r="U296" s="253">
        <f>-196+116</f>
        <v>-80</v>
      </c>
      <c r="V296" s="253">
        <v>1113</v>
      </c>
      <c r="W296" s="253">
        <v>-28</v>
      </c>
      <c r="X296" s="253">
        <f t="shared" si="735"/>
        <v>1085</v>
      </c>
      <c r="Y296" s="253">
        <v>0</v>
      </c>
      <c r="Z296" s="253">
        <f t="shared" si="737"/>
        <v>1085</v>
      </c>
      <c r="AA296" s="253">
        <v>0</v>
      </c>
      <c r="AB296" s="253">
        <f t="shared" si="739"/>
        <v>1085</v>
      </c>
      <c r="AC296" s="253">
        <v>535.12400000000002</v>
      </c>
      <c r="AD296" s="253">
        <v>1620.12447</v>
      </c>
      <c r="AE296" s="253">
        <v>1620.124</v>
      </c>
      <c r="AF296" s="253">
        <f t="shared" si="658"/>
        <v>99.999970989883266</v>
      </c>
    </row>
    <row r="297" spans="1:32" ht="16.5" customHeight="1" x14ac:dyDescent="0.2">
      <c r="A297" s="371" t="s">
        <v>895</v>
      </c>
      <c r="B297" s="248" t="s">
        <v>130</v>
      </c>
      <c r="C297" s="248" t="s">
        <v>202</v>
      </c>
      <c r="D297" s="248" t="s">
        <v>212</v>
      </c>
      <c r="E297" s="248" t="s">
        <v>1084</v>
      </c>
      <c r="F297" s="248" t="s">
        <v>830</v>
      </c>
      <c r="G297" s="253"/>
      <c r="H297" s="253">
        <v>5065</v>
      </c>
      <c r="I297" s="253">
        <v>-5065</v>
      </c>
      <c r="J297" s="253">
        <f>H297+I297</f>
        <v>0</v>
      </c>
      <c r="K297" s="253">
        <v>3928.3</v>
      </c>
      <c r="L297" s="253">
        <v>4263</v>
      </c>
      <c r="M297" s="253">
        <v>4263</v>
      </c>
      <c r="N297" s="253">
        <v>0</v>
      </c>
      <c r="O297" s="253">
        <f>M297+N297</f>
        <v>4263</v>
      </c>
      <c r="P297" s="253">
        <v>4263</v>
      </c>
      <c r="Q297" s="253">
        <v>366.5</v>
      </c>
      <c r="R297" s="253">
        <f t="shared" si="525"/>
        <v>4629.5</v>
      </c>
      <c r="S297" s="253">
        <v>-839.5</v>
      </c>
      <c r="T297" s="253">
        <f t="shared" si="731"/>
        <v>3790</v>
      </c>
      <c r="U297" s="253">
        <f>1019+43.8</f>
        <v>1062.8</v>
      </c>
      <c r="V297" s="253">
        <v>0</v>
      </c>
      <c r="W297" s="253">
        <v>5405</v>
      </c>
      <c r="X297" s="253">
        <f t="shared" si="735"/>
        <v>5405</v>
      </c>
      <c r="Y297" s="253">
        <v>-94.253</v>
      </c>
      <c r="Z297" s="253">
        <f t="shared" si="737"/>
        <v>5310.7470000000003</v>
      </c>
      <c r="AA297" s="253">
        <v>0</v>
      </c>
      <c r="AB297" s="253">
        <f t="shared" si="739"/>
        <v>5310.7470000000003</v>
      </c>
      <c r="AC297" s="253">
        <f>306.4+9.75</f>
        <v>316.14999999999998</v>
      </c>
      <c r="AD297" s="253">
        <v>5626.9012199999997</v>
      </c>
      <c r="AE297" s="253">
        <v>5626.9009999999998</v>
      </c>
      <c r="AF297" s="253">
        <f t="shared" si="658"/>
        <v>99.999996090210374</v>
      </c>
    </row>
    <row r="298" spans="1:32" ht="30" customHeight="1" x14ac:dyDescent="0.2">
      <c r="A298" s="371" t="s">
        <v>898</v>
      </c>
      <c r="B298" s="248" t="s">
        <v>130</v>
      </c>
      <c r="C298" s="248" t="s">
        <v>202</v>
      </c>
      <c r="D298" s="248" t="s">
        <v>212</v>
      </c>
      <c r="E298" s="248" t="s">
        <v>1084</v>
      </c>
      <c r="F298" s="248" t="s">
        <v>897</v>
      </c>
      <c r="G298" s="253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>
        <v>0</v>
      </c>
      <c r="S298" s="253">
        <v>1144</v>
      </c>
      <c r="T298" s="253">
        <f t="shared" si="731"/>
        <v>1144</v>
      </c>
      <c r="U298" s="253">
        <f>309+13.3</f>
        <v>322.3</v>
      </c>
      <c r="V298" s="253">
        <v>0</v>
      </c>
      <c r="W298" s="253">
        <v>1632.4</v>
      </c>
      <c r="X298" s="253">
        <f t="shared" si="735"/>
        <v>1632.4</v>
      </c>
      <c r="Y298" s="253">
        <v>-28.553999999999998</v>
      </c>
      <c r="Z298" s="253">
        <f t="shared" si="737"/>
        <v>1603.846</v>
      </c>
      <c r="AA298" s="253">
        <v>0</v>
      </c>
      <c r="AB298" s="253">
        <f t="shared" si="739"/>
        <v>1603.846</v>
      </c>
      <c r="AC298" s="253">
        <v>2.9449999999999998</v>
      </c>
      <c r="AD298" s="253">
        <v>1606.79178</v>
      </c>
      <c r="AE298" s="253">
        <v>1606.79178</v>
      </c>
      <c r="AF298" s="253">
        <f t="shared" si="658"/>
        <v>100</v>
      </c>
    </row>
    <row r="299" spans="1:32" ht="30" customHeight="1" x14ac:dyDescent="0.2">
      <c r="A299" s="255" t="s">
        <v>1223</v>
      </c>
      <c r="B299" s="248" t="s">
        <v>130</v>
      </c>
      <c r="C299" s="248" t="s">
        <v>202</v>
      </c>
      <c r="D299" s="248" t="s">
        <v>212</v>
      </c>
      <c r="E299" s="247" t="s">
        <v>1237</v>
      </c>
      <c r="F299" s="248" t="s">
        <v>94</v>
      </c>
      <c r="G299" s="253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53"/>
      <c r="U299" s="253"/>
      <c r="V299" s="253"/>
      <c r="W299" s="253"/>
      <c r="X299" s="253">
        <v>0</v>
      </c>
      <c r="Y299" s="253">
        <v>15.4</v>
      </c>
      <c r="Z299" s="253">
        <v>15.4</v>
      </c>
      <c r="AA299" s="253">
        <v>0</v>
      </c>
      <c r="AB299" s="253">
        <v>0</v>
      </c>
      <c r="AC299" s="253">
        <v>56.203000000000003</v>
      </c>
      <c r="AD299" s="253">
        <v>56.203000000000003</v>
      </c>
      <c r="AE299" s="253">
        <v>56.203000000000003</v>
      </c>
      <c r="AF299" s="253">
        <f t="shared" si="658"/>
        <v>100</v>
      </c>
    </row>
    <row r="300" spans="1:32" ht="20.25" customHeight="1" x14ac:dyDescent="0.2">
      <c r="A300" s="255" t="s">
        <v>352</v>
      </c>
      <c r="B300" s="248" t="s">
        <v>130</v>
      </c>
      <c r="C300" s="248" t="s">
        <v>202</v>
      </c>
      <c r="D300" s="248" t="s">
        <v>212</v>
      </c>
      <c r="E300" s="248" t="s">
        <v>873</v>
      </c>
      <c r="F300" s="248" t="s">
        <v>94</v>
      </c>
      <c r="G300" s="253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53"/>
      <c r="U300" s="253"/>
      <c r="V300" s="253"/>
      <c r="W300" s="253"/>
      <c r="X300" s="253">
        <v>0</v>
      </c>
      <c r="Y300" s="253">
        <v>15.4</v>
      </c>
      <c r="Z300" s="253">
        <f>X300+Y300</f>
        <v>15.4</v>
      </c>
      <c r="AA300" s="253">
        <v>0</v>
      </c>
      <c r="AB300" s="253">
        <f>Z300+AA300</f>
        <v>15.4</v>
      </c>
      <c r="AC300" s="253">
        <v>0</v>
      </c>
      <c r="AD300" s="253">
        <v>15.4</v>
      </c>
      <c r="AE300" s="253">
        <v>15.4</v>
      </c>
      <c r="AF300" s="253">
        <f t="shared" si="658"/>
        <v>100</v>
      </c>
    </row>
    <row r="301" spans="1:32" s="429" customFormat="1" ht="15" customHeight="1" x14ac:dyDescent="0.2">
      <c r="A301" s="447" t="s">
        <v>65</v>
      </c>
      <c r="B301" s="246" t="s">
        <v>130</v>
      </c>
      <c r="C301" s="246">
        <v>10</v>
      </c>
      <c r="D301" s="246"/>
      <c r="E301" s="246"/>
      <c r="F301" s="246"/>
      <c r="G301" s="257" t="e">
        <f>#REF!+G302</f>
        <v>#REF!</v>
      </c>
      <c r="H301" s="257">
        <f t="shared" ref="H301:AC303" si="742">H302</f>
        <v>1438.7</v>
      </c>
      <c r="I301" s="257">
        <f t="shared" si="742"/>
        <v>0</v>
      </c>
      <c r="J301" s="257">
        <f t="shared" si="742"/>
        <v>1438.7</v>
      </c>
      <c r="K301" s="257">
        <f t="shared" si="742"/>
        <v>0</v>
      </c>
      <c r="L301" s="257">
        <f t="shared" si="742"/>
        <v>2749.2</v>
      </c>
      <c r="M301" s="257">
        <f t="shared" si="742"/>
        <v>2749.2</v>
      </c>
      <c r="N301" s="257">
        <f t="shared" si="742"/>
        <v>174.4</v>
      </c>
      <c r="O301" s="257">
        <f t="shared" si="742"/>
        <v>2923.6</v>
      </c>
      <c r="P301" s="257">
        <f t="shared" si="742"/>
        <v>2923.6</v>
      </c>
      <c r="Q301" s="257">
        <f t="shared" si="742"/>
        <v>-427</v>
      </c>
      <c r="R301" s="257">
        <f t="shared" si="742"/>
        <v>2496.6</v>
      </c>
      <c r="S301" s="257">
        <f t="shared" si="742"/>
        <v>55.9</v>
      </c>
      <c r="T301" s="257">
        <f t="shared" si="742"/>
        <v>2552.5</v>
      </c>
      <c r="U301" s="257">
        <f t="shared" si="742"/>
        <v>-550.1</v>
      </c>
      <c r="V301" s="257">
        <f t="shared" si="742"/>
        <v>2002.4</v>
      </c>
      <c r="W301" s="257">
        <f t="shared" si="742"/>
        <v>105.4</v>
      </c>
      <c r="X301" s="257">
        <f t="shared" ref="W301:AE303" si="743">X302</f>
        <v>2107.8000000000002</v>
      </c>
      <c r="Y301" s="257">
        <f t="shared" si="742"/>
        <v>0</v>
      </c>
      <c r="Z301" s="257">
        <f t="shared" si="743"/>
        <v>2107.8000000000002</v>
      </c>
      <c r="AA301" s="257">
        <f t="shared" si="742"/>
        <v>0</v>
      </c>
      <c r="AB301" s="257">
        <f t="shared" si="743"/>
        <v>2107.8000000000002</v>
      </c>
      <c r="AC301" s="257">
        <f t="shared" si="742"/>
        <v>880</v>
      </c>
      <c r="AD301" s="257">
        <f t="shared" si="743"/>
        <v>2987.8</v>
      </c>
      <c r="AE301" s="257">
        <f t="shared" si="743"/>
        <v>2972.8069999999998</v>
      </c>
      <c r="AF301" s="271">
        <f t="shared" si="658"/>
        <v>99.49819265011044</v>
      </c>
    </row>
    <row r="302" spans="1:32" ht="17.25" customHeight="1" x14ac:dyDescent="0.2">
      <c r="A302" s="447" t="s">
        <v>278</v>
      </c>
      <c r="B302" s="246" t="s">
        <v>130</v>
      </c>
      <c r="C302" s="246">
        <v>10</v>
      </c>
      <c r="D302" s="246" t="s">
        <v>196</v>
      </c>
      <c r="E302" s="246"/>
      <c r="F302" s="246"/>
      <c r="G302" s="258" t="e">
        <f>#REF!+G303</f>
        <v>#REF!</v>
      </c>
      <c r="H302" s="257">
        <f t="shared" si="742"/>
        <v>1438.7</v>
      </c>
      <c r="I302" s="257">
        <f t="shared" si="742"/>
        <v>0</v>
      </c>
      <c r="J302" s="257">
        <f t="shared" si="742"/>
        <v>1438.7</v>
      </c>
      <c r="K302" s="257">
        <f t="shared" si="742"/>
        <v>0</v>
      </c>
      <c r="L302" s="257">
        <f t="shared" si="742"/>
        <v>2749.2</v>
      </c>
      <c r="M302" s="257">
        <f t="shared" si="742"/>
        <v>2749.2</v>
      </c>
      <c r="N302" s="257">
        <f t="shared" si="742"/>
        <v>174.4</v>
      </c>
      <c r="O302" s="257">
        <f t="shared" si="742"/>
        <v>2923.6</v>
      </c>
      <c r="P302" s="257">
        <f t="shared" si="742"/>
        <v>2923.6</v>
      </c>
      <c r="Q302" s="257">
        <f t="shared" si="742"/>
        <v>-427</v>
      </c>
      <c r="R302" s="257">
        <f t="shared" si="742"/>
        <v>2496.6</v>
      </c>
      <c r="S302" s="257">
        <f t="shared" si="742"/>
        <v>55.9</v>
      </c>
      <c r="T302" s="257">
        <f t="shared" si="742"/>
        <v>2552.5</v>
      </c>
      <c r="U302" s="257">
        <f t="shared" si="742"/>
        <v>-550.1</v>
      </c>
      <c r="V302" s="257">
        <f t="shared" si="742"/>
        <v>2002.4</v>
      </c>
      <c r="W302" s="257">
        <f t="shared" si="743"/>
        <v>105.4</v>
      </c>
      <c r="X302" s="257">
        <f t="shared" si="743"/>
        <v>2107.8000000000002</v>
      </c>
      <c r="Y302" s="257">
        <f t="shared" si="743"/>
        <v>0</v>
      </c>
      <c r="Z302" s="257">
        <f t="shared" si="743"/>
        <v>2107.8000000000002</v>
      </c>
      <c r="AA302" s="257">
        <f t="shared" si="743"/>
        <v>0</v>
      </c>
      <c r="AB302" s="257">
        <f t="shared" si="743"/>
        <v>2107.8000000000002</v>
      </c>
      <c r="AC302" s="257">
        <f t="shared" si="743"/>
        <v>880</v>
      </c>
      <c r="AD302" s="257">
        <f t="shared" si="743"/>
        <v>2987.8</v>
      </c>
      <c r="AE302" s="257">
        <f t="shared" si="743"/>
        <v>2972.8069999999998</v>
      </c>
      <c r="AF302" s="271">
        <f t="shared" si="658"/>
        <v>99.49819265011044</v>
      </c>
    </row>
    <row r="303" spans="1:32" ht="51.75" customHeight="1" x14ac:dyDescent="0.2">
      <c r="A303" s="255" t="s">
        <v>936</v>
      </c>
      <c r="B303" s="248" t="s">
        <v>130</v>
      </c>
      <c r="C303" s="248" t="s">
        <v>214</v>
      </c>
      <c r="D303" s="248" t="s">
        <v>196</v>
      </c>
      <c r="E303" s="248" t="s">
        <v>937</v>
      </c>
      <c r="F303" s="248"/>
      <c r="G303" s="253"/>
      <c r="H303" s="253">
        <f>H304</f>
        <v>1438.7</v>
      </c>
      <c r="I303" s="253">
        <f>I304</f>
        <v>0</v>
      </c>
      <c r="J303" s="253">
        <f>H303+I303</f>
        <v>1438.7</v>
      </c>
      <c r="K303" s="253">
        <f>K304</f>
        <v>0</v>
      </c>
      <c r="L303" s="253">
        <f>L304</f>
        <v>2749.2</v>
      </c>
      <c r="M303" s="253">
        <f>M304</f>
        <v>2749.2</v>
      </c>
      <c r="N303" s="253">
        <f t="shared" si="742"/>
        <v>174.4</v>
      </c>
      <c r="O303" s="253">
        <f t="shared" si="742"/>
        <v>2923.6</v>
      </c>
      <c r="P303" s="253">
        <f t="shared" si="742"/>
        <v>2923.6</v>
      </c>
      <c r="Q303" s="253">
        <f t="shared" si="742"/>
        <v>-427</v>
      </c>
      <c r="R303" s="253">
        <f t="shared" si="742"/>
        <v>2496.6</v>
      </c>
      <c r="S303" s="253">
        <f t="shared" si="742"/>
        <v>55.9</v>
      </c>
      <c r="T303" s="253">
        <f t="shared" si="742"/>
        <v>2552.5</v>
      </c>
      <c r="U303" s="253">
        <f t="shared" si="742"/>
        <v>-550.1</v>
      </c>
      <c r="V303" s="253">
        <f t="shared" si="742"/>
        <v>2002.4</v>
      </c>
      <c r="W303" s="253">
        <f t="shared" si="743"/>
        <v>105.4</v>
      </c>
      <c r="X303" s="253">
        <f t="shared" si="743"/>
        <v>2107.8000000000002</v>
      </c>
      <c r="Y303" s="253">
        <f t="shared" si="743"/>
        <v>0</v>
      </c>
      <c r="Z303" s="253">
        <f t="shared" si="743"/>
        <v>2107.8000000000002</v>
      </c>
      <c r="AA303" s="253">
        <f t="shared" si="743"/>
        <v>0</v>
      </c>
      <c r="AB303" s="253">
        <f t="shared" si="743"/>
        <v>2107.8000000000002</v>
      </c>
      <c r="AC303" s="253">
        <f t="shared" si="743"/>
        <v>880</v>
      </c>
      <c r="AD303" s="253">
        <f t="shared" si="743"/>
        <v>2987.8</v>
      </c>
      <c r="AE303" s="253">
        <f t="shared" si="743"/>
        <v>2972.8069999999998</v>
      </c>
      <c r="AF303" s="253">
        <f t="shared" si="658"/>
        <v>99.49819265011044</v>
      </c>
    </row>
    <row r="304" spans="1:32" ht="20.25" customHeight="1" x14ac:dyDescent="0.2">
      <c r="A304" s="255" t="s">
        <v>1017</v>
      </c>
      <c r="B304" s="248" t="s">
        <v>130</v>
      </c>
      <c r="C304" s="248" t="s">
        <v>214</v>
      </c>
      <c r="D304" s="248" t="s">
        <v>196</v>
      </c>
      <c r="E304" s="248" t="s">
        <v>937</v>
      </c>
      <c r="F304" s="248" t="s">
        <v>342</v>
      </c>
      <c r="G304" s="253"/>
      <c r="H304" s="253">
        <v>1438.7</v>
      </c>
      <c r="I304" s="253">
        <v>0</v>
      </c>
      <c r="J304" s="253">
        <f>H304+I304</f>
        <v>1438.7</v>
      </c>
      <c r="K304" s="253">
        <v>0</v>
      </c>
      <c r="L304" s="253">
        <v>2749.2</v>
      </c>
      <c r="M304" s="253">
        <v>2749.2</v>
      </c>
      <c r="N304" s="253">
        <v>174.4</v>
      </c>
      <c r="O304" s="253">
        <f>M304+N304</f>
        <v>2923.6</v>
      </c>
      <c r="P304" s="253">
        <v>2923.6</v>
      </c>
      <c r="Q304" s="253">
        <v>-427</v>
      </c>
      <c r="R304" s="253">
        <f t="shared" ref="R304" si="744">P304+Q304</f>
        <v>2496.6</v>
      </c>
      <c r="S304" s="253">
        <v>55.9</v>
      </c>
      <c r="T304" s="253">
        <f t="shared" ref="T304" si="745">R304+S304</f>
        <v>2552.5</v>
      </c>
      <c r="U304" s="253">
        <v>-550.1</v>
      </c>
      <c r="V304" s="253">
        <v>2002.4</v>
      </c>
      <c r="W304" s="253">
        <v>105.4</v>
      </c>
      <c r="X304" s="253">
        <f t="shared" ref="X304" si="746">V304+W304</f>
        <v>2107.8000000000002</v>
      </c>
      <c r="Y304" s="253">
        <v>0</v>
      </c>
      <c r="Z304" s="253">
        <f t="shared" ref="Z304" si="747">X304+Y304</f>
        <v>2107.8000000000002</v>
      </c>
      <c r="AA304" s="253">
        <v>0</v>
      </c>
      <c r="AB304" s="253">
        <f t="shared" ref="AB304" si="748">Z304+AA304</f>
        <v>2107.8000000000002</v>
      </c>
      <c r="AC304" s="253">
        <v>880</v>
      </c>
      <c r="AD304" s="253">
        <v>2987.8</v>
      </c>
      <c r="AE304" s="253">
        <v>2972.8069999999998</v>
      </c>
      <c r="AF304" s="253">
        <f t="shared" si="658"/>
        <v>99.49819265011044</v>
      </c>
    </row>
    <row r="305" spans="1:32" s="429" customFormat="1" ht="14.25" hidden="1" x14ac:dyDescent="0.2">
      <c r="A305" s="447" t="s">
        <v>271</v>
      </c>
      <c r="B305" s="246" t="s">
        <v>130</v>
      </c>
      <c r="C305" s="246" t="s">
        <v>204</v>
      </c>
      <c r="D305" s="246"/>
      <c r="E305" s="245"/>
      <c r="F305" s="245"/>
      <c r="G305" s="271"/>
      <c r="H305" s="271"/>
      <c r="I305" s="271" t="e">
        <f>I306</f>
        <v>#REF!</v>
      </c>
      <c r="J305" s="271" t="e">
        <f>J306</f>
        <v>#REF!</v>
      </c>
      <c r="K305" s="271" t="e">
        <f>K306</f>
        <v>#REF!</v>
      </c>
      <c r="L305" s="271" t="e">
        <f>L306</f>
        <v>#REF!</v>
      </c>
      <c r="M305" s="271" t="e">
        <f>M306</f>
        <v>#REF!</v>
      </c>
      <c r="N305" s="271" t="e">
        <f t="shared" ref="N305:AF305" si="749">N306</f>
        <v>#REF!</v>
      </c>
      <c r="O305" s="271" t="e">
        <f t="shared" si="749"/>
        <v>#REF!</v>
      </c>
      <c r="P305" s="271" t="e">
        <f t="shared" si="749"/>
        <v>#REF!</v>
      </c>
      <c r="Q305" s="271" t="e">
        <f t="shared" si="749"/>
        <v>#REF!</v>
      </c>
      <c r="R305" s="271" t="e">
        <f t="shared" si="749"/>
        <v>#REF!</v>
      </c>
      <c r="S305" s="271" t="e">
        <f t="shared" si="749"/>
        <v>#REF!</v>
      </c>
      <c r="T305" s="271" t="e">
        <f t="shared" si="749"/>
        <v>#REF!</v>
      </c>
      <c r="U305" s="271" t="e">
        <f t="shared" si="749"/>
        <v>#REF!</v>
      </c>
      <c r="V305" s="271" t="e">
        <f t="shared" si="749"/>
        <v>#REF!</v>
      </c>
      <c r="W305" s="271" t="e">
        <f t="shared" si="749"/>
        <v>#REF!</v>
      </c>
      <c r="X305" s="271" t="e">
        <f t="shared" si="749"/>
        <v>#REF!</v>
      </c>
      <c r="Y305" s="271" t="e">
        <f t="shared" si="749"/>
        <v>#REF!</v>
      </c>
      <c r="Z305" s="271" t="e">
        <f t="shared" si="749"/>
        <v>#REF!</v>
      </c>
      <c r="AA305" s="271" t="e">
        <f t="shared" si="749"/>
        <v>#REF!</v>
      </c>
      <c r="AB305" s="271" t="e">
        <f t="shared" si="749"/>
        <v>#REF!</v>
      </c>
      <c r="AC305" s="271" t="e">
        <f t="shared" si="749"/>
        <v>#REF!</v>
      </c>
      <c r="AD305" s="271" t="e">
        <f t="shared" si="749"/>
        <v>#REF!</v>
      </c>
      <c r="AE305" s="271" t="e">
        <f t="shared" si="749"/>
        <v>#REF!</v>
      </c>
      <c r="AF305" s="271" t="e">
        <f t="shared" si="749"/>
        <v>#REF!</v>
      </c>
    </row>
    <row r="306" spans="1:32" hidden="1" x14ac:dyDescent="0.2">
      <c r="A306" s="447" t="s">
        <v>280</v>
      </c>
      <c r="B306" s="246" t="s">
        <v>130</v>
      </c>
      <c r="C306" s="246" t="s">
        <v>204</v>
      </c>
      <c r="D306" s="246" t="s">
        <v>190</v>
      </c>
      <c r="E306" s="245"/>
      <c r="F306" s="245"/>
      <c r="G306" s="258" t="e">
        <f>G307+#REF!</f>
        <v>#REF!</v>
      </c>
      <c r="H306" s="258"/>
      <c r="I306" s="258" t="e">
        <f>I307+#REF!</f>
        <v>#REF!</v>
      </c>
      <c r="J306" s="258" t="e">
        <f>J307+#REF!</f>
        <v>#REF!</v>
      </c>
      <c r="K306" s="258" t="e">
        <f>K307+#REF!</f>
        <v>#REF!</v>
      </c>
      <c r="L306" s="258" t="e">
        <f>L307+#REF!</f>
        <v>#REF!</v>
      </c>
      <c r="M306" s="258" t="e">
        <f>M307+#REF!</f>
        <v>#REF!</v>
      </c>
      <c r="N306" s="258" t="e">
        <f>N307+#REF!</f>
        <v>#REF!</v>
      </c>
      <c r="O306" s="258" t="e">
        <f>O307+#REF!</f>
        <v>#REF!</v>
      </c>
      <c r="P306" s="258" t="e">
        <f>P307+#REF!</f>
        <v>#REF!</v>
      </c>
      <c r="Q306" s="258" t="e">
        <f>Q307+#REF!</f>
        <v>#REF!</v>
      </c>
      <c r="R306" s="258" t="e">
        <f>R307+#REF!</f>
        <v>#REF!</v>
      </c>
      <c r="S306" s="258" t="e">
        <f>S307+#REF!</f>
        <v>#REF!</v>
      </c>
      <c r="T306" s="258" t="e">
        <f>T307+#REF!</f>
        <v>#REF!</v>
      </c>
      <c r="U306" s="258" t="e">
        <f>U307+#REF!</f>
        <v>#REF!</v>
      </c>
      <c r="V306" s="258" t="e">
        <f>V307+#REF!</f>
        <v>#REF!</v>
      </c>
      <c r="W306" s="258" t="e">
        <f>W307+#REF!</f>
        <v>#REF!</v>
      </c>
      <c r="X306" s="258" t="e">
        <f>X307+#REF!</f>
        <v>#REF!</v>
      </c>
      <c r="Y306" s="258" t="e">
        <f>Y307+#REF!</f>
        <v>#REF!</v>
      </c>
      <c r="Z306" s="258" t="e">
        <f>Z307+#REF!</f>
        <v>#REF!</v>
      </c>
      <c r="AA306" s="258" t="e">
        <f>AA307+#REF!</f>
        <v>#REF!</v>
      </c>
      <c r="AB306" s="258" t="e">
        <f>AB307+#REF!</f>
        <v>#REF!</v>
      </c>
      <c r="AC306" s="258" t="e">
        <f>AC307+#REF!</f>
        <v>#REF!</v>
      </c>
      <c r="AD306" s="258" t="e">
        <f>AD307+#REF!</f>
        <v>#REF!</v>
      </c>
      <c r="AE306" s="258" t="e">
        <f>AE307+#REF!</f>
        <v>#REF!</v>
      </c>
      <c r="AF306" s="258" t="e">
        <f>AF307+#REF!</f>
        <v>#REF!</v>
      </c>
    </row>
    <row r="307" spans="1:32" ht="31.5" hidden="1" customHeight="1" x14ac:dyDescent="0.2">
      <c r="A307" s="255" t="s">
        <v>990</v>
      </c>
      <c r="B307" s="248" t="s">
        <v>130</v>
      </c>
      <c r="C307" s="248" t="s">
        <v>204</v>
      </c>
      <c r="D307" s="248" t="s">
        <v>190</v>
      </c>
      <c r="E307" s="267" t="s">
        <v>458</v>
      </c>
      <c r="F307" s="267"/>
      <c r="G307" s="253"/>
      <c r="H307" s="253"/>
      <c r="I307" s="253">
        <f>I308+I310</f>
        <v>-700</v>
      </c>
      <c r="J307" s="253" t="e">
        <f>J308+J310</f>
        <v>#REF!</v>
      </c>
      <c r="K307" s="253">
        <f>K308+K310</f>
        <v>-700</v>
      </c>
      <c r="L307" s="253" t="e">
        <f>L308+L310</f>
        <v>#REF!</v>
      </c>
      <c r="M307" s="253" t="e">
        <f>M308+M310</f>
        <v>#REF!</v>
      </c>
      <c r="N307" s="253" t="e">
        <f t="shared" ref="N307:R307" si="750">N308+N310</f>
        <v>#REF!</v>
      </c>
      <c r="O307" s="253" t="e">
        <f t="shared" si="750"/>
        <v>#REF!</v>
      </c>
      <c r="P307" s="253" t="e">
        <f t="shared" si="750"/>
        <v>#REF!</v>
      </c>
      <c r="Q307" s="253" t="e">
        <f t="shared" si="750"/>
        <v>#REF!</v>
      </c>
      <c r="R307" s="253" t="e">
        <f t="shared" si="750"/>
        <v>#REF!</v>
      </c>
      <c r="S307" s="253" t="e">
        <f t="shared" ref="S307:T307" si="751">S308+S310</f>
        <v>#REF!</v>
      </c>
      <c r="T307" s="253" t="e">
        <f t="shared" si="751"/>
        <v>#REF!</v>
      </c>
      <c r="U307" s="253" t="e">
        <f t="shared" ref="U307:V307" si="752">U308+U310</f>
        <v>#REF!</v>
      </c>
      <c r="V307" s="253" t="e">
        <f t="shared" si="752"/>
        <v>#REF!</v>
      </c>
      <c r="W307" s="253" t="e">
        <f t="shared" ref="W307:X307" si="753">W308+W310</f>
        <v>#REF!</v>
      </c>
      <c r="X307" s="253" t="e">
        <f t="shared" si="753"/>
        <v>#REF!</v>
      </c>
      <c r="Y307" s="253" t="e">
        <f t="shared" ref="Y307:Z307" si="754">Y308+Y310</f>
        <v>#REF!</v>
      </c>
      <c r="Z307" s="253" t="e">
        <f t="shared" si="754"/>
        <v>#REF!</v>
      </c>
      <c r="AA307" s="253" t="e">
        <f t="shared" ref="AA307:AB307" si="755">AA308+AA310</f>
        <v>#REF!</v>
      </c>
      <c r="AB307" s="253" t="e">
        <f t="shared" si="755"/>
        <v>#REF!</v>
      </c>
      <c r="AC307" s="253" t="e">
        <f t="shared" ref="AC307:AD307" si="756">AC308+AC310</f>
        <v>#REF!</v>
      </c>
      <c r="AD307" s="253" t="e">
        <f t="shared" si="756"/>
        <v>#REF!</v>
      </c>
      <c r="AE307" s="253" t="e">
        <f t="shared" ref="AE307:AF307" si="757">AE308+AE310</f>
        <v>#REF!</v>
      </c>
      <c r="AF307" s="253" t="e">
        <f t="shared" si="757"/>
        <v>#REF!</v>
      </c>
    </row>
    <row r="308" spans="1:32" ht="19.5" hidden="1" customHeight="1" x14ac:dyDescent="0.2">
      <c r="A308" s="255" t="s">
        <v>502</v>
      </c>
      <c r="B308" s="248" t="s">
        <v>130</v>
      </c>
      <c r="C308" s="248" t="s">
        <v>204</v>
      </c>
      <c r="D308" s="248" t="s">
        <v>190</v>
      </c>
      <c r="E308" s="267" t="s">
        <v>459</v>
      </c>
      <c r="F308" s="267"/>
      <c r="G308" s="253"/>
      <c r="H308" s="253"/>
      <c r="I308" s="253">
        <f>I309</f>
        <v>-700</v>
      </c>
      <c r="J308" s="253" t="e">
        <f>J309</f>
        <v>#REF!</v>
      </c>
      <c r="K308" s="253">
        <f>K309</f>
        <v>-700</v>
      </c>
      <c r="L308" s="253" t="e">
        <f>L309</f>
        <v>#REF!</v>
      </c>
      <c r="M308" s="253" t="e">
        <f>M309</f>
        <v>#REF!</v>
      </c>
      <c r="N308" s="253" t="e">
        <f t="shared" ref="N308:AF308" si="758">N309</f>
        <v>#REF!</v>
      </c>
      <c r="O308" s="253" t="e">
        <f t="shared" si="758"/>
        <v>#REF!</v>
      </c>
      <c r="P308" s="253" t="e">
        <f t="shared" si="758"/>
        <v>#REF!</v>
      </c>
      <c r="Q308" s="253" t="e">
        <f t="shared" si="758"/>
        <v>#REF!</v>
      </c>
      <c r="R308" s="253" t="e">
        <f t="shared" si="758"/>
        <v>#REF!</v>
      </c>
      <c r="S308" s="253" t="e">
        <f t="shared" si="758"/>
        <v>#REF!</v>
      </c>
      <c r="T308" s="253" t="e">
        <f t="shared" si="758"/>
        <v>#REF!</v>
      </c>
      <c r="U308" s="253" t="e">
        <f t="shared" si="758"/>
        <v>#REF!</v>
      </c>
      <c r="V308" s="253" t="e">
        <f t="shared" si="758"/>
        <v>#REF!</v>
      </c>
      <c r="W308" s="253" t="e">
        <f t="shared" si="758"/>
        <v>#REF!</v>
      </c>
      <c r="X308" s="253" t="e">
        <f t="shared" si="758"/>
        <v>#REF!</v>
      </c>
      <c r="Y308" s="253" t="e">
        <f t="shared" si="758"/>
        <v>#REF!</v>
      </c>
      <c r="Z308" s="253" t="e">
        <f t="shared" si="758"/>
        <v>#REF!</v>
      </c>
      <c r="AA308" s="253" t="e">
        <f t="shared" si="758"/>
        <v>#REF!</v>
      </c>
      <c r="AB308" s="253" t="e">
        <f t="shared" si="758"/>
        <v>#REF!</v>
      </c>
      <c r="AC308" s="253" t="e">
        <f t="shared" si="758"/>
        <v>#REF!</v>
      </c>
      <c r="AD308" s="253" t="e">
        <f t="shared" si="758"/>
        <v>#REF!</v>
      </c>
      <c r="AE308" s="253" t="e">
        <f t="shared" si="758"/>
        <v>#REF!</v>
      </c>
      <c r="AF308" s="253" t="e">
        <f t="shared" si="758"/>
        <v>#REF!</v>
      </c>
    </row>
    <row r="309" spans="1:32" ht="18.75" hidden="1" customHeight="1" x14ac:dyDescent="0.2">
      <c r="A309" s="255" t="s">
        <v>93</v>
      </c>
      <c r="B309" s="248" t="s">
        <v>130</v>
      </c>
      <c r="C309" s="248" t="s">
        <v>204</v>
      </c>
      <c r="D309" s="248" t="s">
        <v>190</v>
      </c>
      <c r="E309" s="267" t="s">
        <v>459</v>
      </c>
      <c r="F309" s="267">
        <v>244</v>
      </c>
      <c r="G309" s="253"/>
      <c r="H309" s="253"/>
      <c r="I309" s="253">
        <v>-700</v>
      </c>
      <c r="J309" s="253" t="e">
        <f>#REF!+I309</f>
        <v>#REF!</v>
      </c>
      <c r="K309" s="253">
        <v>-700</v>
      </c>
      <c r="L309" s="253" t="e">
        <f>#REF!+J309</f>
        <v>#REF!</v>
      </c>
      <c r="M309" s="253" t="e">
        <f>#REF!+K309</f>
        <v>#REF!</v>
      </c>
      <c r="N309" s="253" t="e">
        <f>#REF!+L309</f>
        <v>#REF!</v>
      </c>
      <c r="O309" s="253" t="e">
        <f>#REF!+M309</f>
        <v>#REF!</v>
      </c>
      <c r="P309" s="253" t="e">
        <f>#REF!+N309</f>
        <v>#REF!</v>
      </c>
      <c r="Q309" s="253" t="e">
        <f>#REF!+O309</f>
        <v>#REF!</v>
      </c>
      <c r="R309" s="253" t="e">
        <f>#REF!+P309</f>
        <v>#REF!</v>
      </c>
      <c r="S309" s="253" t="e">
        <f>#REF!+Q309</f>
        <v>#REF!</v>
      </c>
      <c r="T309" s="253" t="e">
        <f>#REF!+R309</f>
        <v>#REF!</v>
      </c>
      <c r="U309" s="253" t="e">
        <f>#REF!+S309</f>
        <v>#REF!</v>
      </c>
      <c r="V309" s="253" t="e">
        <f>#REF!+T309</f>
        <v>#REF!</v>
      </c>
      <c r="W309" s="253" t="e">
        <f>#REF!+U309</f>
        <v>#REF!</v>
      </c>
      <c r="X309" s="253" t="e">
        <f>#REF!+V309</f>
        <v>#REF!</v>
      </c>
      <c r="Y309" s="253" t="e">
        <f>#REF!+W309</f>
        <v>#REF!</v>
      </c>
      <c r="Z309" s="253" t="e">
        <f>#REF!+X309</f>
        <v>#REF!</v>
      </c>
      <c r="AA309" s="253" t="e">
        <f>#REF!+Y309</f>
        <v>#REF!</v>
      </c>
      <c r="AB309" s="253" t="e">
        <f>#REF!+Z309</f>
        <v>#REF!</v>
      </c>
      <c r="AC309" s="253" t="e">
        <f>#REF!+AA309</f>
        <v>#REF!</v>
      </c>
      <c r="AD309" s="253" t="e">
        <f>#REF!+AB309</f>
        <v>#REF!</v>
      </c>
      <c r="AE309" s="253" t="e">
        <f>#REF!+AC309</f>
        <v>#REF!</v>
      </c>
      <c r="AF309" s="253" t="e">
        <f>#REF!+AD309</f>
        <v>#REF!</v>
      </c>
    </row>
    <row r="310" spans="1:32" ht="15" hidden="1" customHeight="1" x14ac:dyDescent="0.2">
      <c r="A310" s="255" t="s">
        <v>739</v>
      </c>
      <c r="B310" s="248" t="s">
        <v>130</v>
      </c>
      <c r="C310" s="248" t="s">
        <v>204</v>
      </c>
      <c r="D310" s="248" t="s">
        <v>190</v>
      </c>
      <c r="E310" s="267" t="s">
        <v>738</v>
      </c>
      <c r="F310" s="267">
        <v>244</v>
      </c>
      <c r="G310" s="253"/>
      <c r="H310" s="253"/>
      <c r="I310" s="253">
        <v>0</v>
      </c>
      <c r="J310" s="253" t="e">
        <f>#REF!+I310</f>
        <v>#REF!</v>
      </c>
      <c r="K310" s="253">
        <v>0</v>
      </c>
      <c r="L310" s="253" t="e">
        <f>#REF!+J310</f>
        <v>#REF!</v>
      </c>
      <c r="M310" s="253" t="e">
        <f>#REF!+K310</f>
        <v>#REF!</v>
      </c>
      <c r="N310" s="253" t="e">
        <f>#REF!+L310</f>
        <v>#REF!</v>
      </c>
      <c r="O310" s="253" t="e">
        <f>#REF!+M310</f>
        <v>#REF!</v>
      </c>
      <c r="P310" s="253" t="e">
        <f>#REF!+N310</f>
        <v>#REF!</v>
      </c>
      <c r="Q310" s="253" t="e">
        <f>#REF!+O310</f>
        <v>#REF!</v>
      </c>
      <c r="R310" s="253" t="e">
        <f>#REF!+P310</f>
        <v>#REF!</v>
      </c>
      <c r="S310" s="253" t="e">
        <f>#REF!+Q310</f>
        <v>#REF!</v>
      </c>
      <c r="T310" s="253" t="e">
        <f>#REF!+R310</f>
        <v>#REF!</v>
      </c>
      <c r="U310" s="253" t="e">
        <f>#REF!+S310</f>
        <v>#REF!</v>
      </c>
      <c r="V310" s="253" t="e">
        <f>#REF!+T310</f>
        <v>#REF!</v>
      </c>
      <c r="W310" s="253" t="e">
        <f>#REF!+U310</f>
        <v>#REF!</v>
      </c>
      <c r="X310" s="253" t="e">
        <f>#REF!+V310</f>
        <v>#REF!</v>
      </c>
      <c r="Y310" s="253" t="e">
        <f>#REF!+W310</f>
        <v>#REF!</v>
      </c>
      <c r="Z310" s="253" t="e">
        <f>#REF!+X310</f>
        <v>#REF!</v>
      </c>
      <c r="AA310" s="253" t="e">
        <f>#REF!+Y310</f>
        <v>#REF!</v>
      </c>
      <c r="AB310" s="253" t="e">
        <f>#REF!+Z310</f>
        <v>#REF!</v>
      </c>
      <c r="AC310" s="253" t="e">
        <f>#REF!+AA310</f>
        <v>#REF!</v>
      </c>
      <c r="AD310" s="253" t="e">
        <f>#REF!+AB310</f>
        <v>#REF!</v>
      </c>
      <c r="AE310" s="253" t="e">
        <f>#REF!+AC310</f>
        <v>#REF!</v>
      </c>
      <c r="AF310" s="253" t="e">
        <f>#REF!+AD310</f>
        <v>#REF!</v>
      </c>
    </row>
    <row r="311" spans="1:32" hidden="1" x14ac:dyDescent="0.2">
      <c r="A311" s="255" t="s">
        <v>404</v>
      </c>
      <c r="B311" s="248" t="s">
        <v>130</v>
      </c>
      <c r="C311" s="248" t="s">
        <v>204</v>
      </c>
      <c r="D311" s="248" t="s">
        <v>190</v>
      </c>
      <c r="E311" s="247" t="s">
        <v>62</v>
      </c>
      <c r="F311" s="248"/>
      <c r="G311" s="253"/>
      <c r="H311" s="253"/>
      <c r="I311" s="253" t="e">
        <f>#REF!</f>
        <v>#REF!</v>
      </c>
      <c r="J311" s="253" t="e">
        <f>#REF!</f>
        <v>#REF!</v>
      </c>
      <c r="K311" s="253" t="e">
        <f>#REF!</f>
        <v>#REF!</v>
      </c>
      <c r="L311" s="253" t="e">
        <f>#REF!</f>
        <v>#REF!</v>
      </c>
      <c r="M311" s="253" t="e">
        <f>#REF!</f>
        <v>#REF!</v>
      </c>
      <c r="N311" s="253" t="e">
        <f>#REF!</f>
        <v>#REF!</v>
      </c>
      <c r="O311" s="253" t="e">
        <f>#REF!</f>
        <v>#REF!</v>
      </c>
      <c r="P311" s="253" t="e">
        <f>#REF!</f>
        <v>#REF!</v>
      </c>
      <c r="Q311" s="253" t="e">
        <f>#REF!</f>
        <v>#REF!</v>
      </c>
      <c r="R311" s="253" t="e">
        <f>#REF!</f>
        <v>#REF!</v>
      </c>
      <c r="S311" s="253" t="e">
        <f>#REF!</f>
        <v>#REF!</v>
      </c>
      <c r="T311" s="253" t="e">
        <f>#REF!</f>
        <v>#REF!</v>
      </c>
      <c r="U311" s="253" t="e">
        <f>#REF!</f>
        <v>#REF!</v>
      </c>
      <c r="V311" s="253" t="e">
        <f>#REF!</f>
        <v>#REF!</v>
      </c>
      <c r="W311" s="253" t="e">
        <f>#REF!</f>
        <v>#REF!</v>
      </c>
      <c r="X311" s="253" t="e">
        <f>#REF!</f>
        <v>#REF!</v>
      </c>
      <c r="Y311" s="253" t="e">
        <f>#REF!</f>
        <v>#REF!</v>
      </c>
      <c r="Z311" s="253" t="e">
        <f>#REF!</f>
        <v>#REF!</v>
      </c>
      <c r="AA311" s="253" t="e">
        <f>#REF!</f>
        <v>#REF!</v>
      </c>
      <c r="AB311" s="253" t="e">
        <f>#REF!</f>
        <v>#REF!</v>
      </c>
      <c r="AC311" s="253" t="e">
        <f>#REF!</f>
        <v>#REF!</v>
      </c>
      <c r="AD311" s="253" t="e">
        <f>#REF!</f>
        <v>#REF!</v>
      </c>
      <c r="AE311" s="253" t="e">
        <f>#REF!</f>
        <v>#REF!</v>
      </c>
      <c r="AF311" s="253" t="e">
        <f>#REF!</f>
        <v>#REF!</v>
      </c>
    </row>
    <row r="312" spans="1:32" s="427" customFormat="1" ht="33" customHeight="1" x14ac:dyDescent="0.2">
      <c r="A312" s="564" t="s">
        <v>413</v>
      </c>
      <c r="B312" s="565"/>
      <c r="C312" s="565"/>
      <c r="D312" s="565"/>
      <c r="E312" s="565"/>
      <c r="F312" s="565"/>
      <c r="G312" s="242" t="e">
        <f>G313+G409+G394</f>
        <v>#REF!</v>
      </c>
      <c r="H312" s="242" t="e">
        <f>H313+H394+H409</f>
        <v>#REF!</v>
      </c>
      <c r="I312" s="242" t="e">
        <f t="shared" ref="I312:S312" si="759">I313+I409+I394</f>
        <v>#REF!</v>
      </c>
      <c r="J312" s="242" t="e">
        <f t="shared" si="759"/>
        <v>#REF!</v>
      </c>
      <c r="K312" s="242" t="e">
        <f t="shared" si="759"/>
        <v>#REF!</v>
      </c>
      <c r="L312" s="242" t="e">
        <f t="shared" si="759"/>
        <v>#REF!</v>
      </c>
      <c r="M312" s="242" t="e">
        <f t="shared" si="759"/>
        <v>#REF!</v>
      </c>
      <c r="N312" s="242" t="e">
        <f t="shared" si="759"/>
        <v>#REF!</v>
      </c>
      <c r="O312" s="242" t="e">
        <f t="shared" si="759"/>
        <v>#REF!</v>
      </c>
      <c r="P312" s="242" t="e">
        <f t="shared" si="759"/>
        <v>#REF!</v>
      </c>
      <c r="Q312" s="242" t="e">
        <f t="shared" si="759"/>
        <v>#REF!</v>
      </c>
      <c r="R312" s="242" t="e">
        <f t="shared" si="759"/>
        <v>#REF!</v>
      </c>
      <c r="S312" s="242" t="e">
        <f t="shared" si="759"/>
        <v>#REF!</v>
      </c>
      <c r="T312" s="242">
        <f>T313+T409+T394+T405</f>
        <v>45153.4</v>
      </c>
      <c r="U312" s="242">
        <f t="shared" ref="U312:V312" si="760">U313+U409+U394+U405</f>
        <v>18299.367186999996</v>
      </c>
      <c r="V312" s="242">
        <f t="shared" si="760"/>
        <v>39913.299999999996</v>
      </c>
      <c r="W312" s="242">
        <f t="shared" ref="W312:X312" si="761">W313+W409+W394+W405</f>
        <v>23899.819999999996</v>
      </c>
      <c r="X312" s="242">
        <f t="shared" si="761"/>
        <v>63813.119999999995</v>
      </c>
      <c r="Y312" s="242">
        <f t="shared" ref="Y312:Z312" si="762">Y313+Y409+Y394+Y405</f>
        <v>5265.1006000000007</v>
      </c>
      <c r="Z312" s="242">
        <f t="shared" si="762"/>
        <v>69078.220600000001</v>
      </c>
      <c r="AA312" s="242">
        <f t="shared" ref="AA312:AB312" si="763">AA313+AA409+AA394+AA405</f>
        <v>6605.6205700001319</v>
      </c>
      <c r="AB312" s="242">
        <f t="shared" si="763"/>
        <v>75683.841170000131</v>
      </c>
      <c r="AC312" s="242">
        <f t="shared" ref="AC312:AD312" si="764">AC313+AC409+AC394+AC405</f>
        <v>3827.7899999999995</v>
      </c>
      <c r="AD312" s="242">
        <f t="shared" si="764"/>
        <v>79511.63500000014</v>
      </c>
      <c r="AE312" s="242">
        <f t="shared" ref="AE312" si="765">AE313+AE409+AE394+AE405</f>
        <v>79511.63500000014</v>
      </c>
      <c r="AF312" s="242">
        <f t="shared" ref="AF312:AF375" si="766">AE312/AD312*100</f>
        <v>100</v>
      </c>
    </row>
    <row r="313" spans="1:32" s="429" customFormat="1" ht="14.25" x14ac:dyDescent="0.2">
      <c r="A313" s="447" t="s">
        <v>72</v>
      </c>
      <c r="B313" s="246" t="s">
        <v>343</v>
      </c>
      <c r="C313" s="246" t="s">
        <v>190</v>
      </c>
      <c r="D313" s="246"/>
      <c r="E313" s="246"/>
      <c r="F313" s="246"/>
      <c r="G313" s="271"/>
      <c r="H313" s="271" t="e">
        <f t="shared" ref="H313:R313" si="767">H314+H341+H383</f>
        <v>#REF!</v>
      </c>
      <c r="I313" s="271" t="e">
        <f t="shared" si="767"/>
        <v>#REF!</v>
      </c>
      <c r="J313" s="271" t="e">
        <f t="shared" si="767"/>
        <v>#REF!</v>
      </c>
      <c r="K313" s="271" t="e">
        <f t="shared" si="767"/>
        <v>#REF!</v>
      </c>
      <c r="L313" s="271">
        <f t="shared" si="767"/>
        <v>11964.029999999999</v>
      </c>
      <c r="M313" s="271">
        <f t="shared" si="767"/>
        <v>11964.03</v>
      </c>
      <c r="N313" s="271">
        <f t="shared" si="767"/>
        <v>-182</v>
      </c>
      <c r="O313" s="271">
        <f t="shared" si="767"/>
        <v>11782.03</v>
      </c>
      <c r="P313" s="271">
        <f t="shared" si="767"/>
        <v>11964.03</v>
      </c>
      <c r="Q313" s="271">
        <f t="shared" si="767"/>
        <v>96.6</v>
      </c>
      <c r="R313" s="271">
        <f t="shared" si="767"/>
        <v>12060.630000000001</v>
      </c>
      <c r="S313" s="271">
        <f t="shared" ref="S313:T313" si="768">S314+S341+S383</f>
        <v>1549.3700000000001</v>
      </c>
      <c r="T313" s="271">
        <f t="shared" si="768"/>
        <v>10844.4</v>
      </c>
      <c r="U313" s="271">
        <f t="shared" ref="U313:V313" si="769">U314+U341+U383</f>
        <v>3184.2</v>
      </c>
      <c r="V313" s="271">
        <f t="shared" si="769"/>
        <v>9670.2000000000007</v>
      </c>
      <c r="W313" s="271">
        <f t="shared" ref="W313:X313" si="770">W314+W341+W383</f>
        <v>5460.0999999999995</v>
      </c>
      <c r="X313" s="271">
        <f t="shared" si="770"/>
        <v>15130.3</v>
      </c>
      <c r="Y313" s="271">
        <f t="shared" ref="Y313:Z313" si="771">Y314+Y341+Y383</f>
        <v>3023.3006</v>
      </c>
      <c r="Z313" s="271">
        <f t="shared" si="771"/>
        <v>18153.600600000002</v>
      </c>
      <c r="AA313" s="271">
        <f t="shared" ref="AA313:AB313" si="772">AA314+AA341+AA383</f>
        <v>2076.3200700001325</v>
      </c>
      <c r="AB313" s="271">
        <f t="shared" si="772"/>
        <v>20229.920670000134</v>
      </c>
      <c r="AC313" s="271">
        <f t="shared" ref="AC313:AD313" si="773">AC314+AC341+AC383</f>
        <v>-2019.6410000000001</v>
      </c>
      <c r="AD313" s="271">
        <f t="shared" si="773"/>
        <v>18210.283500000136</v>
      </c>
      <c r="AE313" s="271">
        <f t="shared" ref="AE313" si="774">AE314+AE341+AE383</f>
        <v>18210.283500000136</v>
      </c>
      <c r="AF313" s="271">
        <f t="shared" si="766"/>
        <v>100</v>
      </c>
    </row>
    <row r="314" spans="1:32" s="429" customFormat="1" ht="33.75" customHeight="1" x14ac:dyDescent="0.2">
      <c r="A314" s="447" t="s">
        <v>195</v>
      </c>
      <c r="B314" s="246" t="s">
        <v>343</v>
      </c>
      <c r="C314" s="246" t="s">
        <v>312</v>
      </c>
      <c r="D314" s="246" t="s">
        <v>196</v>
      </c>
      <c r="E314" s="246"/>
      <c r="F314" s="246"/>
      <c r="G314" s="257">
        <f>G321+G328</f>
        <v>0</v>
      </c>
      <c r="H314" s="257">
        <f>H328</f>
        <v>2646</v>
      </c>
      <c r="I314" s="257">
        <f>I328</f>
        <v>0</v>
      </c>
      <c r="J314" s="257" t="e">
        <f>J321+J328</f>
        <v>#REF!</v>
      </c>
      <c r="K314" s="257">
        <f>K328</f>
        <v>0</v>
      </c>
      <c r="L314" s="257">
        <f>L328</f>
        <v>2804</v>
      </c>
      <c r="M314" s="257">
        <f>M328</f>
        <v>2804</v>
      </c>
      <c r="N314" s="257">
        <f t="shared" ref="N314:P314" si="775">N328</f>
        <v>-182</v>
      </c>
      <c r="O314" s="257">
        <f t="shared" si="775"/>
        <v>2622</v>
      </c>
      <c r="P314" s="257">
        <f t="shared" si="775"/>
        <v>2804</v>
      </c>
      <c r="Q314" s="257">
        <f>Q328+Q336</f>
        <v>116.6</v>
      </c>
      <c r="R314" s="257">
        <f t="shared" ref="R314" si="776">R328+R336</f>
        <v>2920.6</v>
      </c>
      <c r="S314" s="257">
        <f t="shared" ref="S314:T314" si="777">S328+S336</f>
        <v>1.2000000000000002</v>
      </c>
      <c r="T314" s="257">
        <f t="shared" si="777"/>
        <v>2847.4</v>
      </c>
      <c r="U314" s="257">
        <f t="shared" ref="U314:V314" si="778">U328+U336</f>
        <v>230.20000000000002</v>
      </c>
      <c r="V314" s="257">
        <f t="shared" si="778"/>
        <v>2323.1999999999998</v>
      </c>
      <c r="W314" s="257">
        <f t="shared" ref="W314:X314" si="779">W328+W336</f>
        <v>110.49999999999997</v>
      </c>
      <c r="X314" s="257">
        <f t="shared" si="779"/>
        <v>2433.6999999999998</v>
      </c>
      <c r="Y314" s="257">
        <f t="shared" ref="Y314:Z314" si="780">Y328+Y336</f>
        <v>4.8000000000000001E-2</v>
      </c>
      <c r="Z314" s="257">
        <f t="shared" si="780"/>
        <v>2433.7479999999996</v>
      </c>
      <c r="AA314" s="257">
        <f t="shared" ref="AA314:AB314" si="781">AA328+AA336</f>
        <v>0</v>
      </c>
      <c r="AB314" s="257">
        <f t="shared" si="781"/>
        <v>2433.7479999999996</v>
      </c>
      <c r="AC314" s="257">
        <f t="shared" ref="AC314:AD314" si="782">AC328+AC336</f>
        <v>353.88499999999999</v>
      </c>
      <c r="AD314" s="257">
        <f t="shared" si="782"/>
        <v>2787.6343200000001</v>
      </c>
      <c r="AE314" s="257">
        <f t="shared" ref="AE314" si="783">AE328+AE336</f>
        <v>2787.6343200000001</v>
      </c>
      <c r="AF314" s="271">
        <f t="shared" si="766"/>
        <v>100</v>
      </c>
    </row>
    <row r="315" spans="1:32" s="429" customFormat="1" ht="26.25" hidden="1" customHeight="1" x14ac:dyDescent="0.2">
      <c r="A315" s="255" t="s">
        <v>123</v>
      </c>
      <c r="B315" s="248" t="s">
        <v>343</v>
      </c>
      <c r="C315" s="267" t="s">
        <v>312</v>
      </c>
      <c r="D315" s="248" t="s">
        <v>196</v>
      </c>
      <c r="E315" s="256" t="s">
        <v>332</v>
      </c>
      <c r="F315" s="267"/>
      <c r="G315" s="271"/>
      <c r="H315" s="271"/>
      <c r="I315" s="253">
        <f>I316</f>
        <v>-2636</v>
      </c>
      <c r="J315" s="253">
        <f>J316</f>
        <v>-2636</v>
      </c>
      <c r="K315" s="253">
        <f>K316</f>
        <v>-2636</v>
      </c>
      <c r="L315" s="253">
        <f>L316</f>
        <v>-2636</v>
      </c>
      <c r="M315" s="253">
        <f>M316</f>
        <v>-5272</v>
      </c>
      <c r="N315" s="253">
        <f t="shared" ref="N315:AE315" si="784">N316</f>
        <v>-5272</v>
      </c>
      <c r="O315" s="253">
        <f t="shared" si="784"/>
        <v>-7908</v>
      </c>
      <c r="P315" s="253">
        <f t="shared" si="784"/>
        <v>-7908</v>
      </c>
      <c r="Q315" s="253">
        <f t="shared" si="784"/>
        <v>-13180</v>
      </c>
      <c r="R315" s="253">
        <f t="shared" si="784"/>
        <v>-13180</v>
      </c>
      <c r="S315" s="253">
        <f t="shared" si="784"/>
        <v>-21088</v>
      </c>
      <c r="T315" s="253">
        <f t="shared" si="784"/>
        <v>-21088</v>
      </c>
      <c r="U315" s="253">
        <f t="shared" si="784"/>
        <v>-34268</v>
      </c>
      <c r="V315" s="253">
        <f t="shared" si="784"/>
        <v>-34268</v>
      </c>
      <c r="W315" s="253">
        <f t="shared" si="784"/>
        <v>-55356</v>
      </c>
      <c r="X315" s="253">
        <f t="shared" si="784"/>
        <v>-55356</v>
      </c>
      <c r="Y315" s="253">
        <f t="shared" si="784"/>
        <v>-89624</v>
      </c>
      <c r="Z315" s="253">
        <f t="shared" si="784"/>
        <v>-89624</v>
      </c>
      <c r="AA315" s="253">
        <f t="shared" si="784"/>
        <v>-144980</v>
      </c>
      <c r="AB315" s="253">
        <f t="shared" si="784"/>
        <v>-144980</v>
      </c>
      <c r="AC315" s="253">
        <f t="shared" si="784"/>
        <v>-234604</v>
      </c>
      <c r="AD315" s="253">
        <f t="shared" si="784"/>
        <v>-234604</v>
      </c>
      <c r="AE315" s="253">
        <f t="shared" si="784"/>
        <v>-379584</v>
      </c>
      <c r="AF315" s="271">
        <f t="shared" si="766"/>
        <v>161.79775280898875</v>
      </c>
    </row>
    <row r="316" spans="1:32" s="429" customFormat="1" ht="15.75" hidden="1" customHeight="1" x14ac:dyDescent="0.2">
      <c r="A316" s="255" t="s">
        <v>315</v>
      </c>
      <c r="B316" s="248" t="s">
        <v>343</v>
      </c>
      <c r="C316" s="267" t="s">
        <v>312</v>
      </c>
      <c r="D316" s="248" t="s">
        <v>196</v>
      </c>
      <c r="E316" s="256" t="s">
        <v>334</v>
      </c>
      <c r="F316" s="248"/>
      <c r="G316" s="271"/>
      <c r="H316" s="271"/>
      <c r="I316" s="253">
        <f>I317+I318+I319+I320</f>
        <v>-2636</v>
      </c>
      <c r="J316" s="253">
        <f>J317+J318+J319+J320</f>
        <v>-2636</v>
      </c>
      <c r="K316" s="253">
        <f>K317+K318+K319+K320</f>
        <v>-2636</v>
      </c>
      <c r="L316" s="253">
        <f>L317+L318+L319+L320</f>
        <v>-2636</v>
      </c>
      <c r="M316" s="253">
        <f>M317+M318+M319+M320</f>
        <v>-5272</v>
      </c>
      <c r="N316" s="253">
        <f t="shared" ref="N316:R316" si="785">N317+N318+N319+N320</f>
        <v>-5272</v>
      </c>
      <c r="O316" s="253">
        <f t="shared" si="785"/>
        <v>-7908</v>
      </c>
      <c r="P316" s="253">
        <f t="shared" si="785"/>
        <v>-7908</v>
      </c>
      <c r="Q316" s="253">
        <f t="shared" si="785"/>
        <v>-13180</v>
      </c>
      <c r="R316" s="253">
        <f t="shared" si="785"/>
        <v>-13180</v>
      </c>
      <c r="S316" s="253">
        <f t="shared" ref="S316:T316" si="786">S317+S318+S319+S320</f>
        <v>-21088</v>
      </c>
      <c r="T316" s="253">
        <f t="shared" si="786"/>
        <v>-21088</v>
      </c>
      <c r="U316" s="253">
        <f t="shared" ref="U316:V316" si="787">U317+U318+U319+U320</f>
        <v>-34268</v>
      </c>
      <c r="V316" s="253">
        <f t="shared" si="787"/>
        <v>-34268</v>
      </c>
      <c r="W316" s="253">
        <f t="shared" ref="W316:X316" si="788">W317+W318+W319+W320</f>
        <v>-55356</v>
      </c>
      <c r="X316" s="253">
        <f t="shared" si="788"/>
        <v>-55356</v>
      </c>
      <c r="Y316" s="253">
        <f t="shared" ref="Y316:Z316" si="789">Y317+Y318+Y319+Y320</f>
        <v>-89624</v>
      </c>
      <c r="Z316" s="253">
        <f t="shared" si="789"/>
        <v>-89624</v>
      </c>
      <c r="AA316" s="253">
        <f t="shared" ref="AA316:AB316" si="790">AA317+AA318+AA319+AA320</f>
        <v>-144980</v>
      </c>
      <c r="AB316" s="253">
        <f t="shared" si="790"/>
        <v>-144980</v>
      </c>
      <c r="AC316" s="253">
        <f t="shared" ref="AC316:AD316" si="791">AC317+AC318+AC319+AC320</f>
        <v>-234604</v>
      </c>
      <c r="AD316" s="253">
        <f t="shared" si="791"/>
        <v>-234604</v>
      </c>
      <c r="AE316" s="253">
        <f t="shared" ref="AE316" si="792">AE317+AE318+AE319+AE320</f>
        <v>-379584</v>
      </c>
      <c r="AF316" s="271">
        <f t="shared" si="766"/>
        <v>161.79775280898875</v>
      </c>
    </row>
    <row r="317" spans="1:32" s="429" customFormat="1" hidden="1" x14ac:dyDescent="0.2">
      <c r="A317" s="255" t="s">
        <v>95</v>
      </c>
      <c r="B317" s="248" t="s">
        <v>343</v>
      </c>
      <c r="C317" s="267" t="s">
        <v>312</v>
      </c>
      <c r="D317" s="248" t="s">
        <v>196</v>
      </c>
      <c r="E317" s="256" t="s">
        <v>334</v>
      </c>
      <c r="F317" s="248" t="s">
        <v>96</v>
      </c>
      <c r="G317" s="271"/>
      <c r="H317" s="271"/>
      <c r="I317" s="253">
        <v>-2220</v>
      </c>
      <c r="J317" s="253">
        <f>G317+I317</f>
        <v>-2220</v>
      </c>
      <c r="K317" s="253">
        <v>-2220</v>
      </c>
      <c r="L317" s="253">
        <f t="shared" ref="L317:R320" si="793">H317+J317</f>
        <v>-2220</v>
      </c>
      <c r="M317" s="253">
        <f t="shared" si="793"/>
        <v>-4440</v>
      </c>
      <c r="N317" s="253">
        <f t="shared" si="793"/>
        <v>-4440</v>
      </c>
      <c r="O317" s="253">
        <f t="shared" si="793"/>
        <v>-6660</v>
      </c>
      <c r="P317" s="253">
        <f t="shared" si="793"/>
        <v>-6660</v>
      </c>
      <c r="Q317" s="253">
        <f t="shared" si="793"/>
        <v>-11100</v>
      </c>
      <c r="R317" s="253">
        <f t="shared" si="793"/>
        <v>-11100</v>
      </c>
      <c r="S317" s="253">
        <f t="shared" ref="S317:S320" si="794">O317+Q317</f>
        <v>-17760</v>
      </c>
      <c r="T317" s="253">
        <f t="shared" ref="T317:T320" si="795">P317+R317</f>
        <v>-17760</v>
      </c>
      <c r="U317" s="253">
        <f t="shared" ref="U317:U320" si="796">Q317+S317</f>
        <v>-28860</v>
      </c>
      <c r="V317" s="253">
        <f t="shared" ref="V317:V320" si="797">R317+T317</f>
        <v>-28860</v>
      </c>
      <c r="W317" s="253">
        <f t="shared" ref="W317:W320" si="798">S317+U317</f>
        <v>-46620</v>
      </c>
      <c r="X317" s="253">
        <f t="shared" ref="X317:X320" si="799">T317+V317</f>
        <v>-46620</v>
      </c>
      <c r="Y317" s="253">
        <f t="shared" ref="Y317:Y320" si="800">U317+W317</f>
        <v>-75480</v>
      </c>
      <c r="Z317" s="253">
        <f t="shared" ref="Z317:Z320" si="801">V317+X317</f>
        <v>-75480</v>
      </c>
      <c r="AA317" s="253">
        <f t="shared" ref="AA317:AA320" si="802">W317+Y317</f>
        <v>-122100</v>
      </c>
      <c r="AB317" s="253">
        <f t="shared" ref="AB317:AB320" si="803">X317+Z317</f>
        <v>-122100</v>
      </c>
      <c r="AC317" s="253">
        <f t="shared" ref="AC317:AC320" si="804">Y317+AA317</f>
        <v>-197580</v>
      </c>
      <c r="AD317" s="253">
        <f t="shared" ref="AD317:AE320" si="805">Z317+AB317</f>
        <v>-197580</v>
      </c>
      <c r="AE317" s="253">
        <f t="shared" si="805"/>
        <v>-319680</v>
      </c>
      <c r="AF317" s="271">
        <f t="shared" si="766"/>
        <v>161.79775280898875</v>
      </c>
    </row>
    <row r="318" spans="1:32" s="429" customFormat="1" ht="16.5" hidden="1" customHeight="1" x14ac:dyDescent="0.2">
      <c r="A318" s="255" t="s">
        <v>97</v>
      </c>
      <c r="B318" s="248" t="s">
        <v>343</v>
      </c>
      <c r="C318" s="267" t="s">
        <v>312</v>
      </c>
      <c r="D318" s="248" t="s">
        <v>196</v>
      </c>
      <c r="E318" s="256" t="s">
        <v>334</v>
      </c>
      <c r="F318" s="248" t="s">
        <v>98</v>
      </c>
      <c r="G318" s="271"/>
      <c r="H318" s="271"/>
      <c r="I318" s="253">
        <v>-101</v>
      </c>
      <c r="J318" s="253">
        <f>G318+I318</f>
        <v>-101</v>
      </c>
      <c r="K318" s="253">
        <v>-101</v>
      </c>
      <c r="L318" s="253">
        <f t="shared" si="793"/>
        <v>-101</v>
      </c>
      <c r="M318" s="253">
        <f t="shared" si="793"/>
        <v>-202</v>
      </c>
      <c r="N318" s="253">
        <f t="shared" si="793"/>
        <v>-202</v>
      </c>
      <c r="O318" s="253">
        <f t="shared" si="793"/>
        <v>-303</v>
      </c>
      <c r="P318" s="253">
        <f t="shared" si="793"/>
        <v>-303</v>
      </c>
      <c r="Q318" s="253">
        <f t="shared" si="793"/>
        <v>-505</v>
      </c>
      <c r="R318" s="253">
        <f t="shared" si="793"/>
        <v>-505</v>
      </c>
      <c r="S318" s="253">
        <f t="shared" si="794"/>
        <v>-808</v>
      </c>
      <c r="T318" s="253">
        <f t="shared" si="795"/>
        <v>-808</v>
      </c>
      <c r="U318" s="253">
        <f t="shared" si="796"/>
        <v>-1313</v>
      </c>
      <c r="V318" s="253">
        <f t="shared" si="797"/>
        <v>-1313</v>
      </c>
      <c r="W318" s="253">
        <f t="shared" si="798"/>
        <v>-2121</v>
      </c>
      <c r="X318" s="253">
        <f t="shared" si="799"/>
        <v>-2121</v>
      </c>
      <c r="Y318" s="253">
        <f t="shared" si="800"/>
        <v>-3434</v>
      </c>
      <c r="Z318" s="253">
        <f t="shared" si="801"/>
        <v>-3434</v>
      </c>
      <c r="AA318" s="253">
        <f t="shared" si="802"/>
        <v>-5555</v>
      </c>
      <c r="AB318" s="253">
        <f t="shared" si="803"/>
        <v>-5555</v>
      </c>
      <c r="AC318" s="253">
        <f t="shared" si="804"/>
        <v>-8989</v>
      </c>
      <c r="AD318" s="253">
        <f t="shared" si="805"/>
        <v>-8989</v>
      </c>
      <c r="AE318" s="253">
        <f t="shared" si="805"/>
        <v>-14544</v>
      </c>
      <c r="AF318" s="271">
        <f t="shared" si="766"/>
        <v>161.79775280898875</v>
      </c>
    </row>
    <row r="319" spans="1:32" s="429" customFormat="1" ht="15" hidden="1" customHeight="1" x14ac:dyDescent="0.2">
      <c r="A319" s="255" t="s">
        <v>99</v>
      </c>
      <c r="B319" s="248" t="s">
        <v>343</v>
      </c>
      <c r="C319" s="267" t="s">
        <v>312</v>
      </c>
      <c r="D319" s="248" t="s">
        <v>196</v>
      </c>
      <c r="E319" s="256" t="s">
        <v>334</v>
      </c>
      <c r="F319" s="248" t="s">
        <v>100</v>
      </c>
      <c r="G319" s="271"/>
      <c r="H319" s="271"/>
      <c r="I319" s="253">
        <v>-295</v>
      </c>
      <c r="J319" s="253">
        <f>G319+I319</f>
        <v>-295</v>
      </c>
      <c r="K319" s="253">
        <v>-295</v>
      </c>
      <c r="L319" s="253">
        <f t="shared" si="793"/>
        <v>-295</v>
      </c>
      <c r="M319" s="253">
        <f t="shared" si="793"/>
        <v>-590</v>
      </c>
      <c r="N319" s="253">
        <f t="shared" si="793"/>
        <v>-590</v>
      </c>
      <c r="O319" s="253">
        <f t="shared" si="793"/>
        <v>-885</v>
      </c>
      <c r="P319" s="253">
        <f t="shared" si="793"/>
        <v>-885</v>
      </c>
      <c r="Q319" s="253">
        <f t="shared" si="793"/>
        <v>-1475</v>
      </c>
      <c r="R319" s="253">
        <f t="shared" si="793"/>
        <v>-1475</v>
      </c>
      <c r="S319" s="253">
        <f t="shared" si="794"/>
        <v>-2360</v>
      </c>
      <c r="T319" s="253">
        <f t="shared" si="795"/>
        <v>-2360</v>
      </c>
      <c r="U319" s="253">
        <f t="shared" si="796"/>
        <v>-3835</v>
      </c>
      <c r="V319" s="253">
        <f t="shared" si="797"/>
        <v>-3835</v>
      </c>
      <c r="W319" s="253">
        <f t="shared" si="798"/>
        <v>-6195</v>
      </c>
      <c r="X319" s="253">
        <f t="shared" si="799"/>
        <v>-6195</v>
      </c>
      <c r="Y319" s="253">
        <f t="shared" si="800"/>
        <v>-10030</v>
      </c>
      <c r="Z319" s="253">
        <f t="shared" si="801"/>
        <v>-10030</v>
      </c>
      <c r="AA319" s="253">
        <f t="shared" si="802"/>
        <v>-16225</v>
      </c>
      <c r="AB319" s="253">
        <f t="shared" si="803"/>
        <v>-16225</v>
      </c>
      <c r="AC319" s="253">
        <f t="shared" si="804"/>
        <v>-26255</v>
      </c>
      <c r="AD319" s="253">
        <f t="shared" si="805"/>
        <v>-26255</v>
      </c>
      <c r="AE319" s="253">
        <f t="shared" si="805"/>
        <v>-42480</v>
      </c>
      <c r="AF319" s="271">
        <f t="shared" si="766"/>
        <v>161.79775280898875</v>
      </c>
    </row>
    <row r="320" spans="1:32" s="429" customFormat="1" ht="18.75" hidden="1" customHeight="1" x14ac:dyDescent="0.2">
      <c r="A320" s="255" t="s">
        <v>93</v>
      </c>
      <c r="B320" s="248" t="s">
        <v>343</v>
      </c>
      <c r="C320" s="267" t="s">
        <v>312</v>
      </c>
      <c r="D320" s="248" t="s">
        <v>196</v>
      </c>
      <c r="E320" s="256" t="s">
        <v>334</v>
      </c>
      <c r="F320" s="248" t="s">
        <v>94</v>
      </c>
      <c r="G320" s="271"/>
      <c r="H320" s="271"/>
      <c r="I320" s="253">
        <v>-20</v>
      </c>
      <c r="J320" s="253">
        <f>G320+I320</f>
        <v>-20</v>
      </c>
      <c r="K320" s="253">
        <v>-20</v>
      </c>
      <c r="L320" s="253">
        <f t="shared" si="793"/>
        <v>-20</v>
      </c>
      <c r="M320" s="253">
        <f t="shared" si="793"/>
        <v>-40</v>
      </c>
      <c r="N320" s="253">
        <f t="shared" si="793"/>
        <v>-40</v>
      </c>
      <c r="O320" s="253">
        <f t="shared" si="793"/>
        <v>-60</v>
      </c>
      <c r="P320" s="253">
        <f t="shared" si="793"/>
        <v>-60</v>
      </c>
      <c r="Q320" s="253">
        <f t="shared" si="793"/>
        <v>-100</v>
      </c>
      <c r="R320" s="253">
        <f t="shared" si="793"/>
        <v>-100</v>
      </c>
      <c r="S320" s="253">
        <f t="shared" si="794"/>
        <v>-160</v>
      </c>
      <c r="T320" s="253">
        <f t="shared" si="795"/>
        <v>-160</v>
      </c>
      <c r="U320" s="253">
        <f t="shared" si="796"/>
        <v>-260</v>
      </c>
      <c r="V320" s="253">
        <f t="shared" si="797"/>
        <v>-260</v>
      </c>
      <c r="W320" s="253">
        <f t="shared" si="798"/>
        <v>-420</v>
      </c>
      <c r="X320" s="253">
        <f t="shared" si="799"/>
        <v>-420</v>
      </c>
      <c r="Y320" s="253">
        <f t="shared" si="800"/>
        <v>-680</v>
      </c>
      <c r="Z320" s="253">
        <f t="shared" si="801"/>
        <v>-680</v>
      </c>
      <c r="AA320" s="253">
        <f t="shared" si="802"/>
        <v>-1100</v>
      </c>
      <c r="AB320" s="253">
        <f t="shared" si="803"/>
        <v>-1100</v>
      </c>
      <c r="AC320" s="253">
        <f t="shared" si="804"/>
        <v>-1780</v>
      </c>
      <c r="AD320" s="253">
        <f t="shared" si="805"/>
        <v>-1780</v>
      </c>
      <c r="AE320" s="253">
        <f t="shared" si="805"/>
        <v>-2880</v>
      </c>
      <c r="AF320" s="271">
        <f t="shared" si="766"/>
        <v>161.79775280898875</v>
      </c>
    </row>
    <row r="321" spans="1:32" s="429" customFormat="1" ht="16.5" hidden="1" customHeight="1" x14ac:dyDescent="0.2">
      <c r="A321" s="255" t="s">
        <v>973</v>
      </c>
      <c r="B321" s="248" t="s">
        <v>343</v>
      </c>
      <c r="C321" s="267" t="s">
        <v>312</v>
      </c>
      <c r="D321" s="248" t="s">
        <v>196</v>
      </c>
      <c r="E321" s="256" t="s">
        <v>462</v>
      </c>
      <c r="F321" s="267"/>
      <c r="G321" s="271"/>
      <c r="H321" s="271"/>
      <c r="I321" s="253">
        <f t="shared" ref="I321:AC322" si="806">I322</f>
        <v>-2293.8000000000002</v>
      </c>
      <c r="J321" s="253" t="e">
        <f t="shared" si="806"/>
        <v>#REF!</v>
      </c>
      <c r="K321" s="253">
        <f t="shared" si="806"/>
        <v>-2293.8000000000002</v>
      </c>
      <c r="L321" s="253" t="e">
        <f t="shared" si="806"/>
        <v>#REF!</v>
      </c>
      <c r="M321" s="253" t="e">
        <f t="shared" si="806"/>
        <v>#REF!</v>
      </c>
      <c r="N321" s="253" t="e">
        <f t="shared" si="806"/>
        <v>#REF!</v>
      </c>
      <c r="O321" s="253" t="e">
        <f t="shared" si="806"/>
        <v>#REF!</v>
      </c>
      <c r="P321" s="253" t="e">
        <f t="shared" si="806"/>
        <v>#REF!</v>
      </c>
      <c r="Q321" s="253" t="e">
        <f t="shared" si="806"/>
        <v>#REF!</v>
      </c>
      <c r="R321" s="253" t="e">
        <f t="shared" si="806"/>
        <v>#REF!</v>
      </c>
      <c r="S321" s="253" t="e">
        <f t="shared" si="806"/>
        <v>#REF!</v>
      </c>
      <c r="T321" s="253" t="e">
        <f t="shared" si="806"/>
        <v>#REF!</v>
      </c>
      <c r="U321" s="253" t="e">
        <f t="shared" si="806"/>
        <v>#REF!</v>
      </c>
      <c r="V321" s="253" t="e">
        <f t="shared" si="806"/>
        <v>#REF!</v>
      </c>
      <c r="W321" s="253" t="e">
        <f t="shared" si="806"/>
        <v>#REF!</v>
      </c>
      <c r="X321" s="253" t="e">
        <f t="shared" si="806"/>
        <v>#REF!</v>
      </c>
      <c r="Y321" s="253" t="e">
        <f t="shared" si="806"/>
        <v>#REF!</v>
      </c>
      <c r="Z321" s="253" t="e">
        <f t="shared" ref="Y321:AE322" si="807">Z322</f>
        <v>#REF!</v>
      </c>
      <c r="AA321" s="253" t="e">
        <f t="shared" si="806"/>
        <v>#REF!</v>
      </c>
      <c r="AB321" s="253" t="e">
        <f t="shared" si="807"/>
        <v>#REF!</v>
      </c>
      <c r="AC321" s="253" t="e">
        <f t="shared" si="806"/>
        <v>#REF!</v>
      </c>
      <c r="AD321" s="253" t="e">
        <f t="shared" si="807"/>
        <v>#REF!</v>
      </c>
      <c r="AE321" s="253" t="e">
        <f t="shared" si="807"/>
        <v>#REF!</v>
      </c>
      <c r="AF321" s="271" t="e">
        <f t="shared" si="766"/>
        <v>#REF!</v>
      </c>
    </row>
    <row r="322" spans="1:32" s="429" customFormat="1" ht="27" hidden="1" customHeight="1" x14ac:dyDescent="0.2">
      <c r="A322" s="255" t="s">
        <v>991</v>
      </c>
      <c r="B322" s="248" t="s">
        <v>343</v>
      </c>
      <c r="C322" s="267" t="s">
        <v>312</v>
      </c>
      <c r="D322" s="248" t="s">
        <v>196</v>
      </c>
      <c r="E322" s="256" t="s">
        <v>463</v>
      </c>
      <c r="F322" s="248"/>
      <c r="G322" s="271"/>
      <c r="H322" s="271"/>
      <c r="I322" s="253">
        <f t="shared" si="806"/>
        <v>-2293.8000000000002</v>
      </c>
      <c r="J322" s="253" t="e">
        <f t="shared" si="806"/>
        <v>#REF!</v>
      </c>
      <c r="K322" s="253">
        <f t="shared" si="806"/>
        <v>-2293.8000000000002</v>
      </c>
      <c r="L322" s="253" t="e">
        <f t="shared" si="806"/>
        <v>#REF!</v>
      </c>
      <c r="M322" s="253" t="e">
        <f t="shared" si="806"/>
        <v>#REF!</v>
      </c>
      <c r="N322" s="253" t="e">
        <f t="shared" si="806"/>
        <v>#REF!</v>
      </c>
      <c r="O322" s="253" t="e">
        <f t="shared" si="806"/>
        <v>#REF!</v>
      </c>
      <c r="P322" s="253" t="e">
        <f t="shared" si="806"/>
        <v>#REF!</v>
      </c>
      <c r="Q322" s="253" t="e">
        <f t="shared" si="806"/>
        <v>#REF!</v>
      </c>
      <c r="R322" s="253" t="e">
        <f t="shared" si="806"/>
        <v>#REF!</v>
      </c>
      <c r="S322" s="253" t="e">
        <f t="shared" si="806"/>
        <v>#REF!</v>
      </c>
      <c r="T322" s="253" t="e">
        <f t="shared" si="806"/>
        <v>#REF!</v>
      </c>
      <c r="U322" s="253" t="e">
        <f t="shared" si="806"/>
        <v>#REF!</v>
      </c>
      <c r="V322" s="253" t="e">
        <f t="shared" si="806"/>
        <v>#REF!</v>
      </c>
      <c r="W322" s="253" t="e">
        <f t="shared" si="806"/>
        <v>#REF!</v>
      </c>
      <c r="X322" s="253" t="e">
        <f t="shared" si="806"/>
        <v>#REF!</v>
      </c>
      <c r="Y322" s="253" t="e">
        <f t="shared" si="807"/>
        <v>#REF!</v>
      </c>
      <c r="Z322" s="253" t="e">
        <f t="shared" si="807"/>
        <v>#REF!</v>
      </c>
      <c r="AA322" s="253" t="e">
        <f t="shared" si="807"/>
        <v>#REF!</v>
      </c>
      <c r="AB322" s="253" t="e">
        <f t="shared" si="807"/>
        <v>#REF!</v>
      </c>
      <c r="AC322" s="253" t="e">
        <f t="shared" si="807"/>
        <v>#REF!</v>
      </c>
      <c r="AD322" s="253" t="e">
        <f t="shared" si="807"/>
        <v>#REF!</v>
      </c>
      <c r="AE322" s="253" t="e">
        <f t="shared" si="807"/>
        <v>#REF!</v>
      </c>
      <c r="AF322" s="271" t="e">
        <f t="shared" si="766"/>
        <v>#REF!</v>
      </c>
    </row>
    <row r="323" spans="1:32" s="429" customFormat="1" ht="27.75" hidden="1" customHeight="1" x14ac:dyDescent="0.2">
      <c r="A323" s="255" t="s">
        <v>992</v>
      </c>
      <c r="B323" s="248" t="s">
        <v>343</v>
      </c>
      <c r="C323" s="267" t="s">
        <v>312</v>
      </c>
      <c r="D323" s="248" t="s">
        <v>196</v>
      </c>
      <c r="E323" s="256" t="s">
        <v>484</v>
      </c>
      <c r="F323" s="248"/>
      <c r="G323" s="271"/>
      <c r="H323" s="271"/>
      <c r="I323" s="253">
        <f>I324+I325+I326+I327</f>
        <v>-2293.8000000000002</v>
      </c>
      <c r="J323" s="253" t="e">
        <f>J324+J325+J326+J327</f>
        <v>#REF!</v>
      </c>
      <c r="K323" s="253">
        <f>K324+K325+K326+K327</f>
        <v>-2293.8000000000002</v>
      </c>
      <c r="L323" s="253" t="e">
        <f>L324+L325+L326+L327</f>
        <v>#REF!</v>
      </c>
      <c r="M323" s="253" t="e">
        <f>M324+M325+M326+M327</f>
        <v>#REF!</v>
      </c>
      <c r="N323" s="253" t="e">
        <f t="shared" ref="N323:R323" si="808">N324+N325+N326+N327</f>
        <v>#REF!</v>
      </c>
      <c r="O323" s="253" t="e">
        <f t="shared" si="808"/>
        <v>#REF!</v>
      </c>
      <c r="P323" s="253" t="e">
        <f t="shared" si="808"/>
        <v>#REF!</v>
      </c>
      <c r="Q323" s="253" t="e">
        <f t="shared" si="808"/>
        <v>#REF!</v>
      </c>
      <c r="R323" s="253" t="e">
        <f t="shared" si="808"/>
        <v>#REF!</v>
      </c>
      <c r="S323" s="253" t="e">
        <f t="shared" ref="S323:T323" si="809">S324+S325+S326+S327</f>
        <v>#REF!</v>
      </c>
      <c r="T323" s="253" t="e">
        <f t="shared" si="809"/>
        <v>#REF!</v>
      </c>
      <c r="U323" s="253" t="e">
        <f t="shared" ref="U323:V323" si="810">U324+U325+U326+U327</f>
        <v>#REF!</v>
      </c>
      <c r="V323" s="253" t="e">
        <f t="shared" si="810"/>
        <v>#REF!</v>
      </c>
      <c r="W323" s="253" t="e">
        <f t="shared" ref="W323:X323" si="811">W324+W325+W326+W327</f>
        <v>#REF!</v>
      </c>
      <c r="X323" s="253" t="e">
        <f t="shared" si="811"/>
        <v>#REF!</v>
      </c>
      <c r="Y323" s="253" t="e">
        <f t="shared" ref="Y323:Z323" si="812">Y324+Y325+Y326+Y327</f>
        <v>#REF!</v>
      </c>
      <c r="Z323" s="253" t="e">
        <f t="shared" si="812"/>
        <v>#REF!</v>
      </c>
      <c r="AA323" s="253" t="e">
        <f t="shared" ref="AA323:AB323" si="813">AA324+AA325+AA326+AA327</f>
        <v>#REF!</v>
      </c>
      <c r="AB323" s="253" t="e">
        <f t="shared" si="813"/>
        <v>#REF!</v>
      </c>
      <c r="AC323" s="253" t="e">
        <f t="shared" ref="AC323:AD323" si="814">AC324+AC325+AC326+AC327</f>
        <v>#REF!</v>
      </c>
      <c r="AD323" s="253" t="e">
        <f t="shared" si="814"/>
        <v>#REF!</v>
      </c>
      <c r="AE323" s="253" t="e">
        <f t="shared" ref="AE323" si="815">AE324+AE325+AE326+AE327</f>
        <v>#REF!</v>
      </c>
      <c r="AF323" s="271" t="e">
        <f t="shared" si="766"/>
        <v>#REF!</v>
      </c>
    </row>
    <row r="324" spans="1:32" s="429" customFormat="1" ht="17.25" hidden="1" customHeight="1" x14ac:dyDescent="0.2">
      <c r="A324" s="255" t="s">
        <v>95</v>
      </c>
      <c r="B324" s="248" t="s">
        <v>343</v>
      </c>
      <c r="C324" s="267" t="s">
        <v>312</v>
      </c>
      <c r="D324" s="248" t="s">
        <v>196</v>
      </c>
      <c r="E324" s="256" t="s">
        <v>484</v>
      </c>
      <c r="F324" s="248" t="s">
        <v>96</v>
      </c>
      <c r="G324" s="271"/>
      <c r="H324" s="271"/>
      <c r="I324" s="253">
        <v>-1977.8</v>
      </c>
      <c r="J324" s="253" t="e">
        <f>#REF!+I324</f>
        <v>#REF!</v>
      </c>
      <c r="K324" s="253">
        <v>-1977.8</v>
      </c>
      <c r="L324" s="253" t="e">
        <f>#REF!+J324</f>
        <v>#REF!</v>
      </c>
      <c r="M324" s="253" t="e">
        <f>#REF!+K324</f>
        <v>#REF!</v>
      </c>
      <c r="N324" s="253" t="e">
        <f>#REF!+L324</f>
        <v>#REF!</v>
      </c>
      <c r="O324" s="253" t="e">
        <f>#REF!+M324</f>
        <v>#REF!</v>
      </c>
      <c r="P324" s="253" t="e">
        <f>#REF!+N324</f>
        <v>#REF!</v>
      </c>
      <c r="Q324" s="253" t="e">
        <f>#REF!+O324</f>
        <v>#REF!</v>
      </c>
      <c r="R324" s="253" t="e">
        <f>#REF!+P324</f>
        <v>#REF!</v>
      </c>
      <c r="S324" s="253" t="e">
        <f>#REF!+Q324</f>
        <v>#REF!</v>
      </c>
      <c r="T324" s="253" t="e">
        <f>#REF!+R324</f>
        <v>#REF!</v>
      </c>
      <c r="U324" s="253" t="e">
        <f>#REF!+S324</f>
        <v>#REF!</v>
      </c>
      <c r="V324" s="253" t="e">
        <f>#REF!+T324</f>
        <v>#REF!</v>
      </c>
      <c r="W324" s="253" t="e">
        <f>#REF!+U324</f>
        <v>#REF!</v>
      </c>
      <c r="X324" s="253" t="e">
        <f>#REF!+V324</f>
        <v>#REF!</v>
      </c>
      <c r="Y324" s="253" t="e">
        <f>#REF!+W324</f>
        <v>#REF!</v>
      </c>
      <c r="Z324" s="253" t="e">
        <f>#REF!+X324</f>
        <v>#REF!</v>
      </c>
      <c r="AA324" s="253" t="e">
        <f>#REF!+Y324</f>
        <v>#REF!</v>
      </c>
      <c r="AB324" s="253" t="e">
        <f>#REF!+Z324</f>
        <v>#REF!</v>
      </c>
      <c r="AC324" s="253" t="e">
        <f>#REF!+AA324</f>
        <v>#REF!</v>
      </c>
      <c r="AD324" s="253" t="e">
        <f>#REF!+AB324</f>
        <v>#REF!</v>
      </c>
      <c r="AE324" s="253" t="e">
        <f>#REF!+AC324</f>
        <v>#REF!</v>
      </c>
      <c r="AF324" s="271" t="e">
        <f t="shared" si="766"/>
        <v>#REF!</v>
      </c>
    </row>
    <row r="325" spans="1:32" s="429" customFormat="1" ht="18.75" hidden="1" customHeight="1" x14ac:dyDescent="0.2">
      <c r="A325" s="255" t="s">
        <v>97</v>
      </c>
      <c r="B325" s="248" t="s">
        <v>343</v>
      </c>
      <c r="C325" s="267" t="s">
        <v>312</v>
      </c>
      <c r="D325" s="248" t="s">
        <v>196</v>
      </c>
      <c r="E325" s="256" t="s">
        <v>484</v>
      </c>
      <c r="F325" s="248" t="s">
        <v>98</v>
      </c>
      <c r="G325" s="271"/>
      <c r="H325" s="271"/>
      <c r="I325" s="253">
        <v>-101</v>
      </c>
      <c r="J325" s="253" t="e">
        <f>#REF!+I325</f>
        <v>#REF!</v>
      </c>
      <c r="K325" s="253">
        <v>-101</v>
      </c>
      <c r="L325" s="253" t="e">
        <f>#REF!+J325</f>
        <v>#REF!</v>
      </c>
      <c r="M325" s="253" t="e">
        <f>#REF!+K325</f>
        <v>#REF!</v>
      </c>
      <c r="N325" s="253" t="e">
        <f>#REF!+L325</f>
        <v>#REF!</v>
      </c>
      <c r="O325" s="253" t="e">
        <f>#REF!+M325</f>
        <v>#REF!</v>
      </c>
      <c r="P325" s="253" t="e">
        <f>#REF!+N325</f>
        <v>#REF!</v>
      </c>
      <c r="Q325" s="253" t="e">
        <f>#REF!+O325</f>
        <v>#REF!</v>
      </c>
      <c r="R325" s="253" t="e">
        <f>#REF!+P325</f>
        <v>#REF!</v>
      </c>
      <c r="S325" s="253" t="e">
        <f>#REF!+Q325</f>
        <v>#REF!</v>
      </c>
      <c r="T325" s="253" t="e">
        <f>#REF!+R325</f>
        <v>#REF!</v>
      </c>
      <c r="U325" s="253" t="e">
        <f>#REF!+S325</f>
        <v>#REF!</v>
      </c>
      <c r="V325" s="253" t="e">
        <f>#REF!+T325</f>
        <v>#REF!</v>
      </c>
      <c r="W325" s="253" t="e">
        <f>#REF!+U325</f>
        <v>#REF!</v>
      </c>
      <c r="X325" s="253" t="e">
        <f>#REF!+V325</f>
        <v>#REF!</v>
      </c>
      <c r="Y325" s="253" t="e">
        <f>#REF!+W325</f>
        <v>#REF!</v>
      </c>
      <c r="Z325" s="253" t="e">
        <f>#REF!+X325</f>
        <v>#REF!</v>
      </c>
      <c r="AA325" s="253" t="e">
        <f>#REF!+Y325</f>
        <v>#REF!</v>
      </c>
      <c r="AB325" s="253" t="e">
        <f>#REF!+Z325</f>
        <v>#REF!</v>
      </c>
      <c r="AC325" s="253" t="e">
        <f>#REF!+AA325</f>
        <v>#REF!</v>
      </c>
      <c r="AD325" s="253" t="e">
        <f>#REF!+AB325</f>
        <v>#REF!</v>
      </c>
      <c r="AE325" s="253" t="e">
        <f>#REF!+AC325</f>
        <v>#REF!</v>
      </c>
      <c r="AF325" s="271" t="e">
        <f t="shared" si="766"/>
        <v>#REF!</v>
      </c>
    </row>
    <row r="326" spans="1:32" s="429" customFormat="1" ht="16.5" hidden="1" customHeight="1" x14ac:dyDescent="0.2">
      <c r="A326" s="255" t="s">
        <v>99</v>
      </c>
      <c r="B326" s="248" t="s">
        <v>343</v>
      </c>
      <c r="C326" s="267" t="s">
        <v>312</v>
      </c>
      <c r="D326" s="248" t="s">
        <v>196</v>
      </c>
      <c r="E326" s="256" t="s">
        <v>484</v>
      </c>
      <c r="F326" s="248" t="s">
        <v>100</v>
      </c>
      <c r="G326" s="271"/>
      <c r="H326" s="271"/>
      <c r="I326" s="253">
        <v>-95</v>
      </c>
      <c r="J326" s="253" t="e">
        <f>#REF!+I326</f>
        <v>#REF!</v>
      </c>
      <c r="K326" s="253">
        <v>-95</v>
      </c>
      <c r="L326" s="253" t="e">
        <f>#REF!+J326</f>
        <v>#REF!</v>
      </c>
      <c r="M326" s="253" t="e">
        <f>#REF!+K326</f>
        <v>#REF!</v>
      </c>
      <c r="N326" s="253" t="e">
        <f>#REF!+L326</f>
        <v>#REF!</v>
      </c>
      <c r="O326" s="253" t="e">
        <f>#REF!+M326</f>
        <v>#REF!</v>
      </c>
      <c r="P326" s="253" t="e">
        <f>#REF!+N326</f>
        <v>#REF!</v>
      </c>
      <c r="Q326" s="253" t="e">
        <f>#REF!+O326</f>
        <v>#REF!</v>
      </c>
      <c r="R326" s="253" t="e">
        <f>#REF!+P326</f>
        <v>#REF!</v>
      </c>
      <c r="S326" s="253" t="e">
        <f>#REF!+Q326</f>
        <v>#REF!</v>
      </c>
      <c r="T326" s="253" t="e">
        <f>#REF!+R326</f>
        <v>#REF!</v>
      </c>
      <c r="U326" s="253" t="e">
        <f>#REF!+S326</f>
        <v>#REF!</v>
      </c>
      <c r="V326" s="253" t="e">
        <f>#REF!+T326</f>
        <v>#REF!</v>
      </c>
      <c r="W326" s="253" t="e">
        <f>#REF!+U326</f>
        <v>#REF!</v>
      </c>
      <c r="X326" s="253" t="e">
        <f>#REF!+V326</f>
        <v>#REF!</v>
      </c>
      <c r="Y326" s="253" t="e">
        <f>#REF!+W326</f>
        <v>#REF!</v>
      </c>
      <c r="Z326" s="253" t="e">
        <f>#REF!+X326</f>
        <v>#REF!</v>
      </c>
      <c r="AA326" s="253" t="e">
        <f>#REF!+Y326</f>
        <v>#REF!</v>
      </c>
      <c r="AB326" s="253" t="e">
        <f>#REF!+Z326</f>
        <v>#REF!</v>
      </c>
      <c r="AC326" s="253" t="e">
        <f>#REF!+AA326</f>
        <v>#REF!</v>
      </c>
      <c r="AD326" s="253" t="e">
        <f>#REF!+AB326</f>
        <v>#REF!</v>
      </c>
      <c r="AE326" s="253" t="e">
        <f>#REF!+AC326</f>
        <v>#REF!</v>
      </c>
      <c r="AF326" s="271" t="e">
        <f t="shared" si="766"/>
        <v>#REF!</v>
      </c>
    </row>
    <row r="327" spans="1:32" s="429" customFormat="1" ht="15" hidden="1" customHeight="1" x14ac:dyDescent="0.2">
      <c r="A327" s="255" t="s">
        <v>93</v>
      </c>
      <c r="B327" s="248" t="s">
        <v>343</v>
      </c>
      <c r="C327" s="267" t="s">
        <v>312</v>
      </c>
      <c r="D327" s="248" t="s">
        <v>196</v>
      </c>
      <c r="E327" s="256" t="s">
        <v>484</v>
      </c>
      <c r="F327" s="248" t="s">
        <v>94</v>
      </c>
      <c r="G327" s="271"/>
      <c r="H327" s="271"/>
      <c r="I327" s="253">
        <v>-120</v>
      </c>
      <c r="J327" s="253" t="e">
        <f>#REF!+I327</f>
        <v>#REF!</v>
      </c>
      <c r="K327" s="253">
        <v>-120</v>
      </c>
      <c r="L327" s="253" t="e">
        <f>#REF!+J327</f>
        <v>#REF!</v>
      </c>
      <c r="M327" s="253" t="e">
        <f>#REF!+K327</f>
        <v>#REF!</v>
      </c>
      <c r="N327" s="253" t="e">
        <f>#REF!+L327</f>
        <v>#REF!</v>
      </c>
      <c r="O327" s="253" t="e">
        <f>#REF!+M327</f>
        <v>#REF!</v>
      </c>
      <c r="P327" s="253" t="e">
        <f>#REF!+N327</f>
        <v>#REF!</v>
      </c>
      <c r="Q327" s="253" t="e">
        <f>#REF!+O327</f>
        <v>#REF!</v>
      </c>
      <c r="R327" s="253" t="e">
        <f>#REF!+P327</f>
        <v>#REF!</v>
      </c>
      <c r="S327" s="253" t="e">
        <f>#REF!+Q327</f>
        <v>#REF!</v>
      </c>
      <c r="T327" s="253" t="e">
        <f>#REF!+R327</f>
        <v>#REF!</v>
      </c>
      <c r="U327" s="253" t="e">
        <f>#REF!+S327</f>
        <v>#REF!</v>
      </c>
      <c r="V327" s="253" t="e">
        <f>#REF!+T327</f>
        <v>#REF!</v>
      </c>
      <c r="W327" s="253" t="e">
        <f>#REF!+U327</f>
        <v>#REF!</v>
      </c>
      <c r="X327" s="253" t="e">
        <f>#REF!+V327</f>
        <v>#REF!</v>
      </c>
      <c r="Y327" s="253" t="e">
        <f>#REF!+W327</f>
        <v>#REF!</v>
      </c>
      <c r="Z327" s="253" t="e">
        <f>#REF!+X327</f>
        <v>#REF!</v>
      </c>
      <c r="AA327" s="253" t="e">
        <f>#REF!+Y327</f>
        <v>#REF!</v>
      </c>
      <c r="AB327" s="253" t="e">
        <f>#REF!+Z327</f>
        <v>#REF!</v>
      </c>
      <c r="AC327" s="253" t="e">
        <f>#REF!+AA327</f>
        <v>#REF!</v>
      </c>
      <c r="AD327" s="253" t="e">
        <f>#REF!+AB327</f>
        <v>#REF!</v>
      </c>
      <c r="AE327" s="253" t="e">
        <f>#REF!+AC327</f>
        <v>#REF!</v>
      </c>
      <c r="AF327" s="271" t="e">
        <f t="shared" si="766"/>
        <v>#REF!</v>
      </c>
    </row>
    <row r="328" spans="1:32" s="429" customFormat="1" ht="27.75" customHeight="1" x14ac:dyDescent="0.2">
      <c r="A328" s="255" t="s">
        <v>992</v>
      </c>
      <c r="B328" s="248" t="s">
        <v>343</v>
      </c>
      <c r="C328" s="267" t="s">
        <v>312</v>
      </c>
      <c r="D328" s="248" t="s">
        <v>196</v>
      </c>
      <c r="E328" s="256" t="s">
        <v>1022</v>
      </c>
      <c r="F328" s="248"/>
      <c r="G328" s="258">
        <f>G329+G333+G334+G335</f>
        <v>0</v>
      </c>
      <c r="H328" s="258">
        <f>H329+H333+H334+H335+H330</f>
        <v>2646</v>
      </c>
      <c r="I328" s="258">
        <f>I329+I333+I334+I335+I330</f>
        <v>0</v>
      </c>
      <c r="J328" s="258">
        <f>J329+J333+J334+J335+J330</f>
        <v>2646</v>
      </c>
      <c r="K328" s="258">
        <f>K329+K333+K334+K335+K330</f>
        <v>0</v>
      </c>
      <c r="L328" s="258">
        <f>L329+L330+L333+L334+L335</f>
        <v>2804</v>
      </c>
      <c r="M328" s="258">
        <f>M329+M330+M333+M334+M335</f>
        <v>2804</v>
      </c>
      <c r="N328" s="258">
        <f t="shared" ref="N328:Q328" si="816">N329+N330+N333+N334+N335</f>
        <v>-182</v>
      </c>
      <c r="O328" s="258">
        <f t="shared" si="816"/>
        <v>2622</v>
      </c>
      <c r="P328" s="258">
        <f t="shared" si="816"/>
        <v>2804</v>
      </c>
      <c r="Q328" s="258">
        <f t="shared" si="816"/>
        <v>0</v>
      </c>
      <c r="R328" s="258">
        <f>R329+R330+R333+R334+R335+R331+R332</f>
        <v>2804</v>
      </c>
      <c r="S328" s="258">
        <f t="shared" ref="S328:T328" si="817">S329+S330+S333+S334+S335+S331+S332</f>
        <v>4</v>
      </c>
      <c r="T328" s="258">
        <f t="shared" si="817"/>
        <v>2733.6</v>
      </c>
      <c r="U328" s="258">
        <f t="shared" ref="U328:V328" si="818">U329+U330+U333+U334+U335+U331+U332</f>
        <v>234.4</v>
      </c>
      <c r="V328" s="258">
        <f t="shared" si="818"/>
        <v>2213.6</v>
      </c>
      <c r="W328" s="258">
        <f t="shared" ref="W328:X328" si="819">W329+W330+W333+W334+W335+W331+W332</f>
        <v>103.39999999999998</v>
      </c>
      <c r="X328" s="258">
        <f t="shared" si="819"/>
        <v>2317</v>
      </c>
      <c r="Y328" s="258">
        <f t="shared" ref="Y328:Z328" si="820">Y329+Y330+Y333+Y334+Y335+Y331+Y332</f>
        <v>4.8000000000000001E-2</v>
      </c>
      <c r="Z328" s="258">
        <f t="shared" si="820"/>
        <v>2317.0479999999998</v>
      </c>
      <c r="AA328" s="258">
        <f t="shared" ref="AA328:AB328" si="821">AA329+AA330+AA333+AA334+AA335+AA331+AA332</f>
        <v>0</v>
      </c>
      <c r="AB328" s="258">
        <f t="shared" si="821"/>
        <v>2317.0479999999998</v>
      </c>
      <c r="AC328" s="258">
        <f t="shared" ref="AC328:AD328" si="822">AC329+AC330+AC333+AC334+AC335+AC331+AC332</f>
        <v>344.685</v>
      </c>
      <c r="AD328" s="258">
        <f t="shared" si="822"/>
        <v>2661.73432</v>
      </c>
      <c r="AE328" s="258">
        <f t="shared" ref="AE328" si="823">AE329+AE330+AE333+AE334+AE335+AE331+AE332</f>
        <v>2661.73432</v>
      </c>
      <c r="AF328" s="271">
        <f t="shared" si="766"/>
        <v>100</v>
      </c>
    </row>
    <row r="329" spans="1:32" s="429" customFormat="1" ht="15" customHeight="1" x14ac:dyDescent="0.2">
      <c r="A329" s="255" t="s">
        <v>95</v>
      </c>
      <c r="B329" s="248" t="s">
        <v>343</v>
      </c>
      <c r="C329" s="267" t="s">
        <v>312</v>
      </c>
      <c r="D329" s="248" t="s">
        <v>196</v>
      </c>
      <c r="E329" s="256" t="s">
        <v>1022</v>
      </c>
      <c r="F329" s="248" t="s">
        <v>96</v>
      </c>
      <c r="G329" s="271"/>
      <c r="H329" s="253">
        <v>2300</v>
      </c>
      <c r="I329" s="253">
        <v>-550</v>
      </c>
      <c r="J329" s="253">
        <f>H329+I329</f>
        <v>1750</v>
      </c>
      <c r="K329" s="253">
        <v>0</v>
      </c>
      <c r="L329" s="253">
        <v>1900</v>
      </c>
      <c r="M329" s="253">
        <v>1900</v>
      </c>
      <c r="N329" s="253">
        <v>-140</v>
      </c>
      <c r="O329" s="253">
        <f>M329+N329</f>
        <v>1760</v>
      </c>
      <c r="P329" s="253">
        <v>1900</v>
      </c>
      <c r="Q329" s="253">
        <v>0</v>
      </c>
      <c r="R329" s="253">
        <f>P329+Q329</f>
        <v>1900</v>
      </c>
      <c r="S329" s="253">
        <f>-400+57</f>
        <v>-343</v>
      </c>
      <c r="T329" s="253">
        <v>1500</v>
      </c>
      <c r="U329" s="253">
        <f>-120+300</f>
        <v>180</v>
      </c>
      <c r="V329" s="253">
        <v>1500</v>
      </c>
      <c r="W329" s="253">
        <f>-546+226</f>
        <v>-320</v>
      </c>
      <c r="X329" s="253">
        <f t="shared" ref="X329:X335" si="824">V329+W329</f>
        <v>1180</v>
      </c>
      <c r="Y329" s="253">
        <v>0</v>
      </c>
      <c r="Z329" s="253">
        <f t="shared" ref="Z329:Z335" si="825">X329+Y329</f>
        <v>1180</v>
      </c>
      <c r="AA329" s="253">
        <v>0</v>
      </c>
      <c r="AB329" s="253">
        <f t="shared" ref="AB329:AB335" si="826">Z329+AA329</f>
        <v>1180</v>
      </c>
      <c r="AC329" s="253">
        <v>70.346000000000004</v>
      </c>
      <c r="AD329" s="253">
        <v>1250.3468700000001</v>
      </c>
      <c r="AE329" s="253">
        <v>1250.3468700000001</v>
      </c>
      <c r="AF329" s="271">
        <f t="shared" si="766"/>
        <v>100</v>
      </c>
    </row>
    <row r="330" spans="1:32" s="429" customFormat="1" ht="35.25" customHeight="1" x14ac:dyDescent="0.2">
      <c r="A330" s="371" t="s">
        <v>896</v>
      </c>
      <c r="B330" s="378" t="s">
        <v>343</v>
      </c>
      <c r="C330" s="378" t="s">
        <v>190</v>
      </c>
      <c r="D330" s="378" t="s">
        <v>196</v>
      </c>
      <c r="E330" s="256" t="s">
        <v>1022</v>
      </c>
      <c r="F330" s="378" t="s">
        <v>894</v>
      </c>
      <c r="G330" s="271"/>
      <c r="H330" s="253"/>
      <c r="I330" s="253">
        <v>550</v>
      </c>
      <c r="J330" s="253">
        <f>H330+I330</f>
        <v>550</v>
      </c>
      <c r="K330" s="253">
        <v>0</v>
      </c>
      <c r="L330" s="253">
        <v>574</v>
      </c>
      <c r="M330" s="253">
        <v>574</v>
      </c>
      <c r="N330" s="253">
        <v>-42</v>
      </c>
      <c r="O330" s="253">
        <f t="shared" ref="O330:O335" si="827">M330+N330</f>
        <v>532</v>
      </c>
      <c r="P330" s="253">
        <v>574</v>
      </c>
      <c r="Q330" s="253">
        <v>0</v>
      </c>
      <c r="R330" s="253">
        <f t="shared" ref="R330:R418" si="828">P330+Q330</f>
        <v>574</v>
      </c>
      <c r="S330" s="253">
        <f>-120.4+17.4</f>
        <v>-103</v>
      </c>
      <c r="T330" s="253">
        <v>453.6</v>
      </c>
      <c r="U330" s="253">
        <f>-35.6+90</f>
        <v>54.4</v>
      </c>
      <c r="V330" s="253">
        <v>453.6</v>
      </c>
      <c r="W330" s="253">
        <f>-164.6+68</f>
        <v>-96.6</v>
      </c>
      <c r="X330" s="253">
        <f t="shared" si="824"/>
        <v>357</v>
      </c>
      <c r="Y330" s="253">
        <v>0</v>
      </c>
      <c r="Z330" s="253">
        <f t="shared" si="825"/>
        <v>357</v>
      </c>
      <c r="AA330" s="253">
        <v>0</v>
      </c>
      <c r="AB330" s="253">
        <f t="shared" si="826"/>
        <v>357</v>
      </c>
      <c r="AC330" s="253">
        <v>12.189</v>
      </c>
      <c r="AD330" s="253">
        <v>369.18945000000002</v>
      </c>
      <c r="AE330" s="253">
        <v>369.18945000000002</v>
      </c>
      <c r="AF330" s="271">
        <f t="shared" si="766"/>
        <v>100</v>
      </c>
    </row>
    <row r="331" spans="1:32" s="429" customFormat="1" ht="21" customHeight="1" x14ac:dyDescent="0.2">
      <c r="A331" s="255" t="s">
        <v>905</v>
      </c>
      <c r="B331" s="248" t="s">
        <v>343</v>
      </c>
      <c r="C331" s="267" t="s">
        <v>312</v>
      </c>
      <c r="D331" s="248" t="s">
        <v>196</v>
      </c>
      <c r="E331" s="256" t="s">
        <v>1085</v>
      </c>
      <c r="F331" s="248" t="s">
        <v>96</v>
      </c>
      <c r="G331" s="271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>
        <v>0</v>
      </c>
      <c r="S331" s="253">
        <f>400</f>
        <v>400</v>
      </c>
      <c r="T331" s="253">
        <f t="shared" ref="T331:T335" si="829">R331+S331</f>
        <v>400</v>
      </c>
      <c r="U331" s="253">
        <v>0</v>
      </c>
      <c r="V331" s="253">
        <v>0</v>
      </c>
      <c r="W331" s="253">
        <v>400</v>
      </c>
      <c r="X331" s="253">
        <f t="shared" si="824"/>
        <v>400</v>
      </c>
      <c r="Y331" s="253">
        <v>0</v>
      </c>
      <c r="Z331" s="253">
        <f t="shared" si="825"/>
        <v>400</v>
      </c>
      <c r="AA331" s="253">
        <v>0</v>
      </c>
      <c r="AB331" s="253">
        <f t="shared" si="826"/>
        <v>400</v>
      </c>
      <c r="AC331" s="253">
        <v>308.39999999999998</v>
      </c>
      <c r="AD331" s="253">
        <v>708.4</v>
      </c>
      <c r="AE331" s="253">
        <v>708.4</v>
      </c>
      <c r="AF331" s="271">
        <f t="shared" si="766"/>
        <v>100</v>
      </c>
    </row>
    <row r="332" spans="1:32" s="429" customFormat="1" ht="35.25" customHeight="1" x14ac:dyDescent="0.2">
      <c r="A332" s="371" t="s">
        <v>896</v>
      </c>
      <c r="B332" s="378" t="s">
        <v>343</v>
      </c>
      <c r="C332" s="378" t="s">
        <v>190</v>
      </c>
      <c r="D332" s="378" t="s">
        <v>196</v>
      </c>
      <c r="E332" s="256" t="s">
        <v>1085</v>
      </c>
      <c r="F332" s="378" t="s">
        <v>894</v>
      </c>
      <c r="G332" s="271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>
        <v>0</v>
      </c>
      <c r="S332" s="253">
        <f>120</f>
        <v>120</v>
      </c>
      <c r="T332" s="253">
        <f t="shared" si="829"/>
        <v>120</v>
      </c>
      <c r="U332" s="253">
        <v>0</v>
      </c>
      <c r="V332" s="253">
        <v>0</v>
      </c>
      <c r="W332" s="253">
        <v>120</v>
      </c>
      <c r="X332" s="253">
        <f t="shared" si="824"/>
        <v>120</v>
      </c>
      <c r="Y332" s="253">
        <v>0</v>
      </c>
      <c r="Z332" s="253">
        <f t="shared" si="825"/>
        <v>120</v>
      </c>
      <c r="AA332" s="253">
        <v>0</v>
      </c>
      <c r="AB332" s="253">
        <f t="shared" si="826"/>
        <v>120</v>
      </c>
      <c r="AC332" s="253">
        <v>93.016000000000005</v>
      </c>
      <c r="AD332" s="253">
        <v>213.01600000000002</v>
      </c>
      <c r="AE332" s="253">
        <v>213.01600000000002</v>
      </c>
      <c r="AF332" s="271">
        <f t="shared" si="766"/>
        <v>100</v>
      </c>
    </row>
    <row r="333" spans="1:32" s="429" customFormat="1" ht="15" customHeight="1" x14ac:dyDescent="0.2">
      <c r="A333" s="255" t="s">
        <v>97</v>
      </c>
      <c r="B333" s="248" t="s">
        <v>343</v>
      </c>
      <c r="C333" s="267" t="s">
        <v>312</v>
      </c>
      <c r="D333" s="248" t="s">
        <v>196</v>
      </c>
      <c r="E333" s="256" t="s">
        <v>1022</v>
      </c>
      <c r="F333" s="248" t="s">
        <v>98</v>
      </c>
      <c r="G333" s="271"/>
      <c r="H333" s="253">
        <v>101</v>
      </c>
      <c r="I333" s="253">
        <v>0</v>
      </c>
      <c r="J333" s="253">
        <f>H333+I333</f>
        <v>101</v>
      </c>
      <c r="K333" s="253">
        <v>0</v>
      </c>
      <c r="L333" s="253">
        <v>80</v>
      </c>
      <c r="M333" s="253">
        <v>80</v>
      </c>
      <c r="N333" s="253">
        <v>0</v>
      </c>
      <c r="O333" s="253">
        <f t="shared" si="827"/>
        <v>80</v>
      </c>
      <c r="P333" s="253">
        <v>80</v>
      </c>
      <c r="Q333" s="253">
        <v>0</v>
      </c>
      <c r="R333" s="253">
        <f t="shared" si="828"/>
        <v>80</v>
      </c>
      <c r="S333" s="253">
        <v>-20</v>
      </c>
      <c r="T333" s="253">
        <f t="shared" si="829"/>
        <v>60</v>
      </c>
      <c r="U333" s="253">
        <v>0</v>
      </c>
      <c r="V333" s="253">
        <v>60</v>
      </c>
      <c r="W333" s="253">
        <v>0</v>
      </c>
      <c r="X333" s="253">
        <f t="shared" si="824"/>
        <v>60</v>
      </c>
      <c r="Y333" s="253">
        <v>0</v>
      </c>
      <c r="Z333" s="253">
        <f t="shared" si="825"/>
        <v>60</v>
      </c>
      <c r="AA333" s="253">
        <v>0</v>
      </c>
      <c r="AB333" s="253">
        <f t="shared" si="826"/>
        <v>60</v>
      </c>
      <c r="AC333" s="253">
        <v>-13.364000000000001</v>
      </c>
      <c r="AD333" s="253">
        <v>46.635999999999996</v>
      </c>
      <c r="AE333" s="253">
        <v>46.635999999999996</v>
      </c>
      <c r="AF333" s="271">
        <f t="shared" si="766"/>
        <v>100</v>
      </c>
    </row>
    <row r="334" spans="1:32" s="429" customFormat="1" ht="19.5" hidden="1" customHeight="1" x14ac:dyDescent="0.2">
      <c r="A334" s="255" t="s">
        <v>99</v>
      </c>
      <c r="B334" s="248" t="s">
        <v>343</v>
      </c>
      <c r="C334" s="267" t="s">
        <v>312</v>
      </c>
      <c r="D334" s="248" t="s">
        <v>196</v>
      </c>
      <c r="E334" s="256" t="s">
        <v>1022</v>
      </c>
      <c r="F334" s="248" t="s">
        <v>100</v>
      </c>
      <c r="G334" s="271"/>
      <c r="H334" s="253">
        <v>95</v>
      </c>
      <c r="I334" s="253">
        <v>0</v>
      </c>
      <c r="J334" s="253">
        <f>H334+I334</f>
        <v>95</v>
      </c>
      <c r="K334" s="253">
        <v>0</v>
      </c>
      <c r="L334" s="253">
        <v>100</v>
      </c>
      <c r="M334" s="253">
        <v>100</v>
      </c>
      <c r="N334" s="253">
        <v>0</v>
      </c>
      <c r="O334" s="253">
        <f t="shared" si="827"/>
        <v>100</v>
      </c>
      <c r="P334" s="253">
        <v>100</v>
      </c>
      <c r="Q334" s="253">
        <v>0</v>
      </c>
      <c r="R334" s="253">
        <f t="shared" si="828"/>
        <v>100</v>
      </c>
      <c r="S334" s="253">
        <v>0</v>
      </c>
      <c r="T334" s="253">
        <f t="shared" si="829"/>
        <v>100</v>
      </c>
      <c r="U334" s="253">
        <v>0</v>
      </c>
      <c r="V334" s="253">
        <v>100</v>
      </c>
      <c r="W334" s="253">
        <v>-100</v>
      </c>
      <c r="X334" s="253">
        <f t="shared" si="824"/>
        <v>0</v>
      </c>
      <c r="Y334" s="253">
        <v>0</v>
      </c>
      <c r="Z334" s="253">
        <f t="shared" si="825"/>
        <v>0</v>
      </c>
      <c r="AA334" s="253">
        <v>0</v>
      </c>
      <c r="AB334" s="253">
        <f t="shared" si="826"/>
        <v>0</v>
      </c>
      <c r="AC334" s="253">
        <v>0</v>
      </c>
      <c r="AD334" s="253">
        <v>0</v>
      </c>
      <c r="AE334" s="253">
        <v>0</v>
      </c>
      <c r="AF334" s="271" t="e">
        <f t="shared" si="766"/>
        <v>#DIV/0!</v>
      </c>
    </row>
    <row r="335" spans="1:32" s="429" customFormat="1" ht="20.25" customHeight="1" x14ac:dyDescent="0.2">
      <c r="A335" s="255" t="s">
        <v>93</v>
      </c>
      <c r="B335" s="248" t="s">
        <v>343</v>
      </c>
      <c r="C335" s="267" t="s">
        <v>312</v>
      </c>
      <c r="D335" s="248" t="s">
        <v>196</v>
      </c>
      <c r="E335" s="256" t="s">
        <v>1022</v>
      </c>
      <c r="F335" s="248" t="s">
        <v>94</v>
      </c>
      <c r="G335" s="271"/>
      <c r="H335" s="253">
        <v>150</v>
      </c>
      <c r="I335" s="253">
        <v>0</v>
      </c>
      <c r="J335" s="253">
        <f>H335+I335</f>
        <v>150</v>
      </c>
      <c r="K335" s="253">
        <v>0</v>
      </c>
      <c r="L335" s="253">
        <v>150</v>
      </c>
      <c r="M335" s="253">
        <v>150</v>
      </c>
      <c r="N335" s="253">
        <v>0</v>
      </c>
      <c r="O335" s="253">
        <f t="shared" si="827"/>
        <v>150</v>
      </c>
      <c r="P335" s="253">
        <v>150</v>
      </c>
      <c r="Q335" s="253">
        <v>0</v>
      </c>
      <c r="R335" s="253">
        <f t="shared" si="828"/>
        <v>150</v>
      </c>
      <c r="S335" s="253">
        <v>-50</v>
      </c>
      <c r="T335" s="253">
        <f t="shared" si="829"/>
        <v>100</v>
      </c>
      <c r="U335" s="253">
        <v>0</v>
      </c>
      <c r="V335" s="253">
        <v>100</v>
      </c>
      <c r="W335" s="253">
        <v>100</v>
      </c>
      <c r="X335" s="253">
        <f t="shared" si="824"/>
        <v>200</v>
      </c>
      <c r="Y335" s="253">
        <v>4.8000000000000001E-2</v>
      </c>
      <c r="Z335" s="253">
        <f t="shared" si="825"/>
        <v>200.048</v>
      </c>
      <c r="AA335" s="253">
        <v>0</v>
      </c>
      <c r="AB335" s="253">
        <f t="shared" si="826"/>
        <v>200.048</v>
      </c>
      <c r="AC335" s="253">
        <v>-125.902</v>
      </c>
      <c r="AD335" s="253">
        <v>74.146000000000001</v>
      </c>
      <c r="AE335" s="253">
        <v>74.146000000000001</v>
      </c>
      <c r="AF335" s="271">
        <f t="shared" si="766"/>
        <v>100</v>
      </c>
    </row>
    <row r="336" spans="1:32" s="429" customFormat="1" ht="33" customHeight="1" x14ac:dyDescent="0.2">
      <c r="A336" s="255" t="s">
        <v>785</v>
      </c>
      <c r="B336" s="248" t="s">
        <v>343</v>
      </c>
      <c r="C336" s="245" t="s">
        <v>312</v>
      </c>
      <c r="D336" s="246" t="s">
        <v>196</v>
      </c>
      <c r="E336" s="361" t="s">
        <v>1224</v>
      </c>
      <c r="F336" s="246"/>
      <c r="G336" s="271"/>
      <c r="H336" s="271">
        <f t="shared" ref="H336:N336" si="830">H337+H338</f>
        <v>0</v>
      </c>
      <c r="I336" s="271">
        <f t="shared" si="830"/>
        <v>80.099999999999994</v>
      </c>
      <c r="J336" s="271">
        <f t="shared" si="830"/>
        <v>80.099999999999994</v>
      </c>
      <c r="K336" s="271">
        <f t="shared" si="830"/>
        <v>0</v>
      </c>
      <c r="L336" s="271">
        <f t="shared" si="830"/>
        <v>76.400000000000006</v>
      </c>
      <c r="M336" s="271">
        <f t="shared" si="830"/>
        <v>76.400000000000006</v>
      </c>
      <c r="N336" s="271">
        <f t="shared" si="830"/>
        <v>0</v>
      </c>
      <c r="O336" s="271">
        <f>O337+O338</f>
        <v>76.400000000000006</v>
      </c>
      <c r="P336" s="271">
        <f t="shared" ref="P336:R336" si="831">P337+P338</f>
        <v>0</v>
      </c>
      <c r="Q336" s="271">
        <f t="shared" si="831"/>
        <v>116.6</v>
      </c>
      <c r="R336" s="271">
        <f t="shared" si="831"/>
        <v>116.6</v>
      </c>
      <c r="S336" s="271">
        <f t="shared" ref="S336:T336" si="832">S337+S338</f>
        <v>-2.8</v>
      </c>
      <c r="T336" s="271">
        <f t="shared" si="832"/>
        <v>113.8</v>
      </c>
      <c r="U336" s="271">
        <f t="shared" ref="U336" si="833">U337+U338</f>
        <v>-4.2</v>
      </c>
      <c r="V336" s="271">
        <f>V337+V338+V339+V340</f>
        <v>109.6</v>
      </c>
      <c r="W336" s="271">
        <f t="shared" ref="W336:X336" si="834">W337+W338+W339+W340</f>
        <v>7.1000000000000014</v>
      </c>
      <c r="X336" s="271">
        <f t="shared" si="834"/>
        <v>116.69999999999999</v>
      </c>
      <c r="Y336" s="271">
        <f t="shared" ref="Y336:Z336" si="835">Y337+Y338+Y339+Y340</f>
        <v>0</v>
      </c>
      <c r="Z336" s="271">
        <f t="shared" si="835"/>
        <v>116.69999999999999</v>
      </c>
      <c r="AA336" s="271">
        <f t="shared" ref="AA336:AB336" si="836">AA337+AA338+AA339+AA340</f>
        <v>0</v>
      </c>
      <c r="AB336" s="271">
        <f t="shared" si="836"/>
        <v>116.69999999999999</v>
      </c>
      <c r="AC336" s="271">
        <f t="shared" ref="AC336:AD336" si="837">AC337+AC338+AC339+AC340</f>
        <v>9.1999999999999993</v>
      </c>
      <c r="AD336" s="271">
        <f t="shared" si="837"/>
        <v>125.9</v>
      </c>
      <c r="AE336" s="271">
        <f t="shared" ref="AE336" si="838">AE337+AE338+AE339+AE340</f>
        <v>125.9</v>
      </c>
      <c r="AF336" s="271">
        <f t="shared" si="766"/>
        <v>100</v>
      </c>
    </row>
    <row r="337" spans="1:32" s="429" customFormat="1" ht="20.25" hidden="1" customHeight="1" x14ac:dyDescent="0.2">
      <c r="A337" s="371" t="s">
        <v>905</v>
      </c>
      <c r="B337" s="248" t="s">
        <v>343</v>
      </c>
      <c r="C337" s="267" t="s">
        <v>312</v>
      </c>
      <c r="D337" s="248" t="s">
        <v>196</v>
      </c>
      <c r="E337" s="256" t="s">
        <v>786</v>
      </c>
      <c r="F337" s="248" t="s">
        <v>96</v>
      </c>
      <c r="G337" s="253"/>
      <c r="H337" s="253">
        <v>0</v>
      </c>
      <c r="I337" s="253">
        <v>61.4</v>
      </c>
      <c r="J337" s="253">
        <f>H337+I337</f>
        <v>61.4</v>
      </c>
      <c r="K337" s="253">
        <v>0.04</v>
      </c>
      <c r="L337" s="253">
        <v>58.7</v>
      </c>
      <c r="M337" s="253">
        <v>58.7</v>
      </c>
      <c r="N337" s="253">
        <v>0</v>
      </c>
      <c r="O337" s="253">
        <f>M337+N337</f>
        <v>58.7</v>
      </c>
      <c r="P337" s="253">
        <v>0</v>
      </c>
      <c r="Q337" s="253">
        <v>89.55</v>
      </c>
      <c r="R337" s="253">
        <f t="shared" ref="R337:R338" si="839">P337+Q337</f>
        <v>89.55</v>
      </c>
      <c r="S337" s="253">
        <v>-2.15</v>
      </c>
      <c r="T337" s="253">
        <f t="shared" ref="T337:T338" si="840">R337+S337</f>
        <v>87.399999999999991</v>
      </c>
      <c r="U337" s="253">
        <v>-3.2</v>
      </c>
      <c r="V337" s="253">
        <v>84.2</v>
      </c>
      <c r="W337" s="253">
        <v>-84.2</v>
      </c>
      <c r="X337" s="253">
        <f t="shared" ref="X337:X340" si="841">V337+W337</f>
        <v>0</v>
      </c>
      <c r="Y337" s="253">
        <v>0</v>
      </c>
      <c r="Z337" s="253">
        <f t="shared" ref="Z337:Z340" si="842">X337+Y337</f>
        <v>0</v>
      </c>
      <c r="AA337" s="253">
        <v>0</v>
      </c>
      <c r="AB337" s="253">
        <f t="shared" ref="AB337:AB340" si="843">Z337+AA337</f>
        <v>0</v>
      </c>
      <c r="AC337" s="253">
        <v>0</v>
      </c>
      <c r="AD337" s="253">
        <f t="shared" ref="AD337:AE338" si="844">AB337+AC337</f>
        <v>0</v>
      </c>
      <c r="AE337" s="253">
        <f t="shared" si="844"/>
        <v>0</v>
      </c>
      <c r="AF337" s="271" t="e">
        <f t="shared" si="766"/>
        <v>#DIV/0!</v>
      </c>
    </row>
    <row r="338" spans="1:32" s="429" customFormat="1" ht="31.5" hidden="1" customHeight="1" x14ac:dyDescent="0.2">
      <c r="A338" s="371" t="s">
        <v>896</v>
      </c>
      <c r="B338" s="248" t="s">
        <v>343</v>
      </c>
      <c r="C338" s="267" t="s">
        <v>312</v>
      </c>
      <c r="D338" s="248" t="s">
        <v>196</v>
      </c>
      <c r="E338" s="256" t="s">
        <v>786</v>
      </c>
      <c r="F338" s="248" t="s">
        <v>894</v>
      </c>
      <c r="G338" s="253"/>
      <c r="H338" s="253">
        <v>0</v>
      </c>
      <c r="I338" s="253">
        <v>18.7</v>
      </c>
      <c r="J338" s="253">
        <f>H338+I338</f>
        <v>18.7</v>
      </c>
      <c r="K338" s="253">
        <v>-0.04</v>
      </c>
      <c r="L338" s="253">
        <v>17.7</v>
      </c>
      <c r="M338" s="253">
        <v>17.7</v>
      </c>
      <c r="N338" s="253">
        <v>0</v>
      </c>
      <c r="O338" s="253">
        <f>M338+N338</f>
        <v>17.7</v>
      </c>
      <c r="P338" s="253">
        <v>0</v>
      </c>
      <c r="Q338" s="253">
        <v>27.05</v>
      </c>
      <c r="R338" s="253">
        <f t="shared" si="839"/>
        <v>27.05</v>
      </c>
      <c r="S338" s="253">
        <v>-0.65</v>
      </c>
      <c r="T338" s="253">
        <f t="shared" si="840"/>
        <v>26.400000000000002</v>
      </c>
      <c r="U338" s="253">
        <v>-1</v>
      </c>
      <c r="V338" s="253">
        <v>25.4</v>
      </c>
      <c r="W338" s="253">
        <v>-25.4</v>
      </c>
      <c r="X338" s="253">
        <f t="shared" si="841"/>
        <v>0</v>
      </c>
      <c r="Y338" s="253">
        <v>0</v>
      </c>
      <c r="Z338" s="253">
        <f t="shared" si="842"/>
        <v>0</v>
      </c>
      <c r="AA338" s="253">
        <v>0</v>
      </c>
      <c r="AB338" s="253">
        <f t="shared" si="843"/>
        <v>0</v>
      </c>
      <c r="AC338" s="253">
        <v>0</v>
      </c>
      <c r="AD338" s="253">
        <f t="shared" si="844"/>
        <v>0</v>
      </c>
      <c r="AE338" s="253">
        <f t="shared" si="844"/>
        <v>0</v>
      </c>
      <c r="AF338" s="271" t="e">
        <f t="shared" si="766"/>
        <v>#DIV/0!</v>
      </c>
    </row>
    <row r="339" spans="1:32" s="429" customFormat="1" ht="24" customHeight="1" x14ac:dyDescent="0.2">
      <c r="A339" s="371" t="s">
        <v>905</v>
      </c>
      <c r="B339" s="248" t="s">
        <v>343</v>
      </c>
      <c r="C339" s="267" t="s">
        <v>312</v>
      </c>
      <c r="D339" s="248" t="s">
        <v>196</v>
      </c>
      <c r="E339" s="256" t="s">
        <v>1224</v>
      </c>
      <c r="F339" s="248" t="s">
        <v>96</v>
      </c>
      <c r="G339" s="253"/>
      <c r="H339" s="253">
        <v>0</v>
      </c>
      <c r="I339" s="253">
        <v>61.4</v>
      </c>
      <c r="J339" s="253">
        <v>61.4</v>
      </c>
      <c r="K339" s="253">
        <v>0.04</v>
      </c>
      <c r="L339" s="253">
        <v>58.7</v>
      </c>
      <c r="M339" s="253">
        <v>58.7</v>
      </c>
      <c r="N339" s="253">
        <v>0</v>
      </c>
      <c r="O339" s="253">
        <v>58.7</v>
      </c>
      <c r="P339" s="253">
        <v>0</v>
      </c>
      <c r="Q339" s="253">
        <v>89.55</v>
      </c>
      <c r="R339" s="253">
        <v>89.55</v>
      </c>
      <c r="S339" s="253">
        <v>-2.15</v>
      </c>
      <c r="T339" s="253">
        <v>87.399999999999991</v>
      </c>
      <c r="U339" s="253">
        <v>-3.2</v>
      </c>
      <c r="V339" s="253">
        <v>0</v>
      </c>
      <c r="W339" s="253">
        <v>89.63</v>
      </c>
      <c r="X339" s="253">
        <f t="shared" si="841"/>
        <v>89.63</v>
      </c>
      <c r="Y339" s="253">
        <v>0</v>
      </c>
      <c r="Z339" s="253">
        <f t="shared" si="842"/>
        <v>89.63</v>
      </c>
      <c r="AA339" s="253">
        <v>0</v>
      </c>
      <c r="AB339" s="253">
        <f t="shared" si="843"/>
        <v>89.63</v>
      </c>
      <c r="AC339" s="253">
        <v>7.0659999999999998</v>
      </c>
      <c r="AD339" s="253">
        <v>96.695999999999998</v>
      </c>
      <c r="AE339" s="253">
        <v>96.695999999999998</v>
      </c>
      <c r="AF339" s="271">
        <f t="shared" si="766"/>
        <v>100</v>
      </c>
    </row>
    <row r="340" spans="1:32" s="429" customFormat="1" ht="31.5" customHeight="1" x14ac:dyDescent="0.2">
      <c r="A340" s="371" t="s">
        <v>896</v>
      </c>
      <c r="B340" s="248" t="s">
        <v>343</v>
      </c>
      <c r="C340" s="267" t="s">
        <v>312</v>
      </c>
      <c r="D340" s="248" t="s">
        <v>196</v>
      </c>
      <c r="E340" s="256" t="s">
        <v>1224</v>
      </c>
      <c r="F340" s="248" t="s">
        <v>894</v>
      </c>
      <c r="G340" s="253"/>
      <c r="H340" s="253">
        <v>0</v>
      </c>
      <c r="I340" s="253">
        <v>18.7</v>
      </c>
      <c r="J340" s="253">
        <v>18.7</v>
      </c>
      <c r="K340" s="253">
        <v>-0.04</v>
      </c>
      <c r="L340" s="253">
        <v>17.7</v>
      </c>
      <c r="M340" s="253">
        <v>17.7</v>
      </c>
      <c r="N340" s="253">
        <v>0</v>
      </c>
      <c r="O340" s="253">
        <v>17.7</v>
      </c>
      <c r="P340" s="253">
        <v>0</v>
      </c>
      <c r="Q340" s="253">
        <v>27.05</v>
      </c>
      <c r="R340" s="253">
        <v>27.05</v>
      </c>
      <c r="S340" s="253">
        <v>-0.65</v>
      </c>
      <c r="T340" s="253">
        <v>26.400000000000002</v>
      </c>
      <c r="U340" s="253">
        <v>-1</v>
      </c>
      <c r="V340" s="253">
        <v>0</v>
      </c>
      <c r="W340" s="253">
        <v>27.07</v>
      </c>
      <c r="X340" s="253">
        <f t="shared" si="841"/>
        <v>27.07</v>
      </c>
      <c r="Y340" s="253">
        <v>0</v>
      </c>
      <c r="Z340" s="253">
        <f t="shared" si="842"/>
        <v>27.07</v>
      </c>
      <c r="AA340" s="253">
        <v>0</v>
      </c>
      <c r="AB340" s="253">
        <f t="shared" si="843"/>
        <v>27.07</v>
      </c>
      <c r="AC340" s="253">
        <v>2.1339999999999999</v>
      </c>
      <c r="AD340" s="253">
        <v>29.204000000000001</v>
      </c>
      <c r="AE340" s="253">
        <v>29.204000000000001</v>
      </c>
      <c r="AF340" s="271">
        <f t="shared" si="766"/>
        <v>100</v>
      </c>
    </row>
    <row r="341" spans="1:32" ht="31.5" customHeight="1" x14ac:dyDescent="0.2">
      <c r="A341" s="447" t="s">
        <v>199</v>
      </c>
      <c r="B341" s="246" t="s">
        <v>343</v>
      </c>
      <c r="C341" s="246" t="s">
        <v>190</v>
      </c>
      <c r="D341" s="246" t="s">
        <v>200</v>
      </c>
      <c r="E341" s="246"/>
      <c r="F341" s="246"/>
      <c r="G341" s="271">
        <f>G361+G370</f>
        <v>0</v>
      </c>
      <c r="H341" s="271">
        <f>H370</f>
        <v>5345</v>
      </c>
      <c r="I341" s="271">
        <f>I370</f>
        <v>0</v>
      </c>
      <c r="J341" s="271">
        <f>J370</f>
        <v>5345</v>
      </c>
      <c r="K341" s="271">
        <f>K370</f>
        <v>-199</v>
      </c>
      <c r="L341" s="271">
        <f>L371+L372+L375+L376+L377+L379+L380+L381</f>
        <v>5920</v>
      </c>
      <c r="M341" s="271">
        <f>M371+M372+M375+M376+M377+M379+M380+M381</f>
        <v>5920</v>
      </c>
      <c r="N341" s="271">
        <f t="shared" ref="N341:Q341" si="845">N371+N372+N375+N376+N377+N379+N380+N381</f>
        <v>0</v>
      </c>
      <c r="O341" s="271">
        <f t="shared" si="845"/>
        <v>5920</v>
      </c>
      <c r="P341" s="271">
        <f t="shared" si="845"/>
        <v>5920</v>
      </c>
      <c r="Q341" s="271">
        <f t="shared" si="845"/>
        <v>-20</v>
      </c>
      <c r="R341" s="271">
        <f>R371+R372+R375+R376+R377+R379+R380+R381+R373+R374</f>
        <v>5900</v>
      </c>
      <c r="S341" s="271">
        <f t="shared" ref="S341" si="846">S371+S372+S375+S376+S377+S379+S380+S381+S373+S374</f>
        <v>1036.2</v>
      </c>
      <c r="T341" s="271">
        <f>T370</f>
        <v>4947</v>
      </c>
      <c r="U341" s="271">
        <f t="shared" ref="U341:V341" si="847">U370</f>
        <v>2714</v>
      </c>
      <c r="V341" s="271">
        <f t="shared" si="847"/>
        <v>4947</v>
      </c>
      <c r="W341" s="271">
        <f t="shared" ref="W341:X341" si="848">W370</f>
        <v>244</v>
      </c>
      <c r="X341" s="271">
        <f t="shared" si="848"/>
        <v>5191</v>
      </c>
      <c r="Y341" s="271">
        <f t="shared" ref="Y341:Z341" si="849">Y370</f>
        <v>2.5600000000000001E-2</v>
      </c>
      <c r="Z341" s="271">
        <f t="shared" si="849"/>
        <v>5191.0255999999999</v>
      </c>
      <c r="AA341" s="271">
        <f t="shared" ref="AA341:AB341" si="850">AA370</f>
        <v>0</v>
      </c>
      <c r="AB341" s="271">
        <f t="shared" si="850"/>
        <v>5191.0255999999999</v>
      </c>
      <c r="AC341" s="271">
        <f t="shared" ref="AC341:AD341" si="851">AC370</f>
        <v>338.65800000000002</v>
      </c>
      <c r="AD341" s="271">
        <f t="shared" si="851"/>
        <v>5529.6851900000001</v>
      </c>
      <c r="AE341" s="271">
        <f t="shared" ref="AE341" si="852">AE370</f>
        <v>5529.6851900000001</v>
      </c>
      <c r="AF341" s="271">
        <f t="shared" si="766"/>
        <v>100</v>
      </c>
    </row>
    <row r="342" spans="1:32" ht="30.75" hidden="1" customHeight="1" x14ac:dyDescent="0.2">
      <c r="A342" s="255" t="s">
        <v>123</v>
      </c>
      <c r="B342" s="248" t="s">
        <v>343</v>
      </c>
      <c r="C342" s="248" t="s">
        <v>190</v>
      </c>
      <c r="D342" s="248" t="s">
        <v>200</v>
      </c>
      <c r="E342" s="256" t="s">
        <v>332</v>
      </c>
      <c r="F342" s="248"/>
      <c r="G342" s="253"/>
      <c r="H342" s="253"/>
      <c r="I342" s="253">
        <f>I343</f>
        <v>-4855</v>
      </c>
      <c r="J342" s="253">
        <f>J343</f>
        <v>-4855</v>
      </c>
      <c r="K342" s="253">
        <f>K343</f>
        <v>-4855</v>
      </c>
      <c r="L342" s="253">
        <f>L343</f>
        <v>-4855</v>
      </c>
      <c r="M342" s="253">
        <f>M343</f>
        <v>-9710</v>
      </c>
      <c r="N342" s="253">
        <f t="shared" ref="N342:AE342" si="853">N343</f>
        <v>-9710</v>
      </c>
      <c r="O342" s="253">
        <f t="shared" si="853"/>
        <v>-14565</v>
      </c>
      <c r="P342" s="253">
        <f t="shared" si="853"/>
        <v>-14565</v>
      </c>
      <c r="Q342" s="253">
        <f t="shared" si="853"/>
        <v>-24275</v>
      </c>
      <c r="R342" s="253">
        <f t="shared" si="853"/>
        <v>-24275</v>
      </c>
      <c r="S342" s="253">
        <f t="shared" si="853"/>
        <v>-38840</v>
      </c>
      <c r="T342" s="253">
        <f t="shared" si="853"/>
        <v>-38840</v>
      </c>
      <c r="U342" s="253">
        <f t="shared" si="853"/>
        <v>-63115</v>
      </c>
      <c r="V342" s="253">
        <f t="shared" si="853"/>
        <v>-63115</v>
      </c>
      <c r="W342" s="253">
        <f t="shared" si="853"/>
        <v>-101955</v>
      </c>
      <c r="X342" s="253">
        <f t="shared" si="853"/>
        <v>-101955</v>
      </c>
      <c r="Y342" s="253">
        <f t="shared" si="853"/>
        <v>-165070</v>
      </c>
      <c r="Z342" s="253">
        <f t="shared" si="853"/>
        <v>-165070</v>
      </c>
      <c r="AA342" s="253">
        <f t="shared" si="853"/>
        <v>-267025</v>
      </c>
      <c r="AB342" s="253">
        <f t="shared" si="853"/>
        <v>-267025</v>
      </c>
      <c r="AC342" s="253">
        <f t="shared" si="853"/>
        <v>-432095</v>
      </c>
      <c r="AD342" s="253">
        <f t="shared" si="853"/>
        <v>-432095</v>
      </c>
      <c r="AE342" s="253">
        <f t="shared" si="853"/>
        <v>-699120</v>
      </c>
      <c r="AF342" s="271">
        <f t="shared" si="766"/>
        <v>161.79775280898875</v>
      </c>
    </row>
    <row r="343" spans="1:32" hidden="1" x14ac:dyDescent="0.2">
      <c r="A343" s="255" t="s">
        <v>333</v>
      </c>
      <c r="B343" s="248" t="s">
        <v>343</v>
      </c>
      <c r="C343" s="248" t="s">
        <v>190</v>
      </c>
      <c r="D343" s="248" t="s">
        <v>200</v>
      </c>
      <c r="E343" s="256" t="s">
        <v>334</v>
      </c>
      <c r="F343" s="248"/>
      <c r="G343" s="253"/>
      <c r="H343" s="253"/>
      <c r="I343" s="253">
        <f>I344+I345+I348+I349+I360</f>
        <v>-4855</v>
      </c>
      <c r="J343" s="253">
        <f>J344+J345+J348+J349+J360</f>
        <v>-4855</v>
      </c>
      <c r="K343" s="253">
        <f>K344+K345+K348+K349+K360</f>
        <v>-4855</v>
      </c>
      <c r="L343" s="253">
        <f>L344+L345+L348+L349+L360</f>
        <v>-4855</v>
      </c>
      <c r="M343" s="253">
        <f>M344+M345+M348+M349+M360</f>
        <v>-9710</v>
      </c>
      <c r="N343" s="253">
        <f t="shared" ref="N343:R343" si="854">N344+N345+N348+N349+N360</f>
        <v>-9710</v>
      </c>
      <c r="O343" s="253">
        <f t="shared" si="854"/>
        <v>-14565</v>
      </c>
      <c r="P343" s="253">
        <f t="shared" si="854"/>
        <v>-14565</v>
      </c>
      <c r="Q343" s="253">
        <f t="shared" si="854"/>
        <v>-24275</v>
      </c>
      <c r="R343" s="253">
        <f t="shared" si="854"/>
        <v>-24275</v>
      </c>
      <c r="S343" s="253">
        <f t="shared" ref="S343:T343" si="855">S344+S345+S348+S349+S360</f>
        <v>-38840</v>
      </c>
      <c r="T343" s="253">
        <f t="shared" si="855"/>
        <v>-38840</v>
      </c>
      <c r="U343" s="253">
        <f t="shared" ref="U343:V343" si="856">U344+U345+U348+U349+U360</f>
        <v>-63115</v>
      </c>
      <c r="V343" s="253">
        <f t="shared" si="856"/>
        <v>-63115</v>
      </c>
      <c r="W343" s="253">
        <f t="shared" ref="W343:X343" si="857">W344+W345+W348+W349+W360</f>
        <v>-101955</v>
      </c>
      <c r="X343" s="253">
        <f t="shared" si="857"/>
        <v>-101955</v>
      </c>
      <c r="Y343" s="253">
        <f t="shared" ref="Y343:Z343" si="858">Y344+Y345+Y348+Y349+Y360</f>
        <v>-165070</v>
      </c>
      <c r="Z343" s="253">
        <f t="shared" si="858"/>
        <v>-165070</v>
      </c>
      <c r="AA343" s="253">
        <f t="shared" ref="AA343:AB343" si="859">AA344+AA345+AA348+AA349+AA360</f>
        <v>-267025</v>
      </c>
      <c r="AB343" s="253">
        <f t="shared" si="859"/>
        <v>-267025</v>
      </c>
      <c r="AC343" s="253">
        <f t="shared" ref="AC343:AD343" si="860">AC344+AC345+AC348+AC349+AC360</f>
        <v>-432095</v>
      </c>
      <c r="AD343" s="253">
        <f t="shared" si="860"/>
        <v>-432095</v>
      </c>
      <c r="AE343" s="253">
        <f t="shared" ref="AE343" si="861">AE344+AE345+AE348+AE349+AE360</f>
        <v>-699120</v>
      </c>
      <c r="AF343" s="271">
        <f t="shared" si="766"/>
        <v>161.79775280898875</v>
      </c>
    </row>
    <row r="344" spans="1:32" hidden="1" x14ac:dyDescent="0.2">
      <c r="A344" s="255" t="s">
        <v>95</v>
      </c>
      <c r="B344" s="248" t="s">
        <v>343</v>
      </c>
      <c r="C344" s="248" t="s">
        <v>190</v>
      </c>
      <c r="D344" s="248" t="s">
        <v>200</v>
      </c>
      <c r="E344" s="256" t="s">
        <v>334</v>
      </c>
      <c r="F344" s="248" t="s">
        <v>96</v>
      </c>
      <c r="G344" s="253"/>
      <c r="H344" s="253"/>
      <c r="I344" s="253">
        <v>-4000</v>
      </c>
      <c r="J344" s="253">
        <f t="shared" ref="J344:J360" si="862">G344+I344</f>
        <v>-4000</v>
      </c>
      <c r="K344" s="253">
        <v>-4000</v>
      </c>
      <c r="L344" s="253">
        <f t="shared" ref="L344:R360" si="863">H344+J344</f>
        <v>-4000</v>
      </c>
      <c r="M344" s="253">
        <f t="shared" si="863"/>
        <v>-8000</v>
      </c>
      <c r="N344" s="253">
        <f t="shared" si="863"/>
        <v>-8000</v>
      </c>
      <c r="O344" s="253">
        <f t="shared" si="863"/>
        <v>-12000</v>
      </c>
      <c r="P344" s="253">
        <f t="shared" si="863"/>
        <v>-12000</v>
      </c>
      <c r="Q344" s="253">
        <f t="shared" si="863"/>
        <v>-20000</v>
      </c>
      <c r="R344" s="253">
        <f t="shared" si="863"/>
        <v>-20000</v>
      </c>
      <c r="S344" s="253">
        <f t="shared" ref="S344:S360" si="864">O344+Q344</f>
        <v>-32000</v>
      </c>
      <c r="T344" s="253">
        <f t="shared" ref="T344:T360" si="865">P344+R344</f>
        <v>-32000</v>
      </c>
      <c r="U344" s="253">
        <f t="shared" ref="U344:U360" si="866">Q344+S344</f>
        <v>-52000</v>
      </c>
      <c r="V344" s="253">
        <f t="shared" ref="V344:V360" si="867">R344+T344</f>
        <v>-52000</v>
      </c>
      <c r="W344" s="253">
        <f t="shared" ref="W344:W360" si="868">S344+U344</f>
        <v>-84000</v>
      </c>
      <c r="X344" s="253">
        <f t="shared" ref="X344:X360" si="869">T344+V344</f>
        <v>-84000</v>
      </c>
      <c r="Y344" s="253">
        <f t="shared" ref="Y344:Y360" si="870">U344+W344</f>
        <v>-136000</v>
      </c>
      <c r="Z344" s="253">
        <f t="shared" ref="Z344:Z360" si="871">V344+X344</f>
        <v>-136000</v>
      </c>
      <c r="AA344" s="253">
        <f t="shared" ref="AA344:AA360" si="872">W344+Y344</f>
        <v>-220000</v>
      </c>
      <c r="AB344" s="253">
        <f t="shared" ref="AB344:AB360" si="873">X344+Z344</f>
        <v>-220000</v>
      </c>
      <c r="AC344" s="253">
        <f t="shared" ref="AC344:AC360" si="874">Y344+AA344</f>
        <v>-356000</v>
      </c>
      <c r="AD344" s="253">
        <f t="shared" ref="AD344:AE360" si="875">Z344+AB344</f>
        <v>-356000</v>
      </c>
      <c r="AE344" s="253">
        <f t="shared" si="875"/>
        <v>-576000</v>
      </c>
      <c r="AF344" s="271">
        <f t="shared" si="766"/>
        <v>161.79775280898875</v>
      </c>
    </row>
    <row r="345" spans="1:32" hidden="1" x14ac:dyDescent="0.2">
      <c r="A345" s="255" t="s">
        <v>97</v>
      </c>
      <c r="B345" s="248" t="s">
        <v>343</v>
      </c>
      <c r="C345" s="248" t="s">
        <v>190</v>
      </c>
      <c r="D345" s="248" t="s">
        <v>200</v>
      </c>
      <c r="E345" s="256" t="s">
        <v>334</v>
      </c>
      <c r="F345" s="248" t="s">
        <v>98</v>
      </c>
      <c r="G345" s="253"/>
      <c r="H345" s="253"/>
      <c r="I345" s="253">
        <v>-98</v>
      </c>
      <c r="J345" s="253">
        <f t="shared" si="862"/>
        <v>-98</v>
      </c>
      <c r="K345" s="253">
        <v>-98</v>
      </c>
      <c r="L345" s="253">
        <f t="shared" si="863"/>
        <v>-98</v>
      </c>
      <c r="M345" s="253">
        <f t="shared" si="863"/>
        <v>-196</v>
      </c>
      <c r="N345" s="253">
        <f t="shared" si="863"/>
        <v>-196</v>
      </c>
      <c r="O345" s="253">
        <f t="shared" si="863"/>
        <v>-294</v>
      </c>
      <c r="P345" s="253">
        <f t="shared" si="863"/>
        <v>-294</v>
      </c>
      <c r="Q345" s="253">
        <f t="shared" si="863"/>
        <v>-490</v>
      </c>
      <c r="R345" s="253">
        <f t="shared" si="863"/>
        <v>-490</v>
      </c>
      <c r="S345" s="253">
        <f t="shared" si="864"/>
        <v>-784</v>
      </c>
      <c r="T345" s="253">
        <f t="shared" si="865"/>
        <v>-784</v>
      </c>
      <c r="U345" s="253">
        <f t="shared" si="866"/>
        <v>-1274</v>
      </c>
      <c r="V345" s="253">
        <f t="shared" si="867"/>
        <v>-1274</v>
      </c>
      <c r="W345" s="253">
        <f t="shared" si="868"/>
        <v>-2058</v>
      </c>
      <c r="X345" s="253">
        <f t="shared" si="869"/>
        <v>-2058</v>
      </c>
      <c r="Y345" s="253">
        <f t="shared" si="870"/>
        <v>-3332</v>
      </c>
      <c r="Z345" s="253">
        <f t="shared" si="871"/>
        <v>-3332</v>
      </c>
      <c r="AA345" s="253">
        <f t="shared" si="872"/>
        <v>-5390</v>
      </c>
      <c r="AB345" s="253">
        <f t="shared" si="873"/>
        <v>-5390</v>
      </c>
      <c r="AC345" s="253">
        <f t="shared" si="874"/>
        <v>-8722</v>
      </c>
      <c r="AD345" s="253">
        <f t="shared" si="875"/>
        <v>-8722</v>
      </c>
      <c r="AE345" s="253">
        <f t="shared" si="875"/>
        <v>-14112</v>
      </c>
      <c r="AF345" s="271">
        <f t="shared" si="766"/>
        <v>161.79775280898875</v>
      </c>
    </row>
    <row r="346" spans="1:32" ht="25.5" hidden="1" customHeight="1" x14ac:dyDescent="0.2">
      <c r="A346" s="255" t="s">
        <v>99</v>
      </c>
      <c r="B346" s="248" t="s">
        <v>343</v>
      </c>
      <c r="C346" s="248" t="s">
        <v>190</v>
      </c>
      <c r="D346" s="248" t="s">
        <v>200</v>
      </c>
      <c r="E346" s="256" t="s">
        <v>334</v>
      </c>
      <c r="F346" s="248" t="s">
        <v>100</v>
      </c>
      <c r="G346" s="253"/>
      <c r="H346" s="253"/>
      <c r="I346" s="253" t="e">
        <f>#REF!+G346</f>
        <v>#REF!</v>
      </c>
      <c r="J346" s="253" t="e">
        <f t="shared" si="862"/>
        <v>#REF!</v>
      </c>
      <c r="K346" s="253" t="e">
        <f>H346+I346</f>
        <v>#REF!</v>
      </c>
      <c r="L346" s="253" t="e">
        <f t="shared" si="863"/>
        <v>#REF!</v>
      </c>
      <c r="M346" s="253" t="e">
        <f t="shared" si="863"/>
        <v>#REF!</v>
      </c>
      <c r="N346" s="253" t="e">
        <f t="shared" si="863"/>
        <v>#REF!</v>
      </c>
      <c r="O346" s="253" t="e">
        <f t="shared" si="863"/>
        <v>#REF!</v>
      </c>
      <c r="P346" s="253" t="e">
        <f t="shared" si="863"/>
        <v>#REF!</v>
      </c>
      <c r="Q346" s="253" t="e">
        <f t="shared" si="863"/>
        <v>#REF!</v>
      </c>
      <c r="R346" s="253" t="e">
        <f t="shared" si="863"/>
        <v>#REF!</v>
      </c>
      <c r="S346" s="253" t="e">
        <f t="shared" si="864"/>
        <v>#REF!</v>
      </c>
      <c r="T346" s="253" t="e">
        <f t="shared" si="865"/>
        <v>#REF!</v>
      </c>
      <c r="U346" s="253" t="e">
        <f t="shared" si="866"/>
        <v>#REF!</v>
      </c>
      <c r="V346" s="253" t="e">
        <f t="shared" si="867"/>
        <v>#REF!</v>
      </c>
      <c r="W346" s="253" t="e">
        <f t="shared" si="868"/>
        <v>#REF!</v>
      </c>
      <c r="X346" s="253" t="e">
        <f t="shared" si="869"/>
        <v>#REF!</v>
      </c>
      <c r="Y346" s="253" t="e">
        <f t="shared" si="870"/>
        <v>#REF!</v>
      </c>
      <c r="Z346" s="253" t="e">
        <f t="shared" si="871"/>
        <v>#REF!</v>
      </c>
      <c r="AA346" s="253" t="e">
        <f t="shared" si="872"/>
        <v>#REF!</v>
      </c>
      <c r="AB346" s="253" t="e">
        <f t="shared" si="873"/>
        <v>#REF!</v>
      </c>
      <c r="AC346" s="253" t="e">
        <f t="shared" si="874"/>
        <v>#REF!</v>
      </c>
      <c r="AD346" s="253" t="e">
        <f t="shared" si="875"/>
        <v>#REF!</v>
      </c>
      <c r="AE346" s="253" t="e">
        <f t="shared" si="875"/>
        <v>#REF!</v>
      </c>
      <c r="AF346" s="271" t="e">
        <f t="shared" si="766"/>
        <v>#REF!</v>
      </c>
    </row>
    <row r="347" spans="1:32" ht="25.5" hidden="1" customHeight="1" x14ac:dyDescent="0.2">
      <c r="A347" s="255" t="s">
        <v>101</v>
      </c>
      <c r="B347" s="248" t="s">
        <v>343</v>
      </c>
      <c r="C347" s="248" t="s">
        <v>190</v>
      </c>
      <c r="D347" s="248" t="s">
        <v>200</v>
      </c>
      <c r="E347" s="256" t="s">
        <v>334</v>
      </c>
      <c r="F347" s="248" t="s">
        <v>102</v>
      </c>
      <c r="G347" s="253"/>
      <c r="H347" s="253"/>
      <c r="I347" s="253" t="e">
        <f>#REF!+G347</f>
        <v>#REF!</v>
      </c>
      <c r="J347" s="253" t="e">
        <f t="shared" si="862"/>
        <v>#REF!</v>
      </c>
      <c r="K347" s="253" t="e">
        <f>H347+I347</f>
        <v>#REF!</v>
      </c>
      <c r="L347" s="253" t="e">
        <f t="shared" si="863"/>
        <v>#REF!</v>
      </c>
      <c r="M347" s="253" t="e">
        <f t="shared" si="863"/>
        <v>#REF!</v>
      </c>
      <c r="N347" s="253" t="e">
        <f t="shared" si="863"/>
        <v>#REF!</v>
      </c>
      <c r="O347" s="253" t="e">
        <f t="shared" si="863"/>
        <v>#REF!</v>
      </c>
      <c r="P347" s="253" t="e">
        <f t="shared" si="863"/>
        <v>#REF!</v>
      </c>
      <c r="Q347" s="253" t="e">
        <f t="shared" si="863"/>
        <v>#REF!</v>
      </c>
      <c r="R347" s="253" t="e">
        <f t="shared" si="863"/>
        <v>#REF!</v>
      </c>
      <c r="S347" s="253" t="e">
        <f t="shared" si="864"/>
        <v>#REF!</v>
      </c>
      <c r="T347" s="253" t="e">
        <f t="shared" si="865"/>
        <v>#REF!</v>
      </c>
      <c r="U347" s="253" t="e">
        <f t="shared" si="866"/>
        <v>#REF!</v>
      </c>
      <c r="V347" s="253" t="e">
        <f t="shared" si="867"/>
        <v>#REF!</v>
      </c>
      <c r="W347" s="253" t="e">
        <f t="shared" si="868"/>
        <v>#REF!</v>
      </c>
      <c r="X347" s="253" t="e">
        <f t="shared" si="869"/>
        <v>#REF!</v>
      </c>
      <c r="Y347" s="253" t="e">
        <f t="shared" si="870"/>
        <v>#REF!</v>
      </c>
      <c r="Z347" s="253" t="e">
        <f t="shared" si="871"/>
        <v>#REF!</v>
      </c>
      <c r="AA347" s="253" t="e">
        <f t="shared" si="872"/>
        <v>#REF!</v>
      </c>
      <c r="AB347" s="253" t="e">
        <f t="shared" si="873"/>
        <v>#REF!</v>
      </c>
      <c r="AC347" s="253" t="e">
        <f t="shared" si="874"/>
        <v>#REF!</v>
      </c>
      <c r="AD347" s="253" t="e">
        <f t="shared" si="875"/>
        <v>#REF!</v>
      </c>
      <c r="AE347" s="253" t="e">
        <f t="shared" si="875"/>
        <v>#REF!</v>
      </c>
      <c r="AF347" s="271" t="e">
        <f t="shared" si="766"/>
        <v>#REF!</v>
      </c>
    </row>
    <row r="348" spans="1:32" ht="15.75" hidden="1" customHeight="1" x14ac:dyDescent="0.2">
      <c r="A348" s="255" t="s">
        <v>99</v>
      </c>
      <c r="B348" s="248" t="s">
        <v>343</v>
      </c>
      <c r="C348" s="248" t="s">
        <v>190</v>
      </c>
      <c r="D348" s="248" t="s">
        <v>200</v>
      </c>
      <c r="E348" s="256" t="s">
        <v>334</v>
      </c>
      <c r="F348" s="248" t="s">
        <v>100</v>
      </c>
      <c r="G348" s="253"/>
      <c r="H348" s="253"/>
      <c r="I348" s="253">
        <v>-340</v>
      </c>
      <c r="J348" s="253">
        <f t="shared" si="862"/>
        <v>-340</v>
      </c>
      <c r="K348" s="253">
        <v>-340</v>
      </c>
      <c r="L348" s="253">
        <f t="shared" si="863"/>
        <v>-340</v>
      </c>
      <c r="M348" s="253">
        <f t="shared" si="863"/>
        <v>-680</v>
      </c>
      <c r="N348" s="253">
        <f t="shared" si="863"/>
        <v>-680</v>
      </c>
      <c r="O348" s="253">
        <f t="shared" si="863"/>
        <v>-1020</v>
      </c>
      <c r="P348" s="253">
        <f t="shared" si="863"/>
        <v>-1020</v>
      </c>
      <c r="Q348" s="253">
        <f t="shared" si="863"/>
        <v>-1700</v>
      </c>
      <c r="R348" s="253">
        <f t="shared" si="863"/>
        <v>-1700</v>
      </c>
      <c r="S348" s="253">
        <f t="shared" si="864"/>
        <v>-2720</v>
      </c>
      <c r="T348" s="253">
        <f t="shared" si="865"/>
        <v>-2720</v>
      </c>
      <c r="U348" s="253">
        <f t="shared" si="866"/>
        <v>-4420</v>
      </c>
      <c r="V348" s="253">
        <f t="shared" si="867"/>
        <v>-4420</v>
      </c>
      <c r="W348" s="253">
        <f t="shared" si="868"/>
        <v>-7140</v>
      </c>
      <c r="X348" s="253">
        <f t="shared" si="869"/>
        <v>-7140</v>
      </c>
      <c r="Y348" s="253">
        <f t="shared" si="870"/>
        <v>-11560</v>
      </c>
      <c r="Z348" s="253">
        <f t="shared" si="871"/>
        <v>-11560</v>
      </c>
      <c r="AA348" s="253">
        <f t="shared" si="872"/>
        <v>-18700</v>
      </c>
      <c r="AB348" s="253">
        <f t="shared" si="873"/>
        <v>-18700</v>
      </c>
      <c r="AC348" s="253">
        <f t="shared" si="874"/>
        <v>-30260</v>
      </c>
      <c r="AD348" s="253">
        <f t="shared" si="875"/>
        <v>-30260</v>
      </c>
      <c r="AE348" s="253">
        <f t="shared" si="875"/>
        <v>-48960</v>
      </c>
      <c r="AF348" s="271">
        <f t="shared" si="766"/>
        <v>161.79775280898875</v>
      </c>
    </row>
    <row r="349" spans="1:32" ht="18" hidden="1" customHeight="1" x14ac:dyDescent="0.2">
      <c r="A349" s="255" t="s">
        <v>93</v>
      </c>
      <c r="B349" s="248" t="s">
        <v>343</v>
      </c>
      <c r="C349" s="248" t="s">
        <v>190</v>
      </c>
      <c r="D349" s="248" t="s">
        <v>200</v>
      </c>
      <c r="E349" s="256" t="s">
        <v>334</v>
      </c>
      <c r="F349" s="248" t="s">
        <v>94</v>
      </c>
      <c r="G349" s="253"/>
      <c r="H349" s="253"/>
      <c r="I349" s="253">
        <v>-347</v>
      </c>
      <c r="J349" s="253">
        <f t="shared" si="862"/>
        <v>-347</v>
      </c>
      <c r="K349" s="253">
        <v>-347</v>
      </c>
      <c r="L349" s="253">
        <f t="shared" si="863"/>
        <v>-347</v>
      </c>
      <c r="M349" s="253">
        <f t="shared" si="863"/>
        <v>-694</v>
      </c>
      <c r="N349" s="253">
        <f t="shared" si="863"/>
        <v>-694</v>
      </c>
      <c r="O349" s="253">
        <f t="shared" si="863"/>
        <v>-1041</v>
      </c>
      <c r="P349" s="253">
        <f t="shared" si="863"/>
        <v>-1041</v>
      </c>
      <c r="Q349" s="253">
        <f t="shared" si="863"/>
        <v>-1735</v>
      </c>
      <c r="R349" s="253">
        <f t="shared" si="863"/>
        <v>-1735</v>
      </c>
      <c r="S349" s="253">
        <f t="shared" si="864"/>
        <v>-2776</v>
      </c>
      <c r="T349" s="253">
        <f t="shared" si="865"/>
        <v>-2776</v>
      </c>
      <c r="U349" s="253">
        <f t="shared" si="866"/>
        <v>-4511</v>
      </c>
      <c r="V349" s="253">
        <f t="shared" si="867"/>
        <v>-4511</v>
      </c>
      <c r="W349" s="253">
        <f t="shared" si="868"/>
        <v>-7287</v>
      </c>
      <c r="X349" s="253">
        <f t="shared" si="869"/>
        <v>-7287</v>
      </c>
      <c r="Y349" s="253">
        <f t="shared" si="870"/>
        <v>-11798</v>
      </c>
      <c r="Z349" s="253">
        <f t="shared" si="871"/>
        <v>-11798</v>
      </c>
      <c r="AA349" s="253">
        <f t="shared" si="872"/>
        <v>-19085</v>
      </c>
      <c r="AB349" s="253">
        <f t="shared" si="873"/>
        <v>-19085</v>
      </c>
      <c r="AC349" s="253">
        <f t="shared" si="874"/>
        <v>-30883</v>
      </c>
      <c r="AD349" s="253">
        <f t="shared" si="875"/>
        <v>-30883</v>
      </c>
      <c r="AE349" s="253">
        <f t="shared" si="875"/>
        <v>-49968</v>
      </c>
      <c r="AF349" s="271">
        <f t="shared" si="766"/>
        <v>161.79775280898875</v>
      </c>
    </row>
    <row r="350" spans="1:32" ht="12.75" hidden="1" customHeight="1" x14ac:dyDescent="0.2">
      <c r="A350" s="255" t="s">
        <v>63</v>
      </c>
      <c r="B350" s="248" t="s">
        <v>343</v>
      </c>
      <c r="C350" s="248" t="s">
        <v>190</v>
      </c>
      <c r="D350" s="248" t="s">
        <v>200</v>
      </c>
      <c r="E350" s="256" t="s">
        <v>334</v>
      </c>
      <c r="F350" s="248" t="s">
        <v>64</v>
      </c>
      <c r="G350" s="253"/>
      <c r="H350" s="253"/>
      <c r="I350" s="253" t="e">
        <f>#REF!+G350</f>
        <v>#REF!</v>
      </c>
      <c r="J350" s="253" t="e">
        <f t="shared" si="862"/>
        <v>#REF!</v>
      </c>
      <c r="K350" s="253" t="e">
        <f t="shared" ref="K350:K359" si="876">H350+I350</f>
        <v>#REF!</v>
      </c>
      <c r="L350" s="253" t="e">
        <f t="shared" si="863"/>
        <v>#REF!</v>
      </c>
      <c r="M350" s="253" t="e">
        <f t="shared" si="863"/>
        <v>#REF!</v>
      </c>
      <c r="N350" s="253" t="e">
        <f t="shared" si="863"/>
        <v>#REF!</v>
      </c>
      <c r="O350" s="253" t="e">
        <f t="shared" si="863"/>
        <v>#REF!</v>
      </c>
      <c r="P350" s="253" t="e">
        <f t="shared" si="863"/>
        <v>#REF!</v>
      </c>
      <c r="Q350" s="253" t="e">
        <f t="shared" si="863"/>
        <v>#REF!</v>
      </c>
      <c r="R350" s="253" t="e">
        <f t="shared" si="863"/>
        <v>#REF!</v>
      </c>
      <c r="S350" s="253" t="e">
        <f t="shared" si="864"/>
        <v>#REF!</v>
      </c>
      <c r="T350" s="253" t="e">
        <f t="shared" si="865"/>
        <v>#REF!</v>
      </c>
      <c r="U350" s="253" t="e">
        <f t="shared" si="866"/>
        <v>#REF!</v>
      </c>
      <c r="V350" s="253" t="e">
        <f t="shared" si="867"/>
        <v>#REF!</v>
      </c>
      <c r="W350" s="253" t="e">
        <f t="shared" si="868"/>
        <v>#REF!</v>
      </c>
      <c r="X350" s="253" t="e">
        <f t="shared" si="869"/>
        <v>#REF!</v>
      </c>
      <c r="Y350" s="253" t="e">
        <f t="shared" si="870"/>
        <v>#REF!</v>
      </c>
      <c r="Z350" s="253" t="e">
        <f t="shared" si="871"/>
        <v>#REF!</v>
      </c>
      <c r="AA350" s="253" t="e">
        <f t="shared" si="872"/>
        <v>#REF!</v>
      </c>
      <c r="AB350" s="253" t="e">
        <f t="shared" si="873"/>
        <v>#REF!</v>
      </c>
      <c r="AC350" s="253" t="e">
        <f t="shared" si="874"/>
        <v>#REF!</v>
      </c>
      <c r="AD350" s="253" t="e">
        <f t="shared" si="875"/>
        <v>#REF!</v>
      </c>
      <c r="AE350" s="253" t="e">
        <f t="shared" si="875"/>
        <v>#REF!</v>
      </c>
      <c r="AF350" s="271" t="e">
        <f t="shared" si="766"/>
        <v>#REF!</v>
      </c>
    </row>
    <row r="351" spans="1:32" ht="12.75" hidden="1" customHeight="1" x14ac:dyDescent="0.2">
      <c r="A351" s="255" t="s">
        <v>302</v>
      </c>
      <c r="B351" s="248" t="s">
        <v>343</v>
      </c>
      <c r="C351" s="248" t="s">
        <v>190</v>
      </c>
      <c r="D351" s="248" t="s">
        <v>200</v>
      </c>
      <c r="E351" s="256" t="s">
        <v>334</v>
      </c>
      <c r="F351" s="248" t="s">
        <v>303</v>
      </c>
      <c r="G351" s="253"/>
      <c r="H351" s="253"/>
      <c r="I351" s="253" t="e">
        <f>#REF!+G351</f>
        <v>#REF!</v>
      </c>
      <c r="J351" s="253" t="e">
        <f t="shared" si="862"/>
        <v>#REF!</v>
      </c>
      <c r="K351" s="253" t="e">
        <f t="shared" si="876"/>
        <v>#REF!</v>
      </c>
      <c r="L351" s="253" t="e">
        <f t="shared" si="863"/>
        <v>#REF!</v>
      </c>
      <c r="M351" s="253" t="e">
        <f t="shared" si="863"/>
        <v>#REF!</v>
      </c>
      <c r="N351" s="253" t="e">
        <f t="shared" si="863"/>
        <v>#REF!</v>
      </c>
      <c r="O351" s="253" t="e">
        <f t="shared" si="863"/>
        <v>#REF!</v>
      </c>
      <c r="P351" s="253" t="e">
        <f t="shared" si="863"/>
        <v>#REF!</v>
      </c>
      <c r="Q351" s="253" t="e">
        <f t="shared" si="863"/>
        <v>#REF!</v>
      </c>
      <c r="R351" s="253" t="e">
        <f t="shared" si="863"/>
        <v>#REF!</v>
      </c>
      <c r="S351" s="253" t="e">
        <f t="shared" si="864"/>
        <v>#REF!</v>
      </c>
      <c r="T351" s="253" t="e">
        <f t="shared" si="865"/>
        <v>#REF!</v>
      </c>
      <c r="U351" s="253" t="e">
        <f t="shared" si="866"/>
        <v>#REF!</v>
      </c>
      <c r="V351" s="253" t="e">
        <f t="shared" si="867"/>
        <v>#REF!</v>
      </c>
      <c r="W351" s="253" t="e">
        <f t="shared" si="868"/>
        <v>#REF!</v>
      </c>
      <c r="X351" s="253" t="e">
        <f t="shared" si="869"/>
        <v>#REF!</v>
      </c>
      <c r="Y351" s="253" t="e">
        <f t="shared" si="870"/>
        <v>#REF!</v>
      </c>
      <c r="Z351" s="253" t="e">
        <f t="shared" si="871"/>
        <v>#REF!</v>
      </c>
      <c r="AA351" s="253" t="e">
        <f t="shared" si="872"/>
        <v>#REF!</v>
      </c>
      <c r="AB351" s="253" t="e">
        <f t="shared" si="873"/>
        <v>#REF!</v>
      </c>
      <c r="AC351" s="253" t="e">
        <f t="shared" si="874"/>
        <v>#REF!</v>
      </c>
      <c r="AD351" s="253" t="e">
        <f t="shared" si="875"/>
        <v>#REF!</v>
      </c>
      <c r="AE351" s="253" t="e">
        <f t="shared" si="875"/>
        <v>#REF!</v>
      </c>
      <c r="AF351" s="271" t="e">
        <f t="shared" si="766"/>
        <v>#REF!</v>
      </c>
    </row>
    <row r="352" spans="1:32" ht="12.75" hidden="1" customHeight="1" x14ac:dyDescent="0.2">
      <c r="A352" s="255" t="s">
        <v>344</v>
      </c>
      <c r="B352" s="248" t="s">
        <v>343</v>
      </c>
      <c r="C352" s="248" t="s">
        <v>190</v>
      </c>
      <c r="D352" s="248" t="s">
        <v>200</v>
      </c>
      <c r="E352" s="256" t="s">
        <v>334</v>
      </c>
      <c r="F352" s="248"/>
      <c r="G352" s="253"/>
      <c r="H352" s="253"/>
      <c r="I352" s="253" t="e">
        <f>#REF!+G352</f>
        <v>#REF!</v>
      </c>
      <c r="J352" s="253" t="e">
        <f t="shared" si="862"/>
        <v>#REF!</v>
      </c>
      <c r="K352" s="253" t="e">
        <f t="shared" si="876"/>
        <v>#REF!</v>
      </c>
      <c r="L352" s="253" t="e">
        <f t="shared" si="863"/>
        <v>#REF!</v>
      </c>
      <c r="M352" s="253" t="e">
        <f t="shared" si="863"/>
        <v>#REF!</v>
      </c>
      <c r="N352" s="253" t="e">
        <f t="shared" si="863"/>
        <v>#REF!</v>
      </c>
      <c r="O352" s="253" t="e">
        <f t="shared" si="863"/>
        <v>#REF!</v>
      </c>
      <c r="P352" s="253" t="e">
        <f t="shared" si="863"/>
        <v>#REF!</v>
      </c>
      <c r="Q352" s="253" t="e">
        <f t="shared" si="863"/>
        <v>#REF!</v>
      </c>
      <c r="R352" s="253" t="e">
        <f t="shared" si="863"/>
        <v>#REF!</v>
      </c>
      <c r="S352" s="253" t="e">
        <f t="shared" si="864"/>
        <v>#REF!</v>
      </c>
      <c r="T352" s="253" t="e">
        <f t="shared" si="865"/>
        <v>#REF!</v>
      </c>
      <c r="U352" s="253" t="e">
        <f t="shared" si="866"/>
        <v>#REF!</v>
      </c>
      <c r="V352" s="253" t="e">
        <f t="shared" si="867"/>
        <v>#REF!</v>
      </c>
      <c r="W352" s="253" t="e">
        <f t="shared" si="868"/>
        <v>#REF!</v>
      </c>
      <c r="X352" s="253" t="e">
        <f t="shared" si="869"/>
        <v>#REF!</v>
      </c>
      <c r="Y352" s="253" t="e">
        <f t="shared" si="870"/>
        <v>#REF!</v>
      </c>
      <c r="Z352" s="253" t="e">
        <f t="shared" si="871"/>
        <v>#REF!</v>
      </c>
      <c r="AA352" s="253" t="e">
        <f t="shared" si="872"/>
        <v>#REF!</v>
      </c>
      <c r="AB352" s="253" t="e">
        <f t="shared" si="873"/>
        <v>#REF!</v>
      </c>
      <c r="AC352" s="253" t="e">
        <f t="shared" si="874"/>
        <v>#REF!</v>
      </c>
      <c r="AD352" s="253" t="e">
        <f t="shared" si="875"/>
        <v>#REF!</v>
      </c>
      <c r="AE352" s="253" t="e">
        <f t="shared" si="875"/>
        <v>#REF!</v>
      </c>
      <c r="AF352" s="271" t="e">
        <f t="shared" si="766"/>
        <v>#REF!</v>
      </c>
    </row>
    <row r="353" spans="1:32" ht="38.25" hidden="1" customHeight="1" x14ac:dyDescent="0.2">
      <c r="A353" s="255" t="s">
        <v>345</v>
      </c>
      <c r="B353" s="248" t="s">
        <v>343</v>
      </c>
      <c r="C353" s="248" t="s">
        <v>190</v>
      </c>
      <c r="D353" s="248" t="s">
        <v>200</v>
      </c>
      <c r="E353" s="256" t="s">
        <v>334</v>
      </c>
      <c r="F353" s="248"/>
      <c r="G353" s="253"/>
      <c r="H353" s="253"/>
      <c r="I353" s="253" t="e">
        <f>#REF!+G353</f>
        <v>#REF!</v>
      </c>
      <c r="J353" s="253" t="e">
        <f t="shared" si="862"/>
        <v>#REF!</v>
      </c>
      <c r="K353" s="253" t="e">
        <f t="shared" si="876"/>
        <v>#REF!</v>
      </c>
      <c r="L353" s="253" t="e">
        <f t="shared" si="863"/>
        <v>#REF!</v>
      </c>
      <c r="M353" s="253" t="e">
        <f t="shared" si="863"/>
        <v>#REF!</v>
      </c>
      <c r="N353" s="253" t="e">
        <f t="shared" si="863"/>
        <v>#REF!</v>
      </c>
      <c r="O353" s="253" t="e">
        <f t="shared" si="863"/>
        <v>#REF!</v>
      </c>
      <c r="P353" s="253" t="e">
        <f t="shared" si="863"/>
        <v>#REF!</v>
      </c>
      <c r="Q353" s="253" t="e">
        <f t="shared" si="863"/>
        <v>#REF!</v>
      </c>
      <c r="R353" s="253" t="e">
        <f t="shared" si="863"/>
        <v>#REF!</v>
      </c>
      <c r="S353" s="253" t="e">
        <f t="shared" si="864"/>
        <v>#REF!</v>
      </c>
      <c r="T353" s="253" t="e">
        <f t="shared" si="865"/>
        <v>#REF!</v>
      </c>
      <c r="U353" s="253" t="e">
        <f t="shared" si="866"/>
        <v>#REF!</v>
      </c>
      <c r="V353" s="253" t="e">
        <f t="shared" si="867"/>
        <v>#REF!</v>
      </c>
      <c r="W353" s="253" t="e">
        <f t="shared" si="868"/>
        <v>#REF!</v>
      </c>
      <c r="X353" s="253" t="e">
        <f t="shared" si="869"/>
        <v>#REF!</v>
      </c>
      <c r="Y353" s="253" t="e">
        <f t="shared" si="870"/>
        <v>#REF!</v>
      </c>
      <c r="Z353" s="253" t="e">
        <f t="shared" si="871"/>
        <v>#REF!</v>
      </c>
      <c r="AA353" s="253" t="e">
        <f t="shared" si="872"/>
        <v>#REF!</v>
      </c>
      <c r="AB353" s="253" t="e">
        <f t="shared" si="873"/>
        <v>#REF!</v>
      </c>
      <c r="AC353" s="253" t="e">
        <f t="shared" si="874"/>
        <v>#REF!</v>
      </c>
      <c r="AD353" s="253" t="e">
        <f t="shared" si="875"/>
        <v>#REF!</v>
      </c>
      <c r="AE353" s="253" t="e">
        <f t="shared" si="875"/>
        <v>#REF!</v>
      </c>
      <c r="AF353" s="271" t="e">
        <f t="shared" si="766"/>
        <v>#REF!</v>
      </c>
    </row>
    <row r="354" spans="1:32" ht="12.75" hidden="1" customHeight="1" x14ac:dyDescent="0.2">
      <c r="A354" s="255" t="s">
        <v>63</v>
      </c>
      <c r="B354" s="248" t="s">
        <v>343</v>
      </c>
      <c r="C354" s="248" t="s">
        <v>190</v>
      </c>
      <c r="D354" s="248" t="s">
        <v>200</v>
      </c>
      <c r="E354" s="256" t="s">
        <v>334</v>
      </c>
      <c r="F354" s="248" t="s">
        <v>64</v>
      </c>
      <c r="G354" s="253"/>
      <c r="H354" s="253"/>
      <c r="I354" s="253" t="e">
        <f>#REF!+G354</f>
        <v>#REF!</v>
      </c>
      <c r="J354" s="253" t="e">
        <f t="shared" si="862"/>
        <v>#REF!</v>
      </c>
      <c r="K354" s="253" t="e">
        <f t="shared" si="876"/>
        <v>#REF!</v>
      </c>
      <c r="L354" s="253" t="e">
        <f t="shared" si="863"/>
        <v>#REF!</v>
      </c>
      <c r="M354" s="253" t="e">
        <f t="shared" si="863"/>
        <v>#REF!</v>
      </c>
      <c r="N354" s="253" t="e">
        <f t="shared" si="863"/>
        <v>#REF!</v>
      </c>
      <c r="O354" s="253" t="e">
        <f t="shared" si="863"/>
        <v>#REF!</v>
      </c>
      <c r="P354" s="253" t="e">
        <f t="shared" si="863"/>
        <v>#REF!</v>
      </c>
      <c r="Q354" s="253" t="e">
        <f t="shared" si="863"/>
        <v>#REF!</v>
      </c>
      <c r="R354" s="253" t="e">
        <f t="shared" si="863"/>
        <v>#REF!</v>
      </c>
      <c r="S354" s="253" t="e">
        <f t="shared" si="864"/>
        <v>#REF!</v>
      </c>
      <c r="T354" s="253" t="e">
        <f t="shared" si="865"/>
        <v>#REF!</v>
      </c>
      <c r="U354" s="253" t="e">
        <f t="shared" si="866"/>
        <v>#REF!</v>
      </c>
      <c r="V354" s="253" t="e">
        <f t="shared" si="867"/>
        <v>#REF!</v>
      </c>
      <c r="W354" s="253" t="e">
        <f t="shared" si="868"/>
        <v>#REF!</v>
      </c>
      <c r="X354" s="253" t="e">
        <f t="shared" si="869"/>
        <v>#REF!</v>
      </c>
      <c r="Y354" s="253" t="e">
        <f t="shared" si="870"/>
        <v>#REF!</v>
      </c>
      <c r="Z354" s="253" t="e">
        <f t="shared" si="871"/>
        <v>#REF!</v>
      </c>
      <c r="AA354" s="253" t="e">
        <f t="shared" si="872"/>
        <v>#REF!</v>
      </c>
      <c r="AB354" s="253" t="e">
        <f t="shared" si="873"/>
        <v>#REF!</v>
      </c>
      <c r="AC354" s="253" t="e">
        <f t="shared" si="874"/>
        <v>#REF!</v>
      </c>
      <c r="AD354" s="253" t="e">
        <f t="shared" si="875"/>
        <v>#REF!</v>
      </c>
      <c r="AE354" s="253" t="e">
        <f t="shared" si="875"/>
        <v>#REF!</v>
      </c>
      <c r="AF354" s="271" t="e">
        <f t="shared" si="766"/>
        <v>#REF!</v>
      </c>
    </row>
    <row r="355" spans="1:32" ht="12.75" hidden="1" customHeight="1" x14ac:dyDescent="0.2">
      <c r="A355" s="447" t="s">
        <v>346</v>
      </c>
      <c r="B355" s="248" t="s">
        <v>343</v>
      </c>
      <c r="C355" s="248" t="s">
        <v>190</v>
      </c>
      <c r="D355" s="248" t="s">
        <v>200</v>
      </c>
      <c r="E355" s="256" t="s">
        <v>334</v>
      </c>
      <c r="F355" s="246"/>
      <c r="G355" s="253"/>
      <c r="H355" s="253"/>
      <c r="I355" s="253" t="e">
        <f>#REF!+G355</f>
        <v>#REF!</v>
      </c>
      <c r="J355" s="253" t="e">
        <f t="shared" si="862"/>
        <v>#REF!</v>
      </c>
      <c r="K355" s="253" t="e">
        <f t="shared" si="876"/>
        <v>#REF!</v>
      </c>
      <c r="L355" s="253" t="e">
        <f t="shared" si="863"/>
        <v>#REF!</v>
      </c>
      <c r="M355" s="253" t="e">
        <f t="shared" si="863"/>
        <v>#REF!</v>
      </c>
      <c r="N355" s="253" t="e">
        <f t="shared" si="863"/>
        <v>#REF!</v>
      </c>
      <c r="O355" s="253" t="e">
        <f t="shared" si="863"/>
        <v>#REF!</v>
      </c>
      <c r="P355" s="253" t="e">
        <f t="shared" si="863"/>
        <v>#REF!</v>
      </c>
      <c r="Q355" s="253" t="e">
        <f t="shared" si="863"/>
        <v>#REF!</v>
      </c>
      <c r="R355" s="253" t="e">
        <f t="shared" si="863"/>
        <v>#REF!</v>
      </c>
      <c r="S355" s="253" t="e">
        <f t="shared" si="864"/>
        <v>#REF!</v>
      </c>
      <c r="T355" s="253" t="e">
        <f t="shared" si="865"/>
        <v>#REF!</v>
      </c>
      <c r="U355" s="253" t="e">
        <f t="shared" si="866"/>
        <v>#REF!</v>
      </c>
      <c r="V355" s="253" t="e">
        <f t="shared" si="867"/>
        <v>#REF!</v>
      </c>
      <c r="W355" s="253" t="e">
        <f t="shared" si="868"/>
        <v>#REF!</v>
      </c>
      <c r="X355" s="253" t="e">
        <f t="shared" si="869"/>
        <v>#REF!</v>
      </c>
      <c r="Y355" s="253" t="e">
        <f t="shared" si="870"/>
        <v>#REF!</v>
      </c>
      <c r="Z355" s="253" t="e">
        <f t="shared" si="871"/>
        <v>#REF!</v>
      </c>
      <c r="AA355" s="253" t="e">
        <f t="shared" si="872"/>
        <v>#REF!</v>
      </c>
      <c r="AB355" s="253" t="e">
        <f t="shared" si="873"/>
        <v>#REF!</v>
      </c>
      <c r="AC355" s="253" t="e">
        <f t="shared" si="874"/>
        <v>#REF!</v>
      </c>
      <c r="AD355" s="253" t="e">
        <f t="shared" si="875"/>
        <v>#REF!</v>
      </c>
      <c r="AE355" s="253" t="e">
        <f t="shared" si="875"/>
        <v>#REF!</v>
      </c>
      <c r="AF355" s="271" t="e">
        <f t="shared" si="766"/>
        <v>#REF!</v>
      </c>
    </row>
    <row r="356" spans="1:32" ht="12.75" hidden="1" customHeight="1" x14ac:dyDescent="0.2">
      <c r="A356" s="255" t="s">
        <v>347</v>
      </c>
      <c r="B356" s="248" t="s">
        <v>343</v>
      </c>
      <c r="C356" s="248" t="s">
        <v>190</v>
      </c>
      <c r="D356" s="248" t="s">
        <v>200</v>
      </c>
      <c r="E356" s="256" t="s">
        <v>334</v>
      </c>
      <c r="F356" s="248"/>
      <c r="G356" s="253"/>
      <c r="H356" s="253"/>
      <c r="I356" s="253" t="e">
        <f>#REF!+G356</f>
        <v>#REF!</v>
      </c>
      <c r="J356" s="253" t="e">
        <f t="shared" si="862"/>
        <v>#REF!</v>
      </c>
      <c r="K356" s="253" t="e">
        <f t="shared" si="876"/>
        <v>#REF!</v>
      </c>
      <c r="L356" s="253" t="e">
        <f t="shared" si="863"/>
        <v>#REF!</v>
      </c>
      <c r="M356" s="253" t="e">
        <f t="shared" si="863"/>
        <v>#REF!</v>
      </c>
      <c r="N356" s="253" t="e">
        <f t="shared" si="863"/>
        <v>#REF!</v>
      </c>
      <c r="O356" s="253" t="e">
        <f t="shared" si="863"/>
        <v>#REF!</v>
      </c>
      <c r="P356" s="253" t="e">
        <f t="shared" si="863"/>
        <v>#REF!</v>
      </c>
      <c r="Q356" s="253" t="e">
        <f t="shared" si="863"/>
        <v>#REF!</v>
      </c>
      <c r="R356" s="253" t="e">
        <f t="shared" si="863"/>
        <v>#REF!</v>
      </c>
      <c r="S356" s="253" t="e">
        <f t="shared" si="864"/>
        <v>#REF!</v>
      </c>
      <c r="T356" s="253" t="e">
        <f t="shared" si="865"/>
        <v>#REF!</v>
      </c>
      <c r="U356" s="253" t="e">
        <f t="shared" si="866"/>
        <v>#REF!</v>
      </c>
      <c r="V356" s="253" t="e">
        <f t="shared" si="867"/>
        <v>#REF!</v>
      </c>
      <c r="W356" s="253" t="e">
        <f t="shared" si="868"/>
        <v>#REF!</v>
      </c>
      <c r="X356" s="253" t="e">
        <f t="shared" si="869"/>
        <v>#REF!</v>
      </c>
      <c r="Y356" s="253" t="e">
        <f t="shared" si="870"/>
        <v>#REF!</v>
      </c>
      <c r="Z356" s="253" t="e">
        <f t="shared" si="871"/>
        <v>#REF!</v>
      </c>
      <c r="AA356" s="253" t="e">
        <f t="shared" si="872"/>
        <v>#REF!</v>
      </c>
      <c r="AB356" s="253" t="e">
        <f t="shared" si="873"/>
        <v>#REF!</v>
      </c>
      <c r="AC356" s="253" t="e">
        <f t="shared" si="874"/>
        <v>#REF!</v>
      </c>
      <c r="AD356" s="253" t="e">
        <f t="shared" si="875"/>
        <v>#REF!</v>
      </c>
      <c r="AE356" s="253" t="e">
        <f t="shared" si="875"/>
        <v>#REF!</v>
      </c>
      <c r="AF356" s="271" t="e">
        <f t="shared" si="766"/>
        <v>#REF!</v>
      </c>
    </row>
    <row r="357" spans="1:32" ht="15.75" hidden="1" customHeight="1" x14ac:dyDescent="0.2">
      <c r="A357" s="255" t="s">
        <v>348</v>
      </c>
      <c r="B357" s="248" t="s">
        <v>343</v>
      </c>
      <c r="C357" s="248" t="s">
        <v>190</v>
      </c>
      <c r="D357" s="248" t="s">
        <v>200</v>
      </c>
      <c r="E357" s="256" t="s">
        <v>334</v>
      </c>
      <c r="F357" s="248"/>
      <c r="G357" s="253"/>
      <c r="H357" s="253"/>
      <c r="I357" s="253" t="e">
        <f>#REF!+G357</f>
        <v>#REF!</v>
      </c>
      <c r="J357" s="253" t="e">
        <f t="shared" si="862"/>
        <v>#REF!</v>
      </c>
      <c r="K357" s="253" t="e">
        <f t="shared" si="876"/>
        <v>#REF!</v>
      </c>
      <c r="L357" s="253" t="e">
        <f t="shared" si="863"/>
        <v>#REF!</v>
      </c>
      <c r="M357" s="253" t="e">
        <f t="shared" si="863"/>
        <v>#REF!</v>
      </c>
      <c r="N357" s="253" t="e">
        <f t="shared" si="863"/>
        <v>#REF!</v>
      </c>
      <c r="O357" s="253" t="e">
        <f t="shared" si="863"/>
        <v>#REF!</v>
      </c>
      <c r="P357" s="253" t="e">
        <f t="shared" si="863"/>
        <v>#REF!</v>
      </c>
      <c r="Q357" s="253" t="e">
        <f t="shared" si="863"/>
        <v>#REF!</v>
      </c>
      <c r="R357" s="253" t="e">
        <f t="shared" si="863"/>
        <v>#REF!</v>
      </c>
      <c r="S357" s="253" t="e">
        <f t="shared" si="864"/>
        <v>#REF!</v>
      </c>
      <c r="T357" s="253" t="e">
        <f t="shared" si="865"/>
        <v>#REF!</v>
      </c>
      <c r="U357" s="253" t="e">
        <f t="shared" si="866"/>
        <v>#REF!</v>
      </c>
      <c r="V357" s="253" t="e">
        <f t="shared" si="867"/>
        <v>#REF!</v>
      </c>
      <c r="W357" s="253" t="e">
        <f t="shared" si="868"/>
        <v>#REF!</v>
      </c>
      <c r="X357" s="253" t="e">
        <f t="shared" si="869"/>
        <v>#REF!</v>
      </c>
      <c r="Y357" s="253" t="e">
        <f t="shared" si="870"/>
        <v>#REF!</v>
      </c>
      <c r="Z357" s="253" t="e">
        <f t="shared" si="871"/>
        <v>#REF!</v>
      </c>
      <c r="AA357" s="253" t="e">
        <f t="shared" si="872"/>
        <v>#REF!</v>
      </c>
      <c r="AB357" s="253" t="e">
        <f t="shared" si="873"/>
        <v>#REF!</v>
      </c>
      <c r="AC357" s="253" t="e">
        <f t="shared" si="874"/>
        <v>#REF!</v>
      </c>
      <c r="AD357" s="253" t="e">
        <f t="shared" si="875"/>
        <v>#REF!</v>
      </c>
      <c r="AE357" s="253" t="e">
        <f t="shared" si="875"/>
        <v>#REF!</v>
      </c>
      <c r="AF357" s="271" t="e">
        <f t="shared" si="766"/>
        <v>#REF!</v>
      </c>
    </row>
    <row r="358" spans="1:32" ht="12.75" hidden="1" customHeight="1" x14ac:dyDescent="0.2">
      <c r="A358" s="255" t="s">
        <v>149</v>
      </c>
      <c r="B358" s="248" t="s">
        <v>343</v>
      </c>
      <c r="C358" s="248" t="s">
        <v>190</v>
      </c>
      <c r="D358" s="248" t="s">
        <v>200</v>
      </c>
      <c r="E358" s="256" t="s">
        <v>334</v>
      </c>
      <c r="F358" s="248" t="s">
        <v>150</v>
      </c>
      <c r="G358" s="253"/>
      <c r="H358" s="253"/>
      <c r="I358" s="253" t="e">
        <f>#REF!+G358</f>
        <v>#REF!</v>
      </c>
      <c r="J358" s="253" t="e">
        <f t="shared" si="862"/>
        <v>#REF!</v>
      </c>
      <c r="K358" s="253" t="e">
        <f t="shared" si="876"/>
        <v>#REF!</v>
      </c>
      <c r="L358" s="253" t="e">
        <f t="shared" si="863"/>
        <v>#REF!</v>
      </c>
      <c r="M358" s="253" t="e">
        <f t="shared" si="863"/>
        <v>#REF!</v>
      </c>
      <c r="N358" s="253" t="e">
        <f t="shared" si="863"/>
        <v>#REF!</v>
      </c>
      <c r="O358" s="253" t="e">
        <f t="shared" si="863"/>
        <v>#REF!</v>
      </c>
      <c r="P358" s="253" t="e">
        <f t="shared" si="863"/>
        <v>#REF!</v>
      </c>
      <c r="Q358" s="253" t="e">
        <f t="shared" si="863"/>
        <v>#REF!</v>
      </c>
      <c r="R358" s="253" t="e">
        <f t="shared" si="863"/>
        <v>#REF!</v>
      </c>
      <c r="S358" s="253" t="e">
        <f t="shared" si="864"/>
        <v>#REF!</v>
      </c>
      <c r="T358" s="253" t="e">
        <f t="shared" si="865"/>
        <v>#REF!</v>
      </c>
      <c r="U358" s="253" t="e">
        <f t="shared" si="866"/>
        <v>#REF!</v>
      </c>
      <c r="V358" s="253" t="e">
        <f t="shared" si="867"/>
        <v>#REF!</v>
      </c>
      <c r="W358" s="253" t="e">
        <f t="shared" si="868"/>
        <v>#REF!</v>
      </c>
      <c r="X358" s="253" t="e">
        <f t="shared" si="869"/>
        <v>#REF!</v>
      </c>
      <c r="Y358" s="253" t="e">
        <f t="shared" si="870"/>
        <v>#REF!</v>
      </c>
      <c r="Z358" s="253" t="e">
        <f t="shared" si="871"/>
        <v>#REF!</v>
      </c>
      <c r="AA358" s="253" t="e">
        <f t="shared" si="872"/>
        <v>#REF!</v>
      </c>
      <c r="AB358" s="253" t="e">
        <f t="shared" si="873"/>
        <v>#REF!</v>
      </c>
      <c r="AC358" s="253" t="e">
        <f t="shared" si="874"/>
        <v>#REF!</v>
      </c>
      <c r="AD358" s="253" t="e">
        <f t="shared" si="875"/>
        <v>#REF!</v>
      </c>
      <c r="AE358" s="253" t="e">
        <f t="shared" si="875"/>
        <v>#REF!</v>
      </c>
      <c r="AF358" s="271" t="e">
        <f t="shared" si="766"/>
        <v>#REF!</v>
      </c>
    </row>
    <row r="359" spans="1:32" ht="12.75" hidden="1" customHeight="1" x14ac:dyDescent="0.2">
      <c r="A359" s="255" t="s">
        <v>63</v>
      </c>
      <c r="B359" s="248" t="s">
        <v>343</v>
      </c>
      <c r="C359" s="248" t="s">
        <v>190</v>
      </c>
      <c r="D359" s="248" t="s">
        <v>200</v>
      </c>
      <c r="E359" s="256" t="s">
        <v>334</v>
      </c>
      <c r="F359" s="248" t="s">
        <v>64</v>
      </c>
      <c r="G359" s="253"/>
      <c r="H359" s="253"/>
      <c r="I359" s="253" t="e">
        <f>#REF!+G359</f>
        <v>#REF!</v>
      </c>
      <c r="J359" s="253" t="e">
        <f t="shared" si="862"/>
        <v>#REF!</v>
      </c>
      <c r="K359" s="253" t="e">
        <f t="shared" si="876"/>
        <v>#REF!</v>
      </c>
      <c r="L359" s="253" t="e">
        <f t="shared" si="863"/>
        <v>#REF!</v>
      </c>
      <c r="M359" s="253" t="e">
        <f t="shared" si="863"/>
        <v>#REF!</v>
      </c>
      <c r="N359" s="253" t="e">
        <f t="shared" si="863"/>
        <v>#REF!</v>
      </c>
      <c r="O359" s="253" t="e">
        <f t="shared" si="863"/>
        <v>#REF!</v>
      </c>
      <c r="P359" s="253" t="e">
        <f t="shared" si="863"/>
        <v>#REF!</v>
      </c>
      <c r="Q359" s="253" t="e">
        <f t="shared" si="863"/>
        <v>#REF!</v>
      </c>
      <c r="R359" s="253" t="e">
        <f t="shared" si="863"/>
        <v>#REF!</v>
      </c>
      <c r="S359" s="253" t="e">
        <f t="shared" si="864"/>
        <v>#REF!</v>
      </c>
      <c r="T359" s="253" t="e">
        <f t="shared" si="865"/>
        <v>#REF!</v>
      </c>
      <c r="U359" s="253" t="e">
        <f t="shared" si="866"/>
        <v>#REF!</v>
      </c>
      <c r="V359" s="253" t="e">
        <f t="shared" si="867"/>
        <v>#REF!</v>
      </c>
      <c r="W359" s="253" t="e">
        <f t="shared" si="868"/>
        <v>#REF!</v>
      </c>
      <c r="X359" s="253" t="e">
        <f t="shared" si="869"/>
        <v>#REF!</v>
      </c>
      <c r="Y359" s="253" t="e">
        <f t="shared" si="870"/>
        <v>#REF!</v>
      </c>
      <c r="Z359" s="253" t="e">
        <f t="shared" si="871"/>
        <v>#REF!</v>
      </c>
      <c r="AA359" s="253" t="e">
        <f t="shared" si="872"/>
        <v>#REF!</v>
      </c>
      <c r="AB359" s="253" t="e">
        <f t="shared" si="873"/>
        <v>#REF!</v>
      </c>
      <c r="AC359" s="253" t="e">
        <f t="shared" si="874"/>
        <v>#REF!</v>
      </c>
      <c r="AD359" s="253" t="e">
        <f t="shared" si="875"/>
        <v>#REF!</v>
      </c>
      <c r="AE359" s="253" t="e">
        <f t="shared" si="875"/>
        <v>#REF!</v>
      </c>
      <c r="AF359" s="271" t="e">
        <f t="shared" si="766"/>
        <v>#REF!</v>
      </c>
    </row>
    <row r="360" spans="1:32" hidden="1" x14ac:dyDescent="0.2">
      <c r="A360" s="255" t="s">
        <v>103</v>
      </c>
      <c r="B360" s="248" t="s">
        <v>343</v>
      </c>
      <c r="C360" s="248" t="s">
        <v>190</v>
      </c>
      <c r="D360" s="248" t="s">
        <v>200</v>
      </c>
      <c r="E360" s="256" t="s">
        <v>334</v>
      </c>
      <c r="F360" s="248" t="s">
        <v>104</v>
      </c>
      <c r="G360" s="253"/>
      <c r="H360" s="253"/>
      <c r="I360" s="253">
        <v>-70</v>
      </c>
      <c r="J360" s="253">
        <f t="shared" si="862"/>
        <v>-70</v>
      </c>
      <c r="K360" s="253">
        <v>-70</v>
      </c>
      <c r="L360" s="253">
        <f t="shared" si="863"/>
        <v>-70</v>
      </c>
      <c r="M360" s="253">
        <f t="shared" si="863"/>
        <v>-140</v>
      </c>
      <c r="N360" s="253">
        <f t="shared" si="863"/>
        <v>-140</v>
      </c>
      <c r="O360" s="253">
        <f t="shared" si="863"/>
        <v>-210</v>
      </c>
      <c r="P360" s="253">
        <f t="shared" si="863"/>
        <v>-210</v>
      </c>
      <c r="Q360" s="253">
        <f t="shared" si="863"/>
        <v>-350</v>
      </c>
      <c r="R360" s="253">
        <f t="shared" si="863"/>
        <v>-350</v>
      </c>
      <c r="S360" s="253">
        <f t="shared" si="864"/>
        <v>-560</v>
      </c>
      <c r="T360" s="253">
        <f t="shared" si="865"/>
        <v>-560</v>
      </c>
      <c r="U360" s="253">
        <f t="shared" si="866"/>
        <v>-910</v>
      </c>
      <c r="V360" s="253">
        <f t="shared" si="867"/>
        <v>-910</v>
      </c>
      <c r="W360" s="253">
        <f t="shared" si="868"/>
        <v>-1470</v>
      </c>
      <c r="X360" s="253">
        <f t="shared" si="869"/>
        <v>-1470</v>
      </c>
      <c r="Y360" s="253">
        <f t="shared" si="870"/>
        <v>-2380</v>
      </c>
      <c r="Z360" s="253">
        <f t="shared" si="871"/>
        <v>-2380</v>
      </c>
      <c r="AA360" s="253">
        <f t="shared" si="872"/>
        <v>-3850</v>
      </c>
      <c r="AB360" s="253">
        <f t="shared" si="873"/>
        <v>-3850</v>
      </c>
      <c r="AC360" s="253">
        <f t="shared" si="874"/>
        <v>-6230</v>
      </c>
      <c r="AD360" s="253">
        <f t="shared" si="875"/>
        <v>-6230</v>
      </c>
      <c r="AE360" s="253">
        <f t="shared" si="875"/>
        <v>-10080</v>
      </c>
      <c r="AF360" s="271">
        <f t="shared" si="766"/>
        <v>161.79775280898875</v>
      </c>
    </row>
    <row r="361" spans="1:32" ht="26.25" hidden="1" customHeight="1" x14ac:dyDescent="0.2">
      <c r="A361" s="255" t="s">
        <v>971</v>
      </c>
      <c r="B361" s="248" t="s">
        <v>343</v>
      </c>
      <c r="C361" s="248" t="s">
        <v>190</v>
      </c>
      <c r="D361" s="248" t="s">
        <v>200</v>
      </c>
      <c r="E361" s="256" t="s">
        <v>460</v>
      </c>
      <c r="F361" s="248"/>
      <c r="G361" s="253"/>
      <c r="H361" s="253"/>
      <c r="I361" s="253">
        <f t="shared" ref="I361:AC362" si="877">I362</f>
        <v>-4839.8</v>
      </c>
      <c r="J361" s="253" t="e">
        <f t="shared" si="877"/>
        <v>#REF!</v>
      </c>
      <c r="K361" s="253">
        <f t="shared" si="877"/>
        <v>-4839.8</v>
      </c>
      <c r="L361" s="253" t="e">
        <f t="shared" si="877"/>
        <v>#REF!</v>
      </c>
      <c r="M361" s="253" t="e">
        <f t="shared" si="877"/>
        <v>#REF!</v>
      </c>
      <c r="N361" s="253" t="e">
        <f t="shared" si="877"/>
        <v>#REF!</v>
      </c>
      <c r="O361" s="253" t="e">
        <f t="shared" si="877"/>
        <v>#REF!</v>
      </c>
      <c r="P361" s="253" t="e">
        <f t="shared" si="877"/>
        <v>#REF!</v>
      </c>
      <c r="Q361" s="253" t="e">
        <f t="shared" si="877"/>
        <v>#REF!</v>
      </c>
      <c r="R361" s="253" t="e">
        <f t="shared" si="877"/>
        <v>#REF!</v>
      </c>
      <c r="S361" s="253" t="e">
        <f t="shared" si="877"/>
        <v>#REF!</v>
      </c>
      <c r="T361" s="253" t="e">
        <f t="shared" si="877"/>
        <v>#REF!</v>
      </c>
      <c r="U361" s="253" t="e">
        <f t="shared" si="877"/>
        <v>#REF!</v>
      </c>
      <c r="V361" s="253" t="e">
        <f t="shared" si="877"/>
        <v>#REF!</v>
      </c>
      <c r="W361" s="253" t="e">
        <f t="shared" si="877"/>
        <v>#REF!</v>
      </c>
      <c r="X361" s="253" t="e">
        <f t="shared" si="877"/>
        <v>#REF!</v>
      </c>
      <c r="Y361" s="253" t="e">
        <f t="shared" si="877"/>
        <v>#REF!</v>
      </c>
      <c r="Z361" s="253" t="e">
        <f t="shared" ref="Y361:AE362" si="878">Z362</f>
        <v>#REF!</v>
      </c>
      <c r="AA361" s="253" t="e">
        <f t="shared" si="877"/>
        <v>#REF!</v>
      </c>
      <c r="AB361" s="253" t="e">
        <f t="shared" si="878"/>
        <v>#REF!</v>
      </c>
      <c r="AC361" s="253" t="e">
        <f t="shared" si="877"/>
        <v>#REF!</v>
      </c>
      <c r="AD361" s="253" t="e">
        <f t="shared" si="878"/>
        <v>#REF!</v>
      </c>
      <c r="AE361" s="253" t="e">
        <f t="shared" si="878"/>
        <v>#REF!</v>
      </c>
      <c r="AF361" s="271" t="e">
        <f t="shared" si="766"/>
        <v>#REF!</v>
      </c>
    </row>
    <row r="362" spans="1:32" ht="44.25" hidden="1" customHeight="1" x14ac:dyDescent="0.2">
      <c r="A362" s="255" t="s">
        <v>993</v>
      </c>
      <c r="B362" s="248" t="s">
        <v>343</v>
      </c>
      <c r="C362" s="248" t="s">
        <v>190</v>
      </c>
      <c r="D362" s="248" t="s">
        <v>200</v>
      </c>
      <c r="E362" s="256" t="s">
        <v>461</v>
      </c>
      <c r="F362" s="248"/>
      <c r="G362" s="253"/>
      <c r="H362" s="253"/>
      <c r="I362" s="253">
        <f t="shared" si="877"/>
        <v>-4839.8</v>
      </c>
      <c r="J362" s="253" t="e">
        <f t="shared" si="877"/>
        <v>#REF!</v>
      </c>
      <c r="K362" s="253">
        <f t="shared" si="877"/>
        <v>-4839.8</v>
      </c>
      <c r="L362" s="253" t="e">
        <f t="shared" si="877"/>
        <v>#REF!</v>
      </c>
      <c r="M362" s="253" t="e">
        <f t="shared" si="877"/>
        <v>#REF!</v>
      </c>
      <c r="N362" s="253" t="e">
        <f t="shared" si="877"/>
        <v>#REF!</v>
      </c>
      <c r="O362" s="253" t="e">
        <f t="shared" si="877"/>
        <v>#REF!</v>
      </c>
      <c r="P362" s="253" t="e">
        <f t="shared" si="877"/>
        <v>#REF!</v>
      </c>
      <c r="Q362" s="253" t="e">
        <f t="shared" si="877"/>
        <v>#REF!</v>
      </c>
      <c r="R362" s="253" t="e">
        <f t="shared" si="877"/>
        <v>#REF!</v>
      </c>
      <c r="S362" s="253" t="e">
        <f t="shared" si="877"/>
        <v>#REF!</v>
      </c>
      <c r="T362" s="253" t="e">
        <f t="shared" si="877"/>
        <v>#REF!</v>
      </c>
      <c r="U362" s="253" t="e">
        <f t="shared" si="877"/>
        <v>#REF!</v>
      </c>
      <c r="V362" s="253" t="e">
        <f t="shared" si="877"/>
        <v>#REF!</v>
      </c>
      <c r="W362" s="253" t="e">
        <f t="shared" si="877"/>
        <v>#REF!</v>
      </c>
      <c r="X362" s="253" t="e">
        <f t="shared" si="877"/>
        <v>#REF!</v>
      </c>
      <c r="Y362" s="253" t="e">
        <f t="shared" si="878"/>
        <v>#REF!</v>
      </c>
      <c r="Z362" s="253" t="e">
        <f t="shared" si="878"/>
        <v>#REF!</v>
      </c>
      <c r="AA362" s="253" t="e">
        <f t="shared" si="878"/>
        <v>#REF!</v>
      </c>
      <c r="AB362" s="253" t="e">
        <f t="shared" si="878"/>
        <v>#REF!</v>
      </c>
      <c r="AC362" s="253" t="e">
        <f t="shared" si="878"/>
        <v>#REF!</v>
      </c>
      <c r="AD362" s="253" t="e">
        <f t="shared" si="878"/>
        <v>#REF!</v>
      </c>
      <c r="AE362" s="253" t="e">
        <f t="shared" si="878"/>
        <v>#REF!</v>
      </c>
      <c r="AF362" s="271" t="e">
        <f t="shared" si="766"/>
        <v>#REF!</v>
      </c>
    </row>
    <row r="363" spans="1:32" ht="27.75" hidden="1" customHeight="1" x14ac:dyDescent="0.2">
      <c r="A363" s="255" t="s">
        <v>978</v>
      </c>
      <c r="B363" s="248" t="s">
        <v>343</v>
      </c>
      <c r="C363" s="248" t="s">
        <v>190</v>
      </c>
      <c r="D363" s="248" t="s">
        <v>200</v>
      </c>
      <c r="E363" s="248" t="s">
        <v>464</v>
      </c>
      <c r="F363" s="248"/>
      <c r="G363" s="253"/>
      <c r="H363" s="253"/>
      <c r="I363" s="253">
        <f>I364+I365+I366+I367+I368+I369</f>
        <v>-4839.8</v>
      </c>
      <c r="J363" s="253" t="e">
        <f>J364+J365+J366+J367+J368+J369</f>
        <v>#REF!</v>
      </c>
      <c r="K363" s="253">
        <f>K364+K365+K366+K367+K368+K369</f>
        <v>-4839.8</v>
      </c>
      <c r="L363" s="253" t="e">
        <f>L364+L365+L366+L367+L368+L369</f>
        <v>#REF!</v>
      </c>
      <c r="M363" s="253" t="e">
        <f>M364+M365+M366+M367+M368+M369</f>
        <v>#REF!</v>
      </c>
      <c r="N363" s="253" t="e">
        <f t="shared" ref="N363:R363" si="879">N364+N365+N366+N367+N368+N369</f>
        <v>#REF!</v>
      </c>
      <c r="O363" s="253" t="e">
        <f t="shared" si="879"/>
        <v>#REF!</v>
      </c>
      <c r="P363" s="253" t="e">
        <f t="shared" si="879"/>
        <v>#REF!</v>
      </c>
      <c r="Q363" s="253" t="e">
        <f t="shared" si="879"/>
        <v>#REF!</v>
      </c>
      <c r="R363" s="253" t="e">
        <f t="shared" si="879"/>
        <v>#REF!</v>
      </c>
      <c r="S363" s="253" t="e">
        <f t="shared" ref="S363:T363" si="880">S364+S365+S366+S367+S368+S369</f>
        <v>#REF!</v>
      </c>
      <c r="T363" s="253" t="e">
        <f t="shared" si="880"/>
        <v>#REF!</v>
      </c>
      <c r="U363" s="253" t="e">
        <f t="shared" ref="U363:V363" si="881">U364+U365+U366+U367+U368+U369</f>
        <v>#REF!</v>
      </c>
      <c r="V363" s="253" t="e">
        <f t="shared" si="881"/>
        <v>#REF!</v>
      </c>
      <c r="W363" s="253" t="e">
        <f t="shared" ref="W363:X363" si="882">W364+W365+W366+W367+W368+W369</f>
        <v>#REF!</v>
      </c>
      <c r="X363" s="253" t="e">
        <f t="shared" si="882"/>
        <v>#REF!</v>
      </c>
      <c r="Y363" s="253" t="e">
        <f t="shared" ref="Y363:Z363" si="883">Y364+Y365+Y366+Y367+Y368+Y369</f>
        <v>#REF!</v>
      </c>
      <c r="Z363" s="253" t="e">
        <f t="shared" si="883"/>
        <v>#REF!</v>
      </c>
      <c r="AA363" s="253" t="e">
        <f t="shared" ref="AA363:AB363" si="884">AA364+AA365+AA366+AA367+AA368+AA369</f>
        <v>#REF!</v>
      </c>
      <c r="AB363" s="253" t="e">
        <f t="shared" si="884"/>
        <v>#REF!</v>
      </c>
      <c r="AC363" s="253" t="e">
        <f t="shared" ref="AC363:AD363" si="885">AC364+AC365+AC366+AC367+AC368+AC369</f>
        <v>#REF!</v>
      </c>
      <c r="AD363" s="253" t="e">
        <f t="shared" si="885"/>
        <v>#REF!</v>
      </c>
      <c r="AE363" s="253" t="e">
        <f t="shared" ref="AE363" si="886">AE364+AE365+AE366+AE367+AE368+AE369</f>
        <v>#REF!</v>
      </c>
      <c r="AF363" s="271" t="e">
        <f t="shared" si="766"/>
        <v>#REF!</v>
      </c>
    </row>
    <row r="364" spans="1:32" ht="12.75" hidden="1" customHeight="1" x14ac:dyDescent="0.2">
      <c r="A364" s="255" t="s">
        <v>95</v>
      </c>
      <c r="B364" s="248" t="s">
        <v>343</v>
      </c>
      <c r="C364" s="248" t="s">
        <v>190</v>
      </c>
      <c r="D364" s="248" t="s">
        <v>200</v>
      </c>
      <c r="E364" s="248" t="s">
        <v>464</v>
      </c>
      <c r="F364" s="248" t="s">
        <v>96</v>
      </c>
      <c r="G364" s="253"/>
      <c r="H364" s="253"/>
      <c r="I364" s="253">
        <v>-3954.8</v>
      </c>
      <c r="J364" s="253" t="e">
        <f>#REF!+I364</f>
        <v>#REF!</v>
      </c>
      <c r="K364" s="253">
        <v>-3954.8</v>
      </c>
      <c r="L364" s="253" t="e">
        <f>#REF!+J364</f>
        <v>#REF!</v>
      </c>
      <c r="M364" s="253" t="e">
        <f>#REF!+K364</f>
        <v>#REF!</v>
      </c>
      <c r="N364" s="253" t="e">
        <f>#REF!+L364</f>
        <v>#REF!</v>
      </c>
      <c r="O364" s="253" t="e">
        <f>#REF!+M364</f>
        <v>#REF!</v>
      </c>
      <c r="P364" s="253" t="e">
        <f>#REF!+N364</f>
        <v>#REF!</v>
      </c>
      <c r="Q364" s="253" t="e">
        <f>#REF!+O364</f>
        <v>#REF!</v>
      </c>
      <c r="R364" s="253" t="e">
        <f>#REF!+P364</f>
        <v>#REF!</v>
      </c>
      <c r="S364" s="253" t="e">
        <f>#REF!+Q364</f>
        <v>#REF!</v>
      </c>
      <c r="T364" s="253" t="e">
        <f>#REF!+R364</f>
        <v>#REF!</v>
      </c>
      <c r="U364" s="253" t="e">
        <f>#REF!+S364</f>
        <v>#REF!</v>
      </c>
      <c r="V364" s="253" t="e">
        <f>#REF!+T364</f>
        <v>#REF!</v>
      </c>
      <c r="W364" s="253" t="e">
        <f>#REF!+U364</f>
        <v>#REF!</v>
      </c>
      <c r="X364" s="253" t="e">
        <f>#REF!+V364</f>
        <v>#REF!</v>
      </c>
      <c r="Y364" s="253" t="e">
        <f>#REF!+W364</f>
        <v>#REF!</v>
      </c>
      <c r="Z364" s="253" t="e">
        <f>#REF!+X364</f>
        <v>#REF!</v>
      </c>
      <c r="AA364" s="253" t="e">
        <f>#REF!+Y364</f>
        <v>#REF!</v>
      </c>
      <c r="AB364" s="253" t="e">
        <f>#REF!+Z364</f>
        <v>#REF!</v>
      </c>
      <c r="AC364" s="253" t="e">
        <f>#REF!+AA364</f>
        <v>#REF!</v>
      </c>
      <c r="AD364" s="253" t="e">
        <f>#REF!+AB364</f>
        <v>#REF!</v>
      </c>
      <c r="AE364" s="253" t="e">
        <f>#REF!+AC364</f>
        <v>#REF!</v>
      </c>
      <c r="AF364" s="271" t="e">
        <f t="shared" si="766"/>
        <v>#REF!</v>
      </c>
    </row>
    <row r="365" spans="1:32" ht="12.75" hidden="1" customHeight="1" x14ac:dyDescent="0.2">
      <c r="A365" s="255" t="s">
        <v>97</v>
      </c>
      <c r="B365" s="248" t="s">
        <v>343</v>
      </c>
      <c r="C365" s="248" t="s">
        <v>190</v>
      </c>
      <c r="D365" s="248" t="s">
        <v>200</v>
      </c>
      <c r="E365" s="248" t="s">
        <v>464</v>
      </c>
      <c r="F365" s="248" t="s">
        <v>98</v>
      </c>
      <c r="G365" s="253"/>
      <c r="H365" s="253"/>
      <c r="I365" s="253">
        <v>-98</v>
      </c>
      <c r="J365" s="253" t="e">
        <f>#REF!+I365</f>
        <v>#REF!</v>
      </c>
      <c r="K365" s="253">
        <v>-98</v>
      </c>
      <c r="L365" s="253" t="e">
        <f>#REF!+J365</f>
        <v>#REF!</v>
      </c>
      <c r="M365" s="253" t="e">
        <f>#REF!+K365</f>
        <v>#REF!</v>
      </c>
      <c r="N365" s="253" t="e">
        <f>#REF!+L365</f>
        <v>#REF!</v>
      </c>
      <c r="O365" s="253" t="e">
        <f>#REF!+M365</f>
        <v>#REF!</v>
      </c>
      <c r="P365" s="253" t="e">
        <f>#REF!+N365</f>
        <v>#REF!</v>
      </c>
      <c r="Q365" s="253" t="e">
        <f>#REF!+O365</f>
        <v>#REF!</v>
      </c>
      <c r="R365" s="253" t="e">
        <f>#REF!+P365</f>
        <v>#REF!</v>
      </c>
      <c r="S365" s="253" t="e">
        <f>#REF!+Q365</f>
        <v>#REF!</v>
      </c>
      <c r="T365" s="253" t="e">
        <f>#REF!+R365</f>
        <v>#REF!</v>
      </c>
      <c r="U365" s="253" t="e">
        <f>#REF!+S365</f>
        <v>#REF!</v>
      </c>
      <c r="V365" s="253" t="e">
        <f>#REF!+T365</f>
        <v>#REF!</v>
      </c>
      <c r="W365" s="253" t="e">
        <f>#REF!+U365</f>
        <v>#REF!</v>
      </c>
      <c r="X365" s="253" t="e">
        <f>#REF!+V365</f>
        <v>#REF!</v>
      </c>
      <c r="Y365" s="253" t="e">
        <f>#REF!+W365</f>
        <v>#REF!</v>
      </c>
      <c r="Z365" s="253" t="e">
        <f>#REF!+X365</f>
        <v>#REF!</v>
      </c>
      <c r="AA365" s="253" t="e">
        <f>#REF!+Y365</f>
        <v>#REF!</v>
      </c>
      <c r="AB365" s="253" t="e">
        <f>#REF!+Z365</f>
        <v>#REF!</v>
      </c>
      <c r="AC365" s="253" t="e">
        <f>#REF!+AA365</f>
        <v>#REF!</v>
      </c>
      <c r="AD365" s="253" t="e">
        <f>#REF!+AB365</f>
        <v>#REF!</v>
      </c>
      <c r="AE365" s="253" t="e">
        <f>#REF!+AC365</f>
        <v>#REF!</v>
      </c>
      <c r="AF365" s="271" t="e">
        <f t="shared" si="766"/>
        <v>#REF!</v>
      </c>
    </row>
    <row r="366" spans="1:32" ht="18.75" hidden="1" customHeight="1" x14ac:dyDescent="0.2">
      <c r="A366" s="255" t="s">
        <v>99</v>
      </c>
      <c r="B366" s="248" t="s">
        <v>343</v>
      </c>
      <c r="C366" s="248" t="s">
        <v>190</v>
      </c>
      <c r="D366" s="248" t="s">
        <v>200</v>
      </c>
      <c r="E366" s="248" t="s">
        <v>464</v>
      </c>
      <c r="F366" s="248" t="s">
        <v>100</v>
      </c>
      <c r="G366" s="253"/>
      <c r="H366" s="253"/>
      <c r="I366" s="253">
        <v>-340</v>
      </c>
      <c r="J366" s="253" t="e">
        <f>#REF!+I366</f>
        <v>#REF!</v>
      </c>
      <c r="K366" s="253">
        <v>-340</v>
      </c>
      <c r="L366" s="253" t="e">
        <f>#REF!+J366</f>
        <v>#REF!</v>
      </c>
      <c r="M366" s="253" t="e">
        <f>#REF!+K366</f>
        <v>#REF!</v>
      </c>
      <c r="N366" s="253" t="e">
        <f>#REF!+L366</f>
        <v>#REF!</v>
      </c>
      <c r="O366" s="253" t="e">
        <f>#REF!+M366</f>
        <v>#REF!</v>
      </c>
      <c r="P366" s="253" t="e">
        <f>#REF!+N366</f>
        <v>#REF!</v>
      </c>
      <c r="Q366" s="253" t="e">
        <f>#REF!+O366</f>
        <v>#REF!</v>
      </c>
      <c r="R366" s="253" t="e">
        <f>#REF!+P366</f>
        <v>#REF!</v>
      </c>
      <c r="S366" s="253" t="e">
        <f>#REF!+Q366</f>
        <v>#REF!</v>
      </c>
      <c r="T366" s="253" t="e">
        <f>#REF!+R366</f>
        <v>#REF!</v>
      </c>
      <c r="U366" s="253" t="e">
        <f>#REF!+S366</f>
        <v>#REF!</v>
      </c>
      <c r="V366" s="253" t="e">
        <f>#REF!+T366</f>
        <v>#REF!</v>
      </c>
      <c r="W366" s="253" t="e">
        <f>#REF!+U366</f>
        <v>#REF!</v>
      </c>
      <c r="X366" s="253" t="e">
        <f>#REF!+V366</f>
        <v>#REF!</v>
      </c>
      <c r="Y366" s="253" t="e">
        <f>#REF!+W366</f>
        <v>#REF!</v>
      </c>
      <c r="Z366" s="253" t="e">
        <f>#REF!+X366</f>
        <v>#REF!</v>
      </c>
      <c r="AA366" s="253" t="e">
        <f>#REF!+Y366</f>
        <v>#REF!</v>
      </c>
      <c r="AB366" s="253" t="e">
        <f>#REF!+Z366</f>
        <v>#REF!</v>
      </c>
      <c r="AC366" s="253" t="e">
        <f>#REF!+AA366</f>
        <v>#REF!</v>
      </c>
      <c r="AD366" s="253" t="e">
        <f>#REF!+AB366</f>
        <v>#REF!</v>
      </c>
      <c r="AE366" s="253" t="e">
        <f>#REF!+AC366</f>
        <v>#REF!</v>
      </c>
      <c r="AF366" s="271" t="e">
        <f t="shared" si="766"/>
        <v>#REF!</v>
      </c>
    </row>
    <row r="367" spans="1:32" ht="18.75" hidden="1" customHeight="1" x14ac:dyDescent="0.2">
      <c r="A367" s="255" t="s">
        <v>93</v>
      </c>
      <c r="B367" s="248" t="s">
        <v>343</v>
      </c>
      <c r="C367" s="248" t="s">
        <v>190</v>
      </c>
      <c r="D367" s="248" t="s">
        <v>200</v>
      </c>
      <c r="E367" s="248" t="s">
        <v>464</v>
      </c>
      <c r="F367" s="248" t="s">
        <v>94</v>
      </c>
      <c r="G367" s="253"/>
      <c r="H367" s="253"/>
      <c r="I367" s="253">
        <v>-387</v>
      </c>
      <c r="J367" s="253" t="e">
        <f>#REF!+I367</f>
        <v>#REF!</v>
      </c>
      <c r="K367" s="253">
        <v>-387</v>
      </c>
      <c r="L367" s="253" t="e">
        <f>#REF!+J367</f>
        <v>#REF!</v>
      </c>
      <c r="M367" s="253" t="e">
        <f>#REF!+K367</f>
        <v>#REF!</v>
      </c>
      <c r="N367" s="253" t="e">
        <f>#REF!+L367</f>
        <v>#REF!</v>
      </c>
      <c r="O367" s="253" t="e">
        <f>#REF!+M367</f>
        <v>#REF!</v>
      </c>
      <c r="P367" s="253" t="e">
        <f>#REF!+N367</f>
        <v>#REF!</v>
      </c>
      <c r="Q367" s="253" t="e">
        <f>#REF!+O367</f>
        <v>#REF!</v>
      </c>
      <c r="R367" s="253" t="e">
        <f>#REF!+P367</f>
        <v>#REF!</v>
      </c>
      <c r="S367" s="253" t="e">
        <f>#REF!+Q367</f>
        <v>#REF!</v>
      </c>
      <c r="T367" s="253" t="e">
        <f>#REF!+R367</f>
        <v>#REF!</v>
      </c>
      <c r="U367" s="253" t="e">
        <f>#REF!+S367</f>
        <v>#REF!</v>
      </c>
      <c r="V367" s="253" t="e">
        <f>#REF!+T367</f>
        <v>#REF!</v>
      </c>
      <c r="W367" s="253" t="e">
        <f>#REF!+U367</f>
        <v>#REF!</v>
      </c>
      <c r="X367" s="253" t="e">
        <f>#REF!+V367</f>
        <v>#REF!</v>
      </c>
      <c r="Y367" s="253" t="e">
        <f>#REF!+W367</f>
        <v>#REF!</v>
      </c>
      <c r="Z367" s="253" t="e">
        <f>#REF!+X367</f>
        <v>#REF!</v>
      </c>
      <c r="AA367" s="253" t="e">
        <f>#REF!+Y367</f>
        <v>#REF!</v>
      </c>
      <c r="AB367" s="253" t="e">
        <f>#REF!+Z367</f>
        <v>#REF!</v>
      </c>
      <c r="AC367" s="253" t="e">
        <f>#REF!+AA367</f>
        <v>#REF!</v>
      </c>
      <c r="AD367" s="253" t="e">
        <f>#REF!+AB367</f>
        <v>#REF!</v>
      </c>
      <c r="AE367" s="253" t="e">
        <f>#REF!+AC367</f>
        <v>#REF!</v>
      </c>
      <c r="AF367" s="271" t="e">
        <f t="shared" si="766"/>
        <v>#REF!</v>
      </c>
    </row>
    <row r="368" spans="1:32" ht="12.75" hidden="1" customHeight="1" x14ac:dyDescent="0.2">
      <c r="A368" s="255" t="s">
        <v>103</v>
      </c>
      <c r="B368" s="248" t="s">
        <v>343</v>
      </c>
      <c r="C368" s="248" t="s">
        <v>190</v>
      </c>
      <c r="D368" s="248" t="s">
        <v>200</v>
      </c>
      <c r="E368" s="248" t="s">
        <v>464</v>
      </c>
      <c r="F368" s="248" t="s">
        <v>104</v>
      </c>
      <c r="G368" s="253"/>
      <c r="H368" s="253"/>
      <c r="I368" s="253">
        <v>-23</v>
      </c>
      <c r="J368" s="253" t="e">
        <f>#REF!+I368</f>
        <v>#REF!</v>
      </c>
      <c r="K368" s="253">
        <v>-23</v>
      </c>
      <c r="L368" s="253" t="e">
        <f>#REF!+J368</f>
        <v>#REF!</v>
      </c>
      <c r="M368" s="253" t="e">
        <f>#REF!+K368</f>
        <v>#REF!</v>
      </c>
      <c r="N368" s="253" t="e">
        <f>#REF!+L368</f>
        <v>#REF!</v>
      </c>
      <c r="O368" s="253" t="e">
        <f>#REF!+M368</f>
        <v>#REF!</v>
      </c>
      <c r="P368" s="253" t="e">
        <f>#REF!+N368</f>
        <v>#REF!</v>
      </c>
      <c r="Q368" s="253" t="e">
        <f>#REF!+O368</f>
        <v>#REF!</v>
      </c>
      <c r="R368" s="253" t="e">
        <f>#REF!+P368</f>
        <v>#REF!</v>
      </c>
      <c r="S368" s="253" t="e">
        <f>#REF!+Q368</f>
        <v>#REF!</v>
      </c>
      <c r="T368" s="253" t="e">
        <f>#REF!+R368</f>
        <v>#REF!</v>
      </c>
      <c r="U368" s="253" t="e">
        <f>#REF!+S368</f>
        <v>#REF!</v>
      </c>
      <c r="V368" s="253" t="e">
        <f>#REF!+T368</f>
        <v>#REF!</v>
      </c>
      <c r="W368" s="253" t="e">
        <f>#REF!+U368</f>
        <v>#REF!</v>
      </c>
      <c r="X368" s="253" t="e">
        <f>#REF!+V368</f>
        <v>#REF!</v>
      </c>
      <c r="Y368" s="253" t="e">
        <f>#REF!+W368</f>
        <v>#REF!</v>
      </c>
      <c r="Z368" s="253" t="e">
        <f>#REF!+X368</f>
        <v>#REF!</v>
      </c>
      <c r="AA368" s="253" t="e">
        <f>#REF!+Y368</f>
        <v>#REF!</v>
      </c>
      <c r="AB368" s="253" t="e">
        <f>#REF!+Z368</f>
        <v>#REF!</v>
      </c>
      <c r="AC368" s="253" t="e">
        <f>#REF!+AA368</f>
        <v>#REF!</v>
      </c>
      <c r="AD368" s="253" t="e">
        <f>#REF!+AB368</f>
        <v>#REF!</v>
      </c>
      <c r="AE368" s="253" t="e">
        <f>#REF!+AC368</f>
        <v>#REF!</v>
      </c>
      <c r="AF368" s="271" t="e">
        <f t="shared" si="766"/>
        <v>#REF!</v>
      </c>
    </row>
    <row r="369" spans="1:32" ht="12.75" hidden="1" customHeight="1" x14ac:dyDescent="0.2">
      <c r="A369" s="255" t="s">
        <v>400</v>
      </c>
      <c r="B369" s="248" t="s">
        <v>343</v>
      </c>
      <c r="C369" s="248" t="s">
        <v>190</v>
      </c>
      <c r="D369" s="248" t="s">
        <v>200</v>
      </c>
      <c r="E369" s="248" t="s">
        <v>464</v>
      </c>
      <c r="F369" s="248" t="s">
        <v>106</v>
      </c>
      <c r="G369" s="253"/>
      <c r="H369" s="253"/>
      <c r="I369" s="253">
        <v>-37</v>
      </c>
      <c r="J369" s="253" t="e">
        <f>#REF!+I369</f>
        <v>#REF!</v>
      </c>
      <c r="K369" s="253">
        <v>-37</v>
      </c>
      <c r="L369" s="253" t="e">
        <f>#REF!+J369</f>
        <v>#REF!</v>
      </c>
      <c r="M369" s="253" t="e">
        <f>#REF!+K369</f>
        <v>#REF!</v>
      </c>
      <c r="N369" s="253" t="e">
        <f>#REF!+L369</f>
        <v>#REF!</v>
      </c>
      <c r="O369" s="253" t="e">
        <f>#REF!+M369</f>
        <v>#REF!</v>
      </c>
      <c r="P369" s="253" t="e">
        <f>#REF!+N369</f>
        <v>#REF!</v>
      </c>
      <c r="Q369" s="253" t="e">
        <f>#REF!+O369</f>
        <v>#REF!</v>
      </c>
      <c r="R369" s="253" t="e">
        <f>#REF!+P369</f>
        <v>#REF!</v>
      </c>
      <c r="S369" s="253" t="e">
        <f>#REF!+Q369</f>
        <v>#REF!</v>
      </c>
      <c r="T369" s="253" t="e">
        <f>#REF!+R369</f>
        <v>#REF!</v>
      </c>
      <c r="U369" s="253" t="e">
        <f>#REF!+S369</f>
        <v>#REF!</v>
      </c>
      <c r="V369" s="253" t="e">
        <f>#REF!+T369</f>
        <v>#REF!</v>
      </c>
      <c r="W369" s="253" t="e">
        <f>#REF!+U369</f>
        <v>#REF!</v>
      </c>
      <c r="X369" s="253" t="e">
        <f>#REF!+V369</f>
        <v>#REF!</v>
      </c>
      <c r="Y369" s="253" t="e">
        <f>#REF!+W369</f>
        <v>#REF!</v>
      </c>
      <c r="Z369" s="253" t="e">
        <f>#REF!+X369</f>
        <v>#REF!</v>
      </c>
      <c r="AA369" s="253" t="e">
        <f>#REF!+Y369</f>
        <v>#REF!</v>
      </c>
      <c r="AB369" s="253" t="e">
        <f>#REF!+Z369</f>
        <v>#REF!</v>
      </c>
      <c r="AC369" s="253" t="e">
        <f>#REF!+AA369</f>
        <v>#REF!</v>
      </c>
      <c r="AD369" s="253" t="e">
        <f>#REF!+AB369</f>
        <v>#REF!</v>
      </c>
      <c r="AE369" s="253" t="e">
        <f>#REF!+AC369</f>
        <v>#REF!</v>
      </c>
      <c r="AF369" s="271" t="e">
        <f t="shared" si="766"/>
        <v>#REF!</v>
      </c>
    </row>
    <row r="370" spans="1:32" ht="33.75" customHeight="1" x14ac:dyDescent="0.2">
      <c r="A370" s="255" t="s">
        <v>978</v>
      </c>
      <c r="B370" s="248" t="s">
        <v>343</v>
      </c>
      <c r="C370" s="248" t="s">
        <v>190</v>
      </c>
      <c r="D370" s="248" t="s">
        <v>200</v>
      </c>
      <c r="E370" s="248" t="s">
        <v>1023</v>
      </c>
      <c r="F370" s="248"/>
      <c r="G370" s="253">
        <f>G371+G375+G376+G377+G379+G380</f>
        <v>0</v>
      </c>
      <c r="H370" s="253">
        <f>H371+H375+H376+H377+H379+H380+H372</f>
        <v>5345</v>
      </c>
      <c r="I370" s="253">
        <f>I371+I375+I376+I377+I379+I380+I372</f>
        <v>0</v>
      </c>
      <c r="J370" s="253">
        <f>J371+J375+J376+J377+J379+J380+J372</f>
        <v>5345</v>
      </c>
      <c r="K370" s="253">
        <f>K371+K375+K376+K377+K379+K380+K372+K381</f>
        <v>-199</v>
      </c>
      <c r="L370" s="253">
        <f>L371+L375+L376+L377+L379+L380+L372+L381</f>
        <v>5920</v>
      </c>
      <c r="M370" s="253">
        <f>M371+M375+M376+M377+M379+M380+M372+M381</f>
        <v>5920</v>
      </c>
      <c r="N370" s="253">
        <f t="shared" ref="N370:Q370" si="887">N371+N375+N376+N377+N379+N380+N372+N381</f>
        <v>0</v>
      </c>
      <c r="O370" s="253">
        <f t="shared" si="887"/>
        <v>5920</v>
      </c>
      <c r="P370" s="253">
        <f t="shared" si="887"/>
        <v>5920</v>
      </c>
      <c r="Q370" s="253">
        <f t="shared" si="887"/>
        <v>-20</v>
      </c>
      <c r="R370" s="253">
        <f>R371+R375+R376+R377+R379+R380+R372+R381+R373+R374</f>
        <v>5900</v>
      </c>
      <c r="S370" s="253">
        <f t="shared" ref="S370" si="888">S371+S375+S376+S377+S379+S380+S372+S381+S373+S374</f>
        <v>1036.2</v>
      </c>
      <c r="T370" s="253">
        <f>T371+T372+T373+T374+T375+T376+T377+T378+T379+T380</f>
        <v>4947</v>
      </c>
      <c r="U370" s="253">
        <f t="shared" ref="U370:V370" si="889">U371+U372+U373+U374+U375+U376+U377+U378+U379+U380</f>
        <v>2714</v>
      </c>
      <c r="V370" s="253">
        <f t="shared" si="889"/>
        <v>4947</v>
      </c>
      <c r="W370" s="253">
        <f t="shared" ref="W370" si="890">W371+W372+W373+W374+W375+W376+W377+W378+W379+W380</f>
        <v>244</v>
      </c>
      <c r="X370" s="253">
        <f>X371+X372+X373+X374+X375+X376+X377+X378+X379+X380+X381</f>
        <v>5191</v>
      </c>
      <c r="Y370" s="253">
        <f t="shared" ref="Y370:Z370" si="891">Y371+Y372+Y373+Y374+Y375+Y376+Y377+Y378+Y379+Y380+Y381</f>
        <v>2.5600000000000001E-2</v>
      </c>
      <c r="Z370" s="253">
        <f t="shared" si="891"/>
        <v>5191.0255999999999</v>
      </c>
      <c r="AA370" s="253">
        <f t="shared" ref="AA370" si="892">AA371+AA372+AA373+AA374+AA375+AA376+AA377+AA378+AA379+AA380+AA381</f>
        <v>0</v>
      </c>
      <c r="AB370" s="253">
        <f>AB371+AB372+AB373+AB374+AB375+AB376+AB377+AB378+AB379+AB380+AB381+AB382</f>
        <v>5191.0255999999999</v>
      </c>
      <c r="AC370" s="253">
        <f t="shared" ref="AC370:AD370" si="893">AC371+AC372+AC373+AC374+AC375+AC376+AC377+AC378+AC379+AC380+AC381+AC382</f>
        <v>338.65800000000002</v>
      </c>
      <c r="AD370" s="253">
        <f t="shared" si="893"/>
        <v>5529.6851900000001</v>
      </c>
      <c r="AE370" s="253">
        <f t="shared" ref="AE370" si="894">AE371+AE372+AE373+AE374+AE375+AE376+AE377+AE378+AE379+AE380+AE381+AE382</f>
        <v>5529.6851900000001</v>
      </c>
      <c r="AF370" s="271">
        <f t="shared" si="766"/>
        <v>100</v>
      </c>
    </row>
    <row r="371" spans="1:32" ht="12.75" customHeight="1" x14ac:dyDescent="0.2">
      <c r="A371" s="255" t="s">
        <v>95</v>
      </c>
      <c r="B371" s="248" t="s">
        <v>343</v>
      </c>
      <c r="C371" s="248" t="s">
        <v>190</v>
      </c>
      <c r="D371" s="248" t="s">
        <v>200</v>
      </c>
      <c r="E371" s="248" t="s">
        <v>1023</v>
      </c>
      <c r="F371" s="248" t="s">
        <v>96</v>
      </c>
      <c r="G371" s="253"/>
      <c r="H371" s="253">
        <v>4500</v>
      </c>
      <c r="I371" s="253">
        <v>-1000</v>
      </c>
      <c r="J371" s="253">
        <f t="shared" ref="J371:J380" si="895">H371+I371</f>
        <v>3500</v>
      </c>
      <c r="K371" s="253">
        <v>-200</v>
      </c>
      <c r="L371" s="253">
        <v>3800</v>
      </c>
      <c r="M371" s="253">
        <v>3800</v>
      </c>
      <c r="N371" s="253">
        <v>0</v>
      </c>
      <c r="O371" s="253">
        <f>M371+N371</f>
        <v>3800</v>
      </c>
      <c r="P371" s="253">
        <v>3800</v>
      </c>
      <c r="Q371" s="253">
        <v>0</v>
      </c>
      <c r="R371" s="253">
        <f t="shared" si="828"/>
        <v>3800</v>
      </c>
      <c r="S371" s="253">
        <f>-800+768.2</f>
        <v>-31.799999999999955</v>
      </c>
      <c r="T371" s="253">
        <f>3000-1041</f>
        <v>1959</v>
      </c>
      <c r="U371" s="253">
        <f>1666+700</f>
        <v>2366</v>
      </c>
      <c r="V371" s="253">
        <v>3000</v>
      </c>
      <c r="W371" s="253">
        <f>-1033+461</f>
        <v>-572</v>
      </c>
      <c r="X371" s="253">
        <f t="shared" ref="X371:X381" si="896">V371+W371</f>
        <v>2428</v>
      </c>
      <c r="Y371" s="253">
        <v>0</v>
      </c>
      <c r="Z371" s="253">
        <f t="shared" ref="Z371:Z381" si="897">X371+Y371</f>
        <v>2428</v>
      </c>
      <c r="AA371" s="253">
        <v>0</v>
      </c>
      <c r="AB371" s="253">
        <f t="shared" ref="AB371:AB381" si="898">Z371+AA371</f>
        <v>2428</v>
      </c>
      <c r="AC371" s="253">
        <v>-33.052</v>
      </c>
      <c r="AD371" s="253">
        <v>2394.94868</v>
      </c>
      <c r="AE371" s="253">
        <v>2394.94868</v>
      </c>
      <c r="AF371" s="271">
        <f t="shared" si="766"/>
        <v>100</v>
      </c>
    </row>
    <row r="372" spans="1:32" ht="30.75" customHeight="1" x14ac:dyDescent="0.2">
      <c r="A372" s="371" t="s">
        <v>896</v>
      </c>
      <c r="B372" s="248" t="s">
        <v>343</v>
      </c>
      <c r="C372" s="248" t="s">
        <v>190</v>
      </c>
      <c r="D372" s="248" t="s">
        <v>200</v>
      </c>
      <c r="E372" s="248" t="s">
        <v>1023</v>
      </c>
      <c r="F372" s="248" t="s">
        <v>894</v>
      </c>
      <c r="G372" s="253"/>
      <c r="H372" s="253">
        <v>0</v>
      </c>
      <c r="I372" s="253">
        <v>1000</v>
      </c>
      <c r="J372" s="253">
        <f>H372+I372</f>
        <v>1000</v>
      </c>
      <c r="K372" s="253">
        <v>0</v>
      </c>
      <c r="L372" s="253">
        <v>1200</v>
      </c>
      <c r="M372" s="253">
        <v>1200</v>
      </c>
      <c r="N372" s="253">
        <v>0</v>
      </c>
      <c r="O372" s="253">
        <f t="shared" ref="O372:O381" si="899">M372+N372</f>
        <v>1200</v>
      </c>
      <c r="P372" s="253">
        <v>1200</v>
      </c>
      <c r="Q372" s="253">
        <v>0</v>
      </c>
      <c r="R372" s="253">
        <f t="shared" si="828"/>
        <v>1200</v>
      </c>
      <c r="S372" s="253">
        <f>-241+137+43</f>
        <v>-61</v>
      </c>
      <c r="T372" s="253">
        <v>959</v>
      </c>
      <c r="U372" s="253">
        <f>137+211</f>
        <v>348</v>
      </c>
      <c r="V372" s="253">
        <v>959</v>
      </c>
      <c r="W372" s="253">
        <f>-364+139</f>
        <v>-225</v>
      </c>
      <c r="X372" s="253">
        <f t="shared" si="896"/>
        <v>734</v>
      </c>
      <c r="Y372" s="253">
        <v>0</v>
      </c>
      <c r="Z372" s="253">
        <f t="shared" si="897"/>
        <v>734</v>
      </c>
      <c r="AA372" s="253">
        <v>0</v>
      </c>
      <c r="AB372" s="253">
        <f t="shared" si="898"/>
        <v>734</v>
      </c>
      <c r="AC372" s="253">
        <v>-38.755000000000003</v>
      </c>
      <c r="AD372" s="253">
        <v>695.24581999999998</v>
      </c>
      <c r="AE372" s="253">
        <v>695.24581999999998</v>
      </c>
      <c r="AF372" s="271">
        <f t="shared" si="766"/>
        <v>100</v>
      </c>
    </row>
    <row r="373" spans="1:32" ht="16.5" customHeight="1" x14ac:dyDescent="0.2">
      <c r="A373" s="255" t="s">
        <v>905</v>
      </c>
      <c r="B373" s="248" t="s">
        <v>343</v>
      </c>
      <c r="C373" s="248" t="s">
        <v>190</v>
      </c>
      <c r="D373" s="248" t="s">
        <v>200</v>
      </c>
      <c r="E373" s="248" t="s">
        <v>1086</v>
      </c>
      <c r="F373" s="248" t="s">
        <v>96</v>
      </c>
      <c r="G373" s="253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>
        <v>0</v>
      </c>
      <c r="S373" s="253">
        <f>800</f>
        <v>800</v>
      </c>
      <c r="T373" s="253">
        <f t="shared" ref="T373:T381" si="900">R373+S373</f>
        <v>800</v>
      </c>
      <c r="U373" s="253">
        <v>0</v>
      </c>
      <c r="V373" s="253">
        <v>0</v>
      </c>
      <c r="W373" s="253">
        <v>800</v>
      </c>
      <c r="X373" s="253">
        <f t="shared" si="896"/>
        <v>800</v>
      </c>
      <c r="Y373" s="253">
        <v>0</v>
      </c>
      <c r="Z373" s="253">
        <f t="shared" si="897"/>
        <v>800</v>
      </c>
      <c r="AA373" s="253">
        <v>0</v>
      </c>
      <c r="AB373" s="253">
        <f t="shared" si="898"/>
        <v>800</v>
      </c>
      <c r="AC373" s="253">
        <v>395.09300000000002</v>
      </c>
      <c r="AD373" s="253">
        <v>1195.0930000000001</v>
      </c>
      <c r="AE373" s="253">
        <v>1195.0930000000001</v>
      </c>
      <c r="AF373" s="271">
        <f t="shared" si="766"/>
        <v>100</v>
      </c>
    </row>
    <row r="374" spans="1:32" ht="30.75" customHeight="1" x14ac:dyDescent="0.2">
      <c r="A374" s="371" t="s">
        <v>896</v>
      </c>
      <c r="B374" s="248" t="s">
        <v>343</v>
      </c>
      <c r="C374" s="248" t="s">
        <v>190</v>
      </c>
      <c r="D374" s="248" t="s">
        <v>200</v>
      </c>
      <c r="E374" s="248" t="s">
        <v>1086</v>
      </c>
      <c r="F374" s="248" t="s">
        <v>894</v>
      </c>
      <c r="G374" s="253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>
        <v>0</v>
      </c>
      <c r="S374" s="253">
        <f>241</f>
        <v>241</v>
      </c>
      <c r="T374" s="253">
        <f t="shared" si="900"/>
        <v>241</v>
      </c>
      <c r="U374" s="253">
        <v>0</v>
      </c>
      <c r="V374" s="253">
        <v>0</v>
      </c>
      <c r="W374" s="253">
        <v>241</v>
      </c>
      <c r="X374" s="253">
        <f t="shared" si="896"/>
        <v>241</v>
      </c>
      <c r="Y374" s="253">
        <v>0</v>
      </c>
      <c r="Z374" s="253">
        <f t="shared" si="897"/>
        <v>241</v>
      </c>
      <c r="AA374" s="253">
        <v>0</v>
      </c>
      <c r="AB374" s="253">
        <f t="shared" si="898"/>
        <v>241</v>
      </c>
      <c r="AC374" s="253">
        <v>119.29</v>
      </c>
      <c r="AD374" s="253">
        <v>360.29</v>
      </c>
      <c r="AE374" s="253">
        <v>360.29</v>
      </c>
      <c r="AF374" s="271">
        <f t="shared" si="766"/>
        <v>100</v>
      </c>
    </row>
    <row r="375" spans="1:32" ht="13.5" customHeight="1" x14ac:dyDescent="0.2">
      <c r="A375" s="255" t="s">
        <v>97</v>
      </c>
      <c r="B375" s="248" t="s">
        <v>343</v>
      </c>
      <c r="C375" s="248" t="s">
        <v>190</v>
      </c>
      <c r="D375" s="248" t="s">
        <v>200</v>
      </c>
      <c r="E375" s="248" t="s">
        <v>1023</v>
      </c>
      <c r="F375" s="248" t="s">
        <v>98</v>
      </c>
      <c r="G375" s="253"/>
      <c r="H375" s="253">
        <v>98</v>
      </c>
      <c r="I375" s="253">
        <v>0</v>
      </c>
      <c r="J375" s="253">
        <f t="shared" si="895"/>
        <v>98</v>
      </c>
      <c r="K375" s="253">
        <v>0</v>
      </c>
      <c r="L375" s="253">
        <v>80</v>
      </c>
      <c r="M375" s="253">
        <v>80</v>
      </c>
      <c r="N375" s="253">
        <v>0</v>
      </c>
      <c r="O375" s="253">
        <f t="shared" si="899"/>
        <v>80</v>
      </c>
      <c r="P375" s="253">
        <v>80</v>
      </c>
      <c r="Q375" s="253">
        <v>0</v>
      </c>
      <c r="R375" s="253">
        <f t="shared" si="828"/>
        <v>80</v>
      </c>
      <c r="S375" s="253">
        <v>-20</v>
      </c>
      <c r="T375" s="253">
        <f t="shared" si="900"/>
        <v>60</v>
      </c>
      <c r="U375" s="253">
        <v>0</v>
      </c>
      <c r="V375" s="253">
        <v>60</v>
      </c>
      <c r="W375" s="253">
        <v>0</v>
      </c>
      <c r="X375" s="253">
        <f t="shared" si="896"/>
        <v>60</v>
      </c>
      <c r="Y375" s="253">
        <v>0</v>
      </c>
      <c r="Z375" s="253">
        <f t="shared" si="897"/>
        <v>60</v>
      </c>
      <c r="AA375" s="253">
        <v>0</v>
      </c>
      <c r="AB375" s="253">
        <f t="shared" si="898"/>
        <v>60</v>
      </c>
      <c r="AC375" s="253">
        <v>-55.15</v>
      </c>
      <c r="AD375" s="253">
        <v>4.8500000000000014</v>
      </c>
      <c r="AE375" s="253">
        <v>4.8500000000000014</v>
      </c>
      <c r="AF375" s="271">
        <f t="shared" si="766"/>
        <v>100</v>
      </c>
    </row>
    <row r="376" spans="1:32" ht="12.75" hidden="1" customHeight="1" x14ac:dyDescent="0.2">
      <c r="A376" s="255" t="s">
        <v>99</v>
      </c>
      <c r="B376" s="248" t="s">
        <v>343</v>
      </c>
      <c r="C376" s="248" t="s">
        <v>190</v>
      </c>
      <c r="D376" s="248" t="s">
        <v>200</v>
      </c>
      <c r="E376" s="248" t="s">
        <v>1023</v>
      </c>
      <c r="F376" s="248" t="s">
        <v>100</v>
      </c>
      <c r="G376" s="253"/>
      <c r="H376" s="253">
        <v>250</v>
      </c>
      <c r="I376" s="253">
        <v>0</v>
      </c>
      <c r="J376" s="253">
        <f t="shared" si="895"/>
        <v>250</v>
      </c>
      <c r="K376" s="253">
        <v>0</v>
      </c>
      <c r="L376" s="253">
        <v>280</v>
      </c>
      <c r="M376" s="253">
        <v>280</v>
      </c>
      <c r="N376" s="253">
        <v>0</v>
      </c>
      <c r="O376" s="253">
        <f t="shared" si="899"/>
        <v>280</v>
      </c>
      <c r="P376" s="253">
        <v>280</v>
      </c>
      <c r="Q376" s="253">
        <v>0</v>
      </c>
      <c r="R376" s="253">
        <f t="shared" si="828"/>
        <v>280</v>
      </c>
      <c r="S376" s="253">
        <v>128</v>
      </c>
      <c r="T376" s="253">
        <f t="shared" si="900"/>
        <v>408</v>
      </c>
      <c r="U376" s="253">
        <v>0</v>
      </c>
      <c r="V376" s="253">
        <v>408</v>
      </c>
      <c r="W376" s="253">
        <v>-408</v>
      </c>
      <c r="X376" s="253">
        <f t="shared" si="896"/>
        <v>0</v>
      </c>
      <c r="Y376" s="253">
        <v>0</v>
      </c>
      <c r="Z376" s="253">
        <f t="shared" si="897"/>
        <v>0</v>
      </c>
      <c r="AA376" s="253">
        <v>0</v>
      </c>
      <c r="AB376" s="253">
        <f t="shared" si="898"/>
        <v>0</v>
      </c>
      <c r="AC376" s="253">
        <v>0</v>
      </c>
      <c r="AD376" s="253">
        <v>0</v>
      </c>
      <c r="AE376" s="253">
        <v>0</v>
      </c>
      <c r="AF376" s="271" t="e">
        <f t="shared" ref="AF376:AF439" si="901">AE376/AD376*100</f>
        <v>#DIV/0!</v>
      </c>
    </row>
    <row r="377" spans="1:32" ht="12.75" customHeight="1" x14ac:dyDescent="0.2">
      <c r="A377" s="255" t="s">
        <v>93</v>
      </c>
      <c r="B377" s="248" t="s">
        <v>343</v>
      </c>
      <c r="C377" s="248" t="s">
        <v>190</v>
      </c>
      <c r="D377" s="248" t="s">
        <v>200</v>
      </c>
      <c r="E377" s="248" t="s">
        <v>1023</v>
      </c>
      <c r="F377" s="248" t="s">
        <v>94</v>
      </c>
      <c r="G377" s="253"/>
      <c r="H377" s="253">
        <v>437</v>
      </c>
      <c r="I377" s="253">
        <v>0</v>
      </c>
      <c r="J377" s="253">
        <f t="shared" si="895"/>
        <v>437</v>
      </c>
      <c r="K377" s="253">
        <v>0</v>
      </c>
      <c r="L377" s="253">
        <v>480</v>
      </c>
      <c r="M377" s="253">
        <v>480</v>
      </c>
      <c r="N377" s="253">
        <v>0</v>
      </c>
      <c r="O377" s="253">
        <f t="shared" si="899"/>
        <v>480</v>
      </c>
      <c r="P377" s="253">
        <v>480</v>
      </c>
      <c r="Q377" s="253">
        <v>0</v>
      </c>
      <c r="R377" s="253">
        <f t="shared" si="828"/>
        <v>480</v>
      </c>
      <c r="S377" s="253">
        <v>-50</v>
      </c>
      <c r="T377" s="253">
        <f t="shared" si="900"/>
        <v>430</v>
      </c>
      <c r="U377" s="253">
        <v>-80</v>
      </c>
      <c r="V377" s="253">
        <v>430</v>
      </c>
      <c r="W377" s="253">
        <v>328</v>
      </c>
      <c r="X377" s="253">
        <f t="shared" si="896"/>
        <v>758</v>
      </c>
      <c r="Y377" s="253">
        <v>0</v>
      </c>
      <c r="Z377" s="253">
        <f t="shared" si="897"/>
        <v>758</v>
      </c>
      <c r="AA377" s="253">
        <v>0</v>
      </c>
      <c r="AB377" s="253">
        <f t="shared" si="898"/>
        <v>758</v>
      </c>
      <c r="AC377" s="253">
        <v>-41.531999999999996</v>
      </c>
      <c r="AD377" s="253">
        <v>716.46799999999996</v>
      </c>
      <c r="AE377" s="253">
        <v>716.46799999999996</v>
      </c>
      <c r="AF377" s="271">
        <f t="shared" si="901"/>
        <v>100</v>
      </c>
    </row>
    <row r="378" spans="1:32" ht="12.75" customHeight="1" x14ac:dyDescent="0.2">
      <c r="A378" s="255" t="s">
        <v>1190</v>
      </c>
      <c r="B378" s="248" t="s">
        <v>343</v>
      </c>
      <c r="C378" s="248" t="s">
        <v>190</v>
      </c>
      <c r="D378" s="248" t="s">
        <v>200</v>
      </c>
      <c r="E378" s="248" t="s">
        <v>1023</v>
      </c>
      <c r="F378" s="248" t="s">
        <v>1188</v>
      </c>
      <c r="G378" s="253"/>
      <c r="H378" s="253">
        <v>437</v>
      </c>
      <c r="I378" s="253">
        <v>0</v>
      </c>
      <c r="J378" s="253">
        <f t="shared" ref="J378" si="902">H378+I378</f>
        <v>437</v>
      </c>
      <c r="K378" s="253">
        <v>0</v>
      </c>
      <c r="L378" s="253">
        <v>480</v>
      </c>
      <c r="M378" s="253">
        <v>480</v>
      </c>
      <c r="N378" s="253">
        <v>0</v>
      </c>
      <c r="O378" s="253">
        <f t="shared" ref="O378" si="903">M378+N378</f>
        <v>480</v>
      </c>
      <c r="P378" s="253">
        <v>480</v>
      </c>
      <c r="Q378" s="253">
        <v>0</v>
      </c>
      <c r="R378" s="253">
        <f t="shared" ref="R378" si="904">P378+Q378</f>
        <v>480</v>
      </c>
      <c r="S378" s="253">
        <v>-50</v>
      </c>
      <c r="T378" s="253">
        <v>0</v>
      </c>
      <c r="U378" s="253">
        <v>80</v>
      </c>
      <c r="V378" s="253">
        <v>0</v>
      </c>
      <c r="W378" s="253">
        <v>80</v>
      </c>
      <c r="X378" s="253">
        <f t="shared" si="896"/>
        <v>80</v>
      </c>
      <c r="Y378" s="253">
        <v>0</v>
      </c>
      <c r="Z378" s="253">
        <f t="shared" si="897"/>
        <v>80</v>
      </c>
      <c r="AA378" s="253">
        <v>0</v>
      </c>
      <c r="AB378" s="253">
        <f t="shared" si="898"/>
        <v>80</v>
      </c>
      <c r="AC378" s="253">
        <v>0</v>
      </c>
      <c r="AD378" s="253">
        <v>80</v>
      </c>
      <c r="AE378" s="253">
        <v>80</v>
      </c>
      <c r="AF378" s="271">
        <f t="shared" si="901"/>
        <v>100</v>
      </c>
    </row>
    <row r="379" spans="1:32" ht="12.75" hidden="1" customHeight="1" x14ac:dyDescent="0.2">
      <c r="A379" s="255" t="s">
        <v>103</v>
      </c>
      <c r="B379" s="248" t="s">
        <v>343</v>
      </c>
      <c r="C379" s="248" t="s">
        <v>190</v>
      </c>
      <c r="D379" s="248" t="s">
        <v>200</v>
      </c>
      <c r="E379" s="248" t="s">
        <v>1023</v>
      </c>
      <c r="F379" s="248" t="s">
        <v>104</v>
      </c>
      <c r="G379" s="253"/>
      <c r="H379" s="253">
        <v>23</v>
      </c>
      <c r="I379" s="253">
        <v>0</v>
      </c>
      <c r="J379" s="253">
        <f t="shared" si="895"/>
        <v>23</v>
      </c>
      <c r="K379" s="253">
        <v>0</v>
      </c>
      <c r="L379" s="253">
        <v>23</v>
      </c>
      <c r="M379" s="253">
        <v>23</v>
      </c>
      <c r="N379" s="253">
        <v>0</v>
      </c>
      <c r="O379" s="253">
        <f t="shared" si="899"/>
        <v>23</v>
      </c>
      <c r="P379" s="253">
        <v>23</v>
      </c>
      <c r="Q379" s="253">
        <v>0</v>
      </c>
      <c r="R379" s="253">
        <f t="shared" si="828"/>
        <v>23</v>
      </c>
      <c r="S379" s="253">
        <v>2</v>
      </c>
      <c r="T379" s="253">
        <f t="shared" si="900"/>
        <v>25</v>
      </c>
      <c r="U379" s="253">
        <v>0</v>
      </c>
      <c r="V379" s="253">
        <v>25</v>
      </c>
      <c r="W379" s="253">
        <v>0</v>
      </c>
      <c r="X379" s="253">
        <f t="shared" si="896"/>
        <v>25</v>
      </c>
      <c r="Y379" s="253">
        <v>0</v>
      </c>
      <c r="Z379" s="253">
        <f t="shared" si="897"/>
        <v>25</v>
      </c>
      <c r="AA379" s="253">
        <v>-0.1537</v>
      </c>
      <c r="AB379" s="253">
        <f t="shared" si="898"/>
        <v>24.846299999999999</v>
      </c>
      <c r="AC379" s="253">
        <v>-24.85</v>
      </c>
      <c r="AD379" s="253">
        <v>-3.700000000002035E-3</v>
      </c>
      <c r="AE379" s="253">
        <v>-3.700000000002035E-3</v>
      </c>
      <c r="AF379" s="271">
        <f t="shared" si="901"/>
        <v>100</v>
      </c>
    </row>
    <row r="380" spans="1:32" ht="12.75" hidden="1" customHeight="1" x14ac:dyDescent="0.2">
      <c r="A380" s="255" t="s">
        <v>400</v>
      </c>
      <c r="B380" s="248" t="s">
        <v>343</v>
      </c>
      <c r="C380" s="248" t="s">
        <v>190</v>
      </c>
      <c r="D380" s="248" t="s">
        <v>200</v>
      </c>
      <c r="E380" s="248" t="s">
        <v>1023</v>
      </c>
      <c r="F380" s="248" t="s">
        <v>106</v>
      </c>
      <c r="G380" s="253"/>
      <c r="H380" s="253">
        <v>37</v>
      </c>
      <c r="I380" s="253">
        <v>0</v>
      </c>
      <c r="J380" s="253">
        <f t="shared" si="895"/>
        <v>37</v>
      </c>
      <c r="K380" s="253">
        <v>-0.28000000000000003</v>
      </c>
      <c r="L380" s="253">
        <v>37</v>
      </c>
      <c r="M380" s="253">
        <v>37</v>
      </c>
      <c r="N380" s="253">
        <v>0</v>
      </c>
      <c r="O380" s="253">
        <f t="shared" si="899"/>
        <v>37</v>
      </c>
      <c r="P380" s="253">
        <v>37</v>
      </c>
      <c r="Q380" s="253">
        <v>0</v>
      </c>
      <c r="R380" s="253">
        <f t="shared" si="828"/>
        <v>37</v>
      </c>
      <c r="S380" s="253">
        <v>28</v>
      </c>
      <c r="T380" s="253">
        <f t="shared" si="900"/>
        <v>65</v>
      </c>
      <c r="U380" s="253">
        <v>0</v>
      </c>
      <c r="V380" s="253">
        <v>65</v>
      </c>
      <c r="W380" s="253">
        <v>0</v>
      </c>
      <c r="X380" s="253">
        <f t="shared" si="896"/>
        <v>65</v>
      </c>
      <c r="Y380" s="253">
        <v>0</v>
      </c>
      <c r="Z380" s="253">
        <f t="shared" si="897"/>
        <v>65</v>
      </c>
      <c r="AA380" s="253">
        <v>0</v>
      </c>
      <c r="AB380" s="253">
        <f t="shared" si="898"/>
        <v>65</v>
      </c>
      <c r="AC380" s="253">
        <v>-65</v>
      </c>
      <c r="AD380" s="253">
        <v>0</v>
      </c>
      <c r="AE380" s="253">
        <v>0</v>
      </c>
      <c r="AF380" s="271" t="e">
        <f t="shared" si="901"/>
        <v>#DIV/0!</v>
      </c>
    </row>
    <row r="381" spans="1:32" ht="12.75" customHeight="1" x14ac:dyDescent="0.2">
      <c r="A381" s="255" t="s">
        <v>904</v>
      </c>
      <c r="B381" s="248" t="s">
        <v>343</v>
      </c>
      <c r="C381" s="248" t="s">
        <v>190</v>
      </c>
      <c r="D381" s="248" t="s">
        <v>200</v>
      </c>
      <c r="E381" s="248" t="s">
        <v>1023</v>
      </c>
      <c r="F381" s="248" t="s">
        <v>903</v>
      </c>
      <c r="G381" s="253"/>
      <c r="H381" s="253">
        <v>37</v>
      </c>
      <c r="I381" s="253">
        <v>0</v>
      </c>
      <c r="J381" s="253">
        <v>0</v>
      </c>
      <c r="K381" s="253">
        <v>1.28</v>
      </c>
      <c r="L381" s="253">
        <v>20</v>
      </c>
      <c r="M381" s="253">
        <v>20</v>
      </c>
      <c r="N381" s="253">
        <v>0</v>
      </c>
      <c r="O381" s="253">
        <f t="shared" si="899"/>
        <v>20</v>
      </c>
      <c r="P381" s="253">
        <v>20</v>
      </c>
      <c r="Q381" s="253">
        <v>-20</v>
      </c>
      <c r="R381" s="253">
        <f t="shared" si="828"/>
        <v>0</v>
      </c>
      <c r="S381" s="253">
        <v>0</v>
      </c>
      <c r="T381" s="253">
        <f t="shared" si="900"/>
        <v>0</v>
      </c>
      <c r="U381" s="253">
        <v>0</v>
      </c>
      <c r="V381" s="253">
        <f t="shared" ref="V381" si="905">T381+U381</f>
        <v>0</v>
      </c>
      <c r="W381" s="253">
        <v>0</v>
      </c>
      <c r="X381" s="253">
        <f t="shared" si="896"/>
        <v>0</v>
      </c>
      <c r="Y381" s="253">
        <v>2.5600000000000001E-2</v>
      </c>
      <c r="Z381" s="253">
        <f t="shared" si="897"/>
        <v>2.5600000000000001E-2</v>
      </c>
      <c r="AA381" s="253">
        <v>0.1537</v>
      </c>
      <c r="AB381" s="253">
        <f t="shared" si="898"/>
        <v>0.17930000000000001</v>
      </c>
      <c r="AC381" s="253">
        <v>0</v>
      </c>
      <c r="AD381" s="253">
        <v>0.17938999999999999</v>
      </c>
      <c r="AE381" s="253">
        <v>0.17938999999999999</v>
      </c>
      <c r="AF381" s="271">
        <f t="shared" si="901"/>
        <v>100</v>
      </c>
    </row>
    <row r="382" spans="1:32" ht="12.75" customHeight="1" x14ac:dyDescent="0.2">
      <c r="A382" s="255" t="s">
        <v>1223</v>
      </c>
      <c r="B382" s="248" t="s">
        <v>343</v>
      </c>
      <c r="C382" s="248" t="s">
        <v>190</v>
      </c>
      <c r="D382" s="248" t="s">
        <v>200</v>
      </c>
      <c r="E382" s="247" t="s">
        <v>1237</v>
      </c>
      <c r="F382" s="248" t="s">
        <v>94</v>
      </c>
      <c r="G382" s="253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  <c r="T382" s="253"/>
      <c r="U382" s="253"/>
      <c r="V382" s="253"/>
      <c r="W382" s="253"/>
      <c r="X382" s="253">
        <v>0</v>
      </c>
      <c r="Y382" s="253">
        <v>15.4</v>
      </c>
      <c r="Z382" s="253">
        <v>15.4</v>
      </c>
      <c r="AA382" s="253">
        <v>0</v>
      </c>
      <c r="AB382" s="253">
        <v>0</v>
      </c>
      <c r="AC382" s="253">
        <v>82.614000000000004</v>
      </c>
      <c r="AD382" s="253">
        <v>82.614000000000004</v>
      </c>
      <c r="AE382" s="253">
        <v>82.614000000000004</v>
      </c>
      <c r="AF382" s="271">
        <f t="shared" si="901"/>
        <v>100</v>
      </c>
    </row>
    <row r="383" spans="1:32" ht="20.25" customHeight="1" x14ac:dyDescent="0.2">
      <c r="A383" s="447" t="s">
        <v>206</v>
      </c>
      <c r="B383" s="246" t="s">
        <v>343</v>
      </c>
      <c r="C383" s="246" t="s">
        <v>190</v>
      </c>
      <c r="D383" s="246" t="s">
        <v>207</v>
      </c>
      <c r="E383" s="248"/>
      <c r="F383" s="248"/>
      <c r="G383" s="253"/>
      <c r="H383" s="271" t="e">
        <f t="shared" ref="H383:Q383" si="906">H384</f>
        <v>#REF!</v>
      </c>
      <c r="I383" s="271" t="e">
        <f t="shared" si="906"/>
        <v>#REF!</v>
      </c>
      <c r="J383" s="271" t="e">
        <f t="shared" si="906"/>
        <v>#REF!</v>
      </c>
      <c r="K383" s="271" t="e">
        <f t="shared" si="906"/>
        <v>#REF!</v>
      </c>
      <c r="L383" s="271">
        <f t="shared" si="906"/>
        <v>3240.0299999999997</v>
      </c>
      <c r="M383" s="271">
        <f t="shared" si="906"/>
        <v>3240.03</v>
      </c>
      <c r="N383" s="271">
        <f t="shared" si="906"/>
        <v>0</v>
      </c>
      <c r="O383" s="271">
        <f t="shared" si="906"/>
        <v>3240.03</v>
      </c>
      <c r="P383" s="271">
        <f t="shared" si="906"/>
        <v>3240.03</v>
      </c>
      <c r="Q383" s="271">
        <f t="shared" si="906"/>
        <v>0</v>
      </c>
      <c r="R383" s="271">
        <f>R384+R393</f>
        <v>3240.03</v>
      </c>
      <c r="S383" s="271">
        <f t="shared" ref="S383:T383" si="907">S384+S393</f>
        <v>511.97</v>
      </c>
      <c r="T383" s="271">
        <f t="shared" si="907"/>
        <v>3050</v>
      </c>
      <c r="U383" s="271">
        <f t="shared" ref="U383:V383" si="908">U384+U393</f>
        <v>240</v>
      </c>
      <c r="V383" s="271">
        <f t="shared" si="908"/>
        <v>2400</v>
      </c>
      <c r="W383" s="271">
        <f t="shared" ref="W383" si="909">W384+W393</f>
        <v>5105.5999999999995</v>
      </c>
      <c r="X383" s="271">
        <f>X384</f>
        <v>7505.5999999999995</v>
      </c>
      <c r="Y383" s="271">
        <f t="shared" ref="Y383:AE383" si="910">Y384</f>
        <v>3023.2269999999999</v>
      </c>
      <c r="Z383" s="271">
        <f t="shared" si="910"/>
        <v>10528.827000000001</v>
      </c>
      <c r="AA383" s="271">
        <f t="shared" si="910"/>
        <v>2076.3200700001325</v>
      </c>
      <c r="AB383" s="271">
        <f t="shared" si="910"/>
        <v>12605.147070000134</v>
      </c>
      <c r="AC383" s="271">
        <f t="shared" si="910"/>
        <v>-2712.1840000000002</v>
      </c>
      <c r="AD383" s="271">
        <f t="shared" si="910"/>
        <v>9892.963990000133</v>
      </c>
      <c r="AE383" s="271">
        <f t="shared" si="910"/>
        <v>9892.963990000133</v>
      </c>
      <c r="AF383" s="271">
        <f t="shared" si="901"/>
        <v>100</v>
      </c>
    </row>
    <row r="384" spans="1:32" ht="38.25" customHeight="1" x14ac:dyDescent="0.2">
      <c r="A384" s="255" t="s">
        <v>979</v>
      </c>
      <c r="B384" s="248" t="s">
        <v>343</v>
      </c>
      <c r="C384" s="248" t="s">
        <v>190</v>
      </c>
      <c r="D384" s="248" t="s">
        <v>207</v>
      </c>
      <c r="E384" s="248"/>
      <c r="F384" s="248"/>
      <c r="G384" s="253" t="e">
        <f>#REF!+G391</f>
        <v>#REF!</v>
      </c>
      <c r="H384" s="253" t="e">
        <f>#REF!+H391+H385+H386</f>
        <v>#REF!</v>
      </c>
      <c r="I384" s="253" t="e">
        <f>#REF!+I391+I385+I386</f>
        <v>#REF!</v>
      </c>
      <c r="J384" s="253" t="e">
        <f>#REF!+J391+J385+J386</f>
        <v>#REF!</v>
      </c>
      <c r="K384" s="253" t="e">
        <f>#REF!+K391+K385+K386</f>
        <v>#REF!</v>
      </c>
      <c r="L384" s="253">
        <f>L386+L391+L385</f>
        <v>3240.0299999999997</v>
      </c>
      <c r="M384" s="253">
        <f>M391+M385+M386</f>
        <v>3240.03</v>
      </c>
      <c r="N384" s="253">
        <f t="shared" ref="N384:Q384" si="911">N391+N385+N386</f>
        <v>0</v>
      </c>
      <c r="O384" s="253">
        <f t="shared" si="911"/>
        <v>3240.03</v>
      </c>
      <c r="P384" s="253">
        <f t="shared" si="911"/>
        <v>3240.03</v>
      </c>
      <c r="Q384" s="253">
        <f t="shared" si="911"/>
        <v>0</v>
      </c>
      <c r="R384" s="253">
        <f>R391+R385+R386+R388+R390</f>
        <v>3240.03</v>
      </c>
      <c r="S384" s="253">
        <f t="shared" ref="S384:T384" si="912">S391+S385+S386+S388+S390</f>
        <v>511.97</v>
      </c>
      <c r="T384" s="253">
        <f t="shared" si="912"/>
        <v>3050</v>
      </c>
      <c r="U384" s="253">
        <f t="shared" ref="U384:V384" si="913">U391+U385+U386+U388+U390</f>
        <v>240</v>
      </c>
      <c r="V384" s="253">
        <f t="shared" si="913"/>
        <v>2400</v>
      </c>
      <c r="W384" s="253">
        <f t="shared" ref="W384" si="914">W391+W385+W386+W388+W390</f>
        <v>4529.3999999999996</v>
      </c>
      <c r="X384" s="253">
        <f>X391+X385+X386+X388+X390+X387+X392+X393</f>
        <v>7505.5999999999995</v>
      </c>
      <c r="Y384" s="253">
        <f t="shared" ref="Y384:Z384" si="915">Y391+Y385+Y386+Y388+Y390+Y387+Y392+Y393</f>
        <v>3023.2269999999999</v>
      </c>
      <c r="Z384" s="253">
        <f t="shared" si="915"/>
        <v>10528.827000000001</v>
      </c>
      <c r="AA384" s="253">
        <f t="shared" ref="AA384" si="916">AA391+AA385+AA386+AA388+AA390+AA387+AA392+AA393</f>
        <v>2076.3200700001325</v>
      </c>
      <c r="AB384" s="253">
        <f>AB385+AB386+AB387+AB388+AB389+AB390+AB392+AB393</f>
        <v>12605.147070000134</v>
      </c>
      <c r="AC384" s="253">
        <f t="shared" ref="AC384:AD384" si="917">AC385+AC386+AC387+AC388+AC389+AC390+AC392+AC393</f>
        <v>-2712.1840000000002</v>
      </c>
      <c r="AD384" s="253">
        <f t="shared" si="917"/>
        <v>9892.963990000133</v>
      </c>
      <c r="AE384" s="253">
        <f t="shared" ref="AE384" si="918">AE385+AE386+AE387+AE388+AE389+AE390+AE392+AE393</f>
        <v>9892.963990000133</v>
      </c>
      <c r="AF384" s="271">
        <f t="shared" si="901"/>
        <v>100</v>
      </c>
    </row>
    <row r="385" spans="1:32" ht="12.75" customHeight="1" x14ac:dyDescent="0.2">
      <c r="A385" s="255" t="s">
        <v>905</v>
      </c>
      <c r="B385" s="248" t="s">
        <v>343</v>
      </c>
      <c r="C385" s="248" t="s">
        <v>190</v>
      </c>
      <c r="D385" s="248" t="s">
        <v>207</v>
      </c>
      <c r="E385" s="248" t="s">
        <v>1023</v>
      </c>
      <c r="F385" s="248" t="s">
        <v>96</v>
      </c>
      <c r="G385" s="253"/>
      <c r="H385" s="253">
        <v>0</v>
      </c>
      <c r="I385" s="253">
        <v>1650</v>
      </c>
      <c r="J385" s="253">
        <f>H385+I385</f>
        <v>1650</v>
      </c>
      <c r="K385" s="253">
        <v>200</v>
      </c>
      <c r="L385" s="253">
        <v>2300</v>
      </c>
      <c r="M385" s="253">
        <v>2300</v>
      </c>
      <c r="N385" s="253">
        <v>0</v>
      </c>
      <c r="O385" s="253">
        <f>M385+N385</f>
        <v>2300</v>
      </c>
      <c r="P385" s="253">
        <v>2300</v>
      </c>
      <c r="Q385" s="253">
        <v>0</v>
      </c>
      <c r="R385" s="253">
        <f t="shared" si="828"/>
        <v>2300</v>
      </c>
      <c r="S385" s="253">
        <f>-500+17.25+543-173.1</f>
        <v>-112.85</v>
      </c>
      <c r="T385" s="253">
        <v>1800</v>
      </c>
      <c r="U385" s="253">
        <f>-605.87+346+345</f>
        <v>85.13</v>
      </c>
      <c r="V385" s="253">
        <v>1800</v>
      </c>
      <c r="W385" s="253">
        <f>1496+606</f>
        <v>2102</v>
      </c>
      <c r="X385" s="253">
        <f t="shared" ref="X385:X393" si="919">V385+W385</f>
        <v>3902</v>
      </c>
      <c r="Y385" s="253">
        <v>0</v>
      </c>
      <c r="Z385" s="253">
        <f t="shared" ref="Z385:Z393" si="920">X385+Y385</f>
        <v>3902</v>
      </c>
      <c r="AA385" s="253">
        <v>689</v>
      </c>
      <c r="AB385" s="253">
        <f t="shared" ref="AB385:AB393" si="921">Z385+AA385</f>
        <v>4591</v>
      </c>
      <c r="AC385" s="253">
        <v>69.010000000000005</v>
      </c>
      <c r="AD385" s="253">
        <v>4660.0108399999999</v>
      </c>
      <c r="AE385" s="253">
        <v>4660.0108399999999</v>
      </c>
      <c r="AF385" s="271">
        <f t="shared" si="901"/>
        <v>100</v>
      </c>
    </row>
    <row r="386" spans="1:32" ht="31.5" customHeight="1" x14ac:dyDescent="0.2">
      <c r="A386" s="371" t="s">
        <v>896</v>
      </c>
      <c r="B386" s="248" t="s">
        <v>343</v>
      </c>
      <c r="C386" s="248" t="s">
        <v>190</v>
      </c>
      <c r="D386" s="248" t="s">
        <v>207</v>
      </c>
      <c r="E386" s="248" t="s">
        <v>1023</v>
      </c>
      <c r="F386" s="248" t="s">
        <v>894</v>
      </c>
      <c r="G386" s="253"/>
      <c r="H386" s="253">
        <v>0</v>
      </c>
      <c r="I386" s="253">
        <v>550</v>
      </c>
      <c r="J386" s="253">
        <f>H386+I386</f>
        <v>550</v>
      </c>
      <c r="K386" s="253">
        <v>0</v>
      </c>
      <c r="L386" s="253">
        <v>700</v>
      </c>
      <c r="M386" s="253">
        <v>700</v>
      </c>
      <c r="N386" s="253">
        <v>0</v>
      </c>
      <c r="O386" s="253">
        <f t="shared" ref="O386:O391" si="922">M386+N386</f>
        <v>700</v>
      </c>
      <c r="P386" s="253">
        <v>700</v>
      </c>
      <c r="Q386" s="253">
        <v>0</v>
      </c>
      <c r="R386" s="253">
        <f t="shared" si="828"/>
        <v>700</v>
      </c>
      <c r="S386" s="253">
        <f>-150+159-48</f>
        <v>-39</v>
      </c>
      <c r="T386" s="253">
        <v>550</v>
      </c>
      <c r="U386" s="253">
        <f>-157+105+104</f>
        <v>52</v>
      </c>
      <c r="V386" s="253">
        <v>550</v>
      </c>
      <c r="W386" s="253">
        <f>400+1400+183</f>
        <v>1983</v>
      </c>
      <c r="X386" s="253">
        <f t="shared" si="919"/>
        <v>2533</v>
      </c>
      <c r="Y386" s="253">
        <v>-1010.74</v>
      </c>
      <c r="Z386" s="253">
        <f t="shared" si="920"/>
        <v>1522.26</v>
      </c>
      <c r="AA386" s="253">
        <v>0</v>
      </c>
      <c r="AB386" s="253">
        <f t="shared" si="921"/>
        <v>1522.26</v>
      </c>
      <c r="AC386" s="253">
        <v>-64.677999999999997</v>
      </c>
      <c r="AD386" s="253">
        <v>1457.5820799999999</v>
      </c>
      <c r="AE386" s="253">
        <v>1457.5820799999999</v>
      </c>
      <c r="AF386" s="271">
        <f t="shared" si="901"/>
        <v>100</v>
      </c>
    </row>
    <row r="387" spans="1:32" ht="19.5" customHeight="1" x14ac:dyDescent="0.2">
      <c r="A387" s="255" t="s">
        <v>904</v>
      </c>
      <c r="B387" s="248" t="s">
        <v>343</v>
      </c>
      <c r="C387" s="248" t="s">
        <v>190</v>
      </c>
      <c r="D387" s="248" t="s">
        <v>207</v>
      </c>
      <c r="E387" s="248" t="s">
        <v>1023</v>
      </c>
      <c r="F387" s="248" t="s">
        <v>903</v>
      </c>
      <c r="G387" s="253"/>
      <c r="H387" s="253">
        <v>0</v>
      </c>
      <c r="I387" s="253">
        <v>550</v>
      </c>
      <c r="J387" s="253">
        <f>H387+I387</f>
        <v>550</v>
      </c>
      <c r="K387" s="253">
        <v>0</v>
      </c>
      <c r="L387" s="253">
        <v>700</v>
      </c>
      <c r="M387" s="253">
        <v>700</v>
      </c>
      <c r="N387" s="253">
        <v>0</v>
      </c>
      <c r="O387" s="253">
        <f t="shared" ref="O387" si="923">M387+N387</f>
        <v>700</v>
      </c>
      <c r="P387" s="253">
        <v>700</v>
      </c>
      <c r="Q387" s="253">
        <v>0</v>
      </c>
      <c r="R387" s="253">
        <f t="shared" ref="R387" si="924">P387+Q387</f>
        <v>700</v>
      </c>
      <c r="S387" s="253">
        <f>-150+159-48</f>
        <v>-39</v>
      </c>
      <c r="T387" s="253">
        <v>550</v>
      </c>
      <c r="U387" s="253">
        <f>-157+105+104</f>
        <v>52</v>
      </c>
      <c r="V387" s="253">
        <v>550</v>
      </c>
      <c r="W387" s="253">
        <f>400+1400+183</f>
        <v>1983</v>
      </c>
      <c r="X387" s="253">
        <v>0</v>
      </c>
      <c r="Y387" s="253">
        <v>1010.72</v>
      </c>
      <c r="Z387" s="253">
        <f t="shared" ref="Z387" si="925">X387+Y387</f>
        <v>1010.72</v>
      </c>
      <c r="AA387" s="253">
        <v>0</v>
      </c>
      <c r="AB387" s="253">
        <f t="shared" si="921"/>
        <v>1010.72</v>
      </c>
      <c r="AC387" s="253">
        <v>0</v>
      </c>
      <c r="AD387" s="253">
        <v>1010.72</v>
      </c>
      <c r="AE387" s="253">
        <v>1010.72</v>
      </c>
      <c r="AF387" s="271">
        <f t="shared" si="901"/>
        <v>100</v>
      </c>
    </row>
    <row r="388" spans="1:32" ht="17.25" customHeight="1" x14ac:dyDescent="0.2">
      <c r="A388" s="255" t="s">
        <v>905</v>
      </c>
      <c r="B388" s="248" t="s">
        <v>343</v>
      </c>
      <c r="C388" s="248" t="s">
        <v>190</v>
      </c>
      <c r="D388" s="248" t="s">
        <v>207</v>
      </c>
      <c r="E388" s="248" t="s">
        <v>1086</v>
      </c>
      <c r="F388" s="248" t="s">
        <v>96</v>
      </c>
      <c r="G388" s="253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>
        <f>482.75+173.1</f>
        <v>655.85</v>
      </c>
      <c r="T388" s="253">
        <v>500</v>
      </c>
      <c r="U388" s="253">
        <v>102.87</v>
      </c>
      <c r="V388" s="253">
        <v>0</v>
      </c>
      <c r="W388" s="253">
        <v>344.4</v>
      </c>
      <c r="X388" s="253">
        <f t="shared" si="919"/>
        <v>344.4</v>
      </c>
      <c r="Y388" s="253">
        <v>317.24700000000001</v>
      </c>
      <c r="Z388" s="253">
        <f t="shared" si="920"/>
        <v>661.64699999999993</v>
      </c>
      <c r="AA388" s="253">
        <v>0</v>
      </c>
      <c r="AB388" s="253">
        <f t="shared" si="921"/>
        <v>661.64699999999993</v>
      </c>
      <c r="AC388" s="253">
        <v>340.27600000000001</v>
      </c>
      <c r="AD388" s="253">
        <v>1001.923</v>
      </c>
      <c r="AE388" s="253">
        <v>1001.923</v>
      </c>
      <c r="AF388" s="271">
        <f t="shared" si="901"/>
        <v>100</v>
      </c>
    </row>
    <row r="389" spans="1:32" ht="17.25" customHeight="1" x14ac:dyDescent="0.2">
      <c r="A389" s="255" t="s">
        <v>905</v>
      </c>
      <c r="B389" s="248" t="s">
        <v>343</v>
      </c>
      <c r="C389" s="248" t="s">
        <v>190</v>
      </c>
      <c r="D389" s="248" t="s">
        <v>207</v>
      </c>
      <c r="E389" s="248" t="s">
        <v>1086</v>
      </c>
      <c r="F389" s="248" t="s">
        <v>96</v>
      </c>
      <c r="G389" s="253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>
        <f>482.75+173.1</f>
        <v>655.85</v>
      </c>
      <c r="T389" s="253">
        <v>500</v>
      </c>
      <c r="U389" s="253">
        <v>102.87</v>
      </c>
      <c r="V389" s="253">
        <v>0</v>
      </c>
      <c r="W389" s="253">
        <v>344.4</v>
      </c>
      <c r="X389" s="253">
        <f t="shared" ref="X389" si="926">V389+W389</f>
        <v>344.4</v>
      </c>
      <c r="Y389" s="253">
        <v>317.24700000000001</v>
      </c>
      <c r="Z389" s="253">
        <f t="shared" ref="Z389" si="927">X389+Y389</f>
        <v>661.64699999999993</v>
      </c>
      <c r="AA389" s="253">
        <v>0</v>
      </c>
      <c r="AB389" s="253">
        <v>0</v>
      </c>
      <c r="AC389" s="253">
        <v>1159.7280000000001</v>
      </c>
      <c r="AD389" s="253">
        <v>1159.7280000000001</v>
      </c>
      <c r="AE389" s="253">
        <v>1159.7280000000001</v>
      </c>
      <c r="AF389" s="271">
        <f t="shared" si="901"/>
        <v>100</v>
      </c>
    </row>
    <row r="390" spans="1:32" ht="31.5" customHeight="1" x14ac:dyDescent="0.2">
      <c r="A390" s="371" t="s">
        <v>896</v>
      </c>
      <c r="B390" s="248" t="s">
        <v>343</v>
      </c>
      <c r="C390" s="248" t="s">
        <v>190</v>
      </c>
      <c r="D390" s="248" t="s">
        <v>207</v>
      </c>
      <c r="E390" s="248" t="s">
        <v>1086</v>
      </c>
      <c r="F390" s="248" t="s">
        <v>894</v>
      </c>
      <c r="G390" s="253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>
        <v>198</v>
      </c>
      <c r="T390" s="253">
        <v>150</v>
      </c>
      <c r="U390" s="253">
        <v>0</v>
      </c>
      <c r="V390" s="253">
        <v>0</v>
      </c>
      <c r="W390" s="253">
        <v>150</v>
      </c>
      <c r="X390" s="253">
        <f t="shared" si="919"/>
        <v>150</v>
      </c>
      <c r="Y390" s="253">
        <v>0</v>
      </c>
      <c r="Z390" s="253">
        <f t="shared" si="920"/>
        <v>150</v>
      </c>
      <c r="AA390" s="253">
        <v>0</v>
      </c>
      <c r="AB390" s="253">
        <f t="shared" si="921"/>
        <v>150</v>
      </c>
      <c r="AC390" s="253">
        <v>453</v>
      </c>
      <c r="AD390" s="253">
        <v>603</v>
      </c>
      <c r="AE390" s="253">
        <v>603</v>
      </c>
      <c r="AF390" s="271">
        <f t="shared" si="901"/>
        <v>100</v>
      </c>
    </row>
    <row r="391" spans="1:32" ht="12.75" hidden="1" customHeight="1" x14ac:dyDescent="0.2">
      <c r="A391" s="255" t="s">
        <v>93</v>
      </c>
      <c r="B391" s="248" t="s">
        <v>343</v>
      </c>
      <c r="C391" s="248" t="s">
        <v>190</v>
      </c>
      <c r="D391" s="248" t="s">
        <v>207</v>
      </c>
      <c r="E391" s="248" t="s">
        <v>1023</v>
      </c>
      <c r="F391" s="248" t="s">
        <v>94</v>
      </c>
      <c r="G391" s="253"/>
      <c r="H391" s="253">
        <v>550</v>
      </c>
      <c r="I391" s="253">
        <v>0</v>
      </c>
      <c r="J391" s="253">
        <f>H391+I391</f>
        <v>550</v>
      </c>
      <c r="K391" s="253">
        <v>0</v>
      </c>
      <c r="L391" s="253">
        <v>240.03</v>
      </c>
      <c r="M391" s="253">
        <v>240.03</v>
      </c>
      <c r="N391" s="253">
        <v>0</v>
      </c>
      <c r="O391" s="253">
        <f t="shared" si="922"/>
        <v>240.03</v>
      </c>
      <c r="P391" s="253">
        <v>240.03</v>
      </c>
      <c r="Q391" s="253">
        <v>0</v>
      </c>
      <c r="R391" s="253">
        <f t="shared" si="828"/>
        <v>240.03</v>
      </c>
      <c r="S391" s="253">
        <v>-190.03</v>
      </c>
      <c r="T391" s="253">
        <f t="shared" ref="T391:T393" si="928">R391+S391</f>
        <v>50</v>
      </c>
      <c r="U391" s="253">
        <v>0</v>
      </c>
      <c r="V391" s="253">
        <v>50</v>
      </c>
      <c r="W391" s="253">
        <v>-50</v>
      </c>
      <c r="X391" s="253">
        <f t="shared" si="919"/>
        <v>0</v>
      </c>
      <c r="Y391" s="253">
        <v>0</v>
      </c>
      <c r="Z391" s="253">
        <f t="shared" si="920"/>
        <v>0</v>
      </c>
      <c r="AA391" s="253">
        <v>0</v>
      </c>
      <c r="AB391" s="253">
        <f t="shared" si="921"/>
        <v>0</v>
      </c>
      <c r="AC391" s="253">
        <v>0</v>
      </c>
      <c r="AD391" s="253">
        <v>0</v>
      </c>
      <c r="AE391" s="253">
        <v>0</v>
      </c>
      <c r="AF391" s="271" t="e">
        <f t="shared" si="901"/>
        <v>#DIV/0!</v>
      </c>
    </row>
    <row r="392" spans="1:32" ht="12.75" hidden="1" customHeight="1" x14ac:dyDescent="0.2">
      <c r="A392" s="255" t="s">
        <v>318</v>
      </c>
      <c r="B392" s="248" t="s">
        <v>343</v>
      </c>
      <c r="C392" s="248" t="s">
        <v>190</v>
      </c>
      <c r="D392" s="248" t="s">
        <v>207</v>
      </c>
      <c r="E392" s="248" t="s">
        <v>1023</v>
      </c>
      <c r="F392" s="248" t="s">
        <v>319</v>
      </c>
      <c r="G392" s="253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  <c r="T392" s="253"/>
      <c r="U392" s="253"/>
      <c r="V392" s="253"/>
      <c r="W392" s="253"/>
      <c r="X392" s="253">
        <v>0</v>
      </c>
      <c r="Y392" s="253">
        <v>2649</v>
      </c>
      <c r="Z392" s="253">
        <f t="shared" si="920"/>
        <v>2649</v>
      </c>
      <c r="AA392" s="253">
        <v>1387.3200700001325</v>
      </c>
      <c r="AB392" s="253">
        <f t="shared" si="921"/>
        <v>4036.3200700001325</v>
      </c>
      <c r="AC392" s="253">
        <v>-4036.32</v>
      </c>
      <c r="AD392" s="253">
        <v>7.0000132382119773E-5</v>
      </c>
      <c r="AE392" s="253">
        <v>7.0000132382119773E-5</v>
      </c>
      <c r="AF392" s="271">
        <f t="shared" si="901"/>
        <v>100</v>
      </c>
    </row>
    <row r="393" spans="1:32" ht="33.75" hidden="1" customHeight="1" x14ac:dyDescent="0.2">
      <c r="A393" s="255" t="s">
        <v>1223</v>
      </c>
      <c r="B393" s="248" t="s">
        <v>343</v>
      </c>
      <c r="C393" s="248" t="s">
        <v>190</v>
      </c>
      <c r="D393" s="248" t="s">
        <v>207</v>
      </c>
      <c r="E393" s="248" t="s">
        <v>1237</v>
      </c>
      <c r="F393" s="248" t="s">
        <v>319</v>
      </c>
      <c r="G393" s="253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>
        <v>0</v>
      </c>
      <c r="T393" s="253">
        <f t="shared" si="928"/>
        <v>0</v>
      </c>
      <c r="U393" s="253">
        <v>0</v>
      </c>
      <c r="V393" s="253">
        <f t="shared" ref="V393" si="929">T393+U393</f>
        <v>0</v>
      </c>
      <c r="W393" s="253">
        <v>576.20000000000005</v>
      </c>
      <c r="X393" s="253">
        <f t="shared" si="919"/>
        <v>576.20000000000005</v>
      </c>
      <c r="Y393" s="253">
        <v>57</v>
      </c>
      <c r="Z393" s="253">
        <f t="shared" si="920"/>
        <v>633.20000000000005</v>
      </c>
      <c r="AA393" s="253">
        <v>0</v>
      </c>
      <c r="AB393" s="253">
        <f t="shared" si="921"/>
        <v>633.20000000000005</v>
      </c>
      <c r="AC393" s="253">
        <v>-633.20000000000005</v>
      </c>
      <c r="AD393" s="253">
        <v>0</v>
      </c>
      <c r="AE393" s="253">
        <v>0</v>
      </c>
      <c r="AF393" s="271" t="e">
        <f t="shared" si="901"/>
        <v>#DIV/0!</v>
      </c>
    </row>
    <row r="394" spans="1:32" s="429" customFormat="1" ht="15.75" customHeight="1" x14ac:dyDescent="0.2">
      <c r="A394" s="447" t="s">
        <v>220</v>
      </c>
      <c r="B394" s="246" t="s">
        <v>343</v>
      </c>
      <c r="C394" s="246" t="s">
        <v>196</v>
      </c>
      <c r="D394" s="246">
        <v>12</v>
      </c>
      <c r="E394" s="246"/>
      <c r="F394" s="246"/>
      <c r="G394" s="271">
        <f>G395+G398</f>
        <v>0</v>
      </c>
      <c r="H394" s="271">
        <f>H395+H397+H398</f>
        <v>1550</v>
      </c>
      <c r="I394" s="271">
        <f>I395+I397+I398</f>
        <v>-120</v>
      </c>
      <c r="J394" s="271">
        <f>H394+I394</f>
        <v>1430</v>
      </c>
      <c r="K394" s="271">
        <f>K395+K397+K398</f>
        <v>-570</v>
      </c>
      <c r="L394" s="271">
        <f>L395+L398</f>
        <v>860</v>
      </c>
      <c r="M394" s="271">
        <f>M395+M398</f>
        <v>860</v>
      </c>
      <c r="N394" s="271">
        <f t="shared" ref="N394:Q394" si="930">N395+N398</f>
        <v>0</v>
      </c>
      <c r="O394" s="271">
        <f t="shared" si="930"/>
        <v>860</v>
      </c>
      <c r="P394" s="271">
        <f t="shared" si="930"/>
        <v>860</v>
      </c>
      <c r="Q394" s="271">
        <f t="shared" si="930"/>
        <v>0</v>
      </c>
      <c r="R394" s="271">
        <f>R395+R398+R401</f>
        <v>860</v>
      </c>
      <c r="S394" s="271">
        <f t="shared" ref="S394:U394" si="931">S395+S398+S401</f>
        <v>-513.1</v>
      </c>
      <c r="T394" s="271">
        <f>T395+T398+T401</f>
        <v>506.9</v>
      </c>
      <c r="U394" s="271">
        <f t="shared" si="931"/>
        <v>-2.8</v>
      </c>
      <c r="V394" s="271">
        <f>V395+V398+V401</f>
        <v>444.1</v>
      </c>
      <c r="W394" s="271">
        <f t="shared" ref="W394:Y394" si="932">W395+W398+W401</f>
        <v>5.0999999999999996</v>
      </c>
      <c r="X394" s="271">
        <f>X395+X398+X401</f>
        <v>449.2</v>
      </c>
      <c r="Y394" s="271">
        <f t="shared" si="932"/>
        <v>-1.2000000000000002</v>
      </c>
      <c r="Z394" s="271">
        <f>Z395+Z398+Z401</f>
        <v>448</v>
      </c>
      <c r="AA394" s="271">
        <f t="shared" ref="AA394:AC394" si="933">AA395+AA398+AA401</f>
        <v>-20</v>
      </c>
      <c r="AB394" s="271">
        <f>AB395+AB398+AB401</f>
        <v>428</v>
      </c>
      <c r="AC394" s="271">
        <f t="shared" si="933"/>
        <v>-203.3</v>
      </c>
      <c r="AD394" s="271">
        <f>AD395+AD398+AD401</f>
        <v>224.7</v>
      </c>
      <c r="AE394" s="271">
        <f>AE395+AE398+AE401</f>
        <v>224.7</v>
      </c>
      <c r="AF394" s="271">
        <f t="shared" si="901"/>
        <v>100</v>
      </c>
    </row>
    <row r="395" spans="1:32" ht="33" customHeight="1" x14ac:dyDescent="0.2">
      <c r="A395" s="255" t="s">
        <v>994</v>
      </c>
      <c r="B395" s="248" t="s">
        <v>343</v>
      </c>
      <c r="C395" s="248" t="s">
        <v>196</v>
      </c>
      <c r="D395" s="248" t="s">
        <v>205</v>
      </c>
      <c r="E395" s="248" t="s">
        <v>828</v>
      </c>
      <c r="F395" s="248"/>
      <c r="G395" s="253"/>
      <c r="H395" s="253">
        <f>H396</f>
        <v>450</v>
      </c>
      <c r="I395" s="253">
        <f>I396</f>
        <v>0</v>
      </c>
      <c r="J395" s="253">
        <f>J396</f>
        <v>450</v>
      </c>
      <c r="K395" s="253">
        <f>K396</f>
        <v>0</v>
      </c>
      <c r="L395" s="253">
        <f>L396+L397</f>
        <v>700</v>
      </c>
      <c r="M395" s="253">
        <f>M396+M397</f>
        <v>700</v>
      </c>
      <c r="N395" s="253">
        <f t="shared" ref="N395:R395" si="934">N396+N397</f>
        <v>0</v>
      </c>
      <c r="O395" s="253">
        <f t="shared" si="934"/>
        <v>700</v>
      </c>
      <c r="P395" s="253">
        <f t="shared" si="934"/>
        <v>700</v>
      </c>
      <c r="Q395" s="253">
        <f t="shared" si="934"/>
        <v>0</v>
      </c>
      <c r="R395" s="253">
        <f t="shared" si="934"/>
        <v>700</v>
      </c>
      <c r="S395" s="253">
        <f t="shared" ref="S395:T395" si="935">S396+S397</f>
        <v>-500</v>
      </c>
      <c r="T395" s="253">
        <f t="shared" si="935"/>
        <v>300</v>
      </c>
      <c r="U395" s="253">
        <f t="shared" ref="U395:V395" si="936">U396+U397</f>
        <v>0</v>
      </c>
      <c r="V395" s="253">
        <f t="shared" si="936"/>
        <v>300</v>
      </c>
      <c r="W395" s="253">
        <f t="shared" ref="W395:X395" si="937">W396+W397</f>
        <v>0</v>
      </c>
      <c r="X395" s="253">
        <f t="shared" si="937"/>
        <v>300</v>
      </c>
      <c r="Y395" s="253">
        <f t="shared" ref="Y395:Z395" si="938">Y396+Y397</f>
        <v>0</v>
      </c>
      <c r="Z395" s="253">
        <f t="shared" si="938"/>
        <v>300</v>
      </c>
      <c r="AA395" s="253">
        <f t="shared" ref="AA395:AB395" si="939">AA396+AA397</f>
        <v>0</v>
      </c>
      <c r="AB395" s="253">
        <f t="shared" si="939"/>
        <v>300</v>
      </c>
      <c r="AC395" s="253">
        <f t="shared" ref="AC395:AD395" si="940">AC396+AC397</f>
        <v>-127</v>
      </c>
      <c r="AD395" s="253">
        <f t="shared" si="940"/>
        <v>173</v>
      </c>
      <c r="AE395" s="253">
        <f t="shared" ref="AE395" si="941">AE396+AE397</f>
        <v>173</v>
      </c>
      <c r="AF395" s="271">
        <f t="shared" si="901"/>
        <v>100</v>
      </c>
    </row>
    <row r="396" spans="1:32" ht="30" customHeight="1" x14ac:dyDescent="0.2">
      <c r="A396" s="255" t="s">
        <v>740</v>
      </c>
      <c r="B396" s="248" t="s">
        <v>343</v>
      </c>
      <c r="C396" s="248" t="s">
        <v>196</v>
      </c>
      <c r="D396" s="248" t="s">
        <v>205</v>
      </c>
      <c r="E396" s="248" t="s">
        <v>827</v>
      </c>
      <c r="F396" s="248" t="s">
        <v>94</v>
      </c>
      <c r="G396" s="253"/>
      <c r="H396" s="253">
        <v>450</v>
      </c>
      <c r="I396" s="253">
        <v>0</v>
      </c>
      <c r="J396" s="253">
        <f>H396+I396</f>
        <v>450</v>
      </c>
      <c r="K396" s="253">
        <v>0</v>
      </c>
      <c r="L396" s="253">
        <v>200</v>
      </c>
      <c r="M396" s="253">
        <v>200</v>
      </c>
      <c r="N396" s="253">
        <v>0</v>
      </c>
      <c r="O396" s="253">
        <f>M396+N396</f>
        <v>200</v>
      </c>
      <c r="P396" s="253">
        <v>200</v>
      </c>
      <c r="Q396" s="253">
        <v>0</v>
      </c>
      <c r="R396" s="253">
        <f t="shared" si="828"/>
        <v>200</v>
      </c>
      <c r="S396" s="253">
        <v>-100</v>
      </c>
      <c r="T396" s="253">
        <v>150</v>
      </c>
      <c r="U396" s="253">
        <v>0</v>
      </c>
      <c r="V396" s="253">
        <v>150</v>
      </c>
      <c r="W396" s="253">
        <v>0</v>
      </c>
      <c r="X396" s="253">
        <f t="shared" ref="X396:X397" si="942">V396+W396</f>
        <v>150</v>
      </c>
      <c r="Y396" s="253">
        <v>0</v>
      </c>
      <c r="Z396" s="253">
        <f t="shared" ref="Z396:Z397" si="943">X396+Y396</f>
        <v>150</v>
      </c>
      <c r="AA396" s="253">
        <v>0</v>
      </c>
      <c r="AB396" s="253">
        <f t="shared" ref="AB396:AB397" si="944">Z396+AA396</f>
        <v>150</v>
      </c>
      <c r="AC396" s="253">
        <v>-42</v>
      </c>
      <c r="AD396" s="253">
        <v>108</v>
      </c>
      <c r="AE396" s="253">
        <v>108</v>
      </c>
      <c r="AF396" s="271">
        <f t="shared" si="901"/>
        <v>100</v>
      </c>
    </row>
    <row r="397" spans="1:32" ht="17.25" customHeight="1" x14ac:dyDescent="0.2">
      <c r="A397" s="255" t="s">
        <v>718</v>
      </c>
      <c r="B397" s="248" t="s">
        <v>343</v>
      </c>
      <c r="C397" s="248" t="s">
        <v>196</v>
      </c>
      <c r="D397" s="248" t="s">
        <v>205</v>
      </c>
      <c r="E397" s="248" t="s">
        <v>826</v>
      </c>
      <c r="F397" s="248" t="s">
        <v>94</v>
      </c>
      <c r="G397" s="253"/>
      <c r="H397" s="253">
        <v>900</v>
      </c>
      <c r="I397" s="253">
        <v>-120</v>
      </c>
      <c r="J397" s="253">
        <f>H397+I397</f>
        <v>780</v>
      </c>
      <c r="K397" s="253">
        <v>-570</v>
      </c>
      <c r="L397" s="253">
        <v>500</v>
      </c>
      <c r="M397" s="253">
        <v>500</v>
      </c>
      <c r="N397" s="253">
        <v>0</v>
      </c>
      <c r="O397" s="253">
        <f>M397+N397</f>
        <v>500</v>
      </c>
      <c r="P397" s="253">
        <v>500</v>
      </c>
      <c r="Q397" s="253">
        <v>0</v>
      </c>
      <c r="R397" s="253">
        <f t="shared" si="828"/>
        <v>500</v>
      </c>
      <c r="S397" s="253">
        <v>-400</v>
      </c>
      <c r="T397" s="253">
        <v>150</v>
      </c>
      <c r="U397" s="253">
        <v>0</v>
      </c>
      <c r="V397" s="253">
        <v>150</v>
      </c>
      <c r="W397" s="253">
        <v>0</v>
      </c>
      <c r="X397" s="253">
        <f t="shared" si="942"/>
        <v>150</v>
      </c>
      <c r="Y397" s="253">
        <v>0</v>
      </c>
      <c r="Z397" s="253">
        <f t="shared" si="943"/>
        <v>150</v>
      </c>
      <c r="AA397" s="253">
        <v>0</v>
      </c>
      <c r="AB397" s="253">
        <f t="shared" si="944"/>
        <v>150</v>
      </c>
      <c r="AC397" s="253">
        <v>-85</v>
      </c>
      <c r="AD397" s="253">
        <v>65</v>
      </c>
      <c r="AE397" s="253">
        <v>65</v>
      </c>
      <c r="AF397" s="271">
        <f t="shared" si="901"/>
        <v>100</v>
      </c>
    </row>
    <row r="398" spans="1:32" ht="33" hidden="1" customHeight="1" x14ac:dyDescent="0.2">
      <c r="A398" s="255" t="s">
        <v>995</v>
      </c>
      <c r="B398" s="248" t="s">
        <v>343</v>
      </c>
      <c r="C398" s="248" t="s">
        <v>196</v>
      </c>
      <c r="D398" s="248" t="s">
        <v>205</v>
      </c>
      <c r="E398" s="248" t="s">
        <v>825</v>
      </c>
      <c r="F398" s="248"/>
      <c r="G398" s="253"/>
      <c r="H398" s="253">
        <f>H399+H400</f>
        <v>200</v>
      </c>
      <c r="I398" s="253">
        <f>I399+I400</f>
        <v>0</v>
      </c>
      <c r="J398" s="253">
        <f>H398+I398</f>
        <v>200</v>
      </c>
      <c r="K398" s="253">
        <f>K399+K400</f>
        <v>0</v>
      </c>
      <c r="L398" s="253">
        <f>L400+L399</f>
        <v>160</v>
      </c>
      <c r="M398" s="253">
        <f>M400+M399</f>
        <v>160</v>
      </c>
      <c r="N398" s="253">
        <f t="shared" ref="N398:P398" si="945">N400+N399</f>
        <v>0</v>
      </c>
      <c r="O398" s="253">
        <f t="shared" si="945"/>
        <v>160</v>
      </c>
      <c r="P398" s="253">
        <f t="shared" si="945"/>
        <v>160</v>
      </c>
      <c r="Q398" s="253">
        <v>0</v>
      </c>
      <c r="R398" s="253">
        <f>R399+R400</f>
        <v>160</v>
      </c>
      <c r="S398" s="253">
        <f t="shared" ref="S398:T398" si="946">S399+S400</f>
        <v>-60</v>
      </c>
      <c r="T398" s="253">
        <f t="shared" si="946"/>
        <v>160</v>
      </c>
      <c r="U398" s="253">
        <f t="shared" ref="U398:V398" si="947">U399+U400</f>
        <v>0</v>
      </c>
      <c r="V398" s="253">
        <f t="shared" si="947"/>
        <v>100</v>
      </c>
      <c r="W398" s="253">
        <f t="shared" ref="W398:X398" si="948">W399+W400</f>
        <v>0</v>
      </c>
      <c r="X398" s="253">
        <f t="shared" si="948"/>
        <v>100</v>
      </c>
      <c r="Y398" s="253">
        <f t="shared" ref="Y398:Z398" si="949">Y399+Y400</f>
        <v>0</v>
      </c>
      <c r="Z398" s="253">
        <f t="shared" si="949"/>
        <v>100</v>
      </c>
      <c r="AA398" s="253">
        <f t="shared" ref="AA398:AB398" si="950">AA399+AA400</f>
        <v>-20</v>
      </c>
      <c r="AB398" s="253">
        <f t="shared" si="950"/>
        <v>80</v>
      </c>
      <c r="AC398" s="253">
        <f t="shared" ref="AC398:AD398" si="951">AC399+AC400</f>
        <v>-80</v>
      </c>
      <c r="AD398" s="253">
        <f t="shared" si="951"/>
        <v>0</v>
      </c>
      <c r="AE398" s="253">
        <f t="shared" ref="AE398" si="952">AE399+AE400</f>
        <v>0</v>
      </c>
      <c r="AF398" s="271" t="e">
        <f t="shared" si="901"/>
        <v>#DIV/0!</v>
      </c>
    </row>
    <row r="399" spans="1:32" ht="16.5" hidden="1" customHeight="1" x14ac:dyDescent="0.2">
      <c r="A399" s="255" t="s">
        <v>533</v>
      </c>
      <c r="B399" s="248" t="s">
        <v>343</v>
      </c>
      <c r="C399" s="248" t="s">
        <v>196</v>
      </c>
      <c r="D399" s="248" t="s">
        <v>205</v>
      </c>
      <c r="E399" s="248" t="s">
        <v>824</v>
      </c>
      <c r="F399" s="248" t="s">
        <v>94</v>
      </c>
      <c r="G399" s="253"/>
      <c r="H399" s="253">
        <v>100</v>
      </c>
      <c r="I399" s="253">
        <v>0</v>
      </c>
      <c r="J399" s="253">
        <f>H399+I399</f>
        <v>100</v>
      </c>
      <c r="K399" s="253">
        <v>0</v>
      </c>
      <c r="L399" s="253">
        <v>80</v>
      </c>
      <c r="M399" s="253">
        <v>80</v>
      </c>
      <c r="N399" s="253">
        <v>0</v>
      </c>
      <c r="O399" s="253">
        <f>M399+N399</f>
        <v>80</v>
      </c>
      <c r="P399" s="253">
        <v>80</v>
      </c>
      <c r="Q399" s="253">
        <v>0</v>
      </c>
      <c r="R399" s="253">
        <f t="shared" si="828"/>
        <v>80</v>
      </c>
      <c r="S399" s="253">
        <v>-30</v>
      </c>
      <c r="T399" s="253">
        <v>80</v>
      </c>
      <c r="U399" s="253">
        <v>0</v>
      </c>
      <c r="V399" s="253">
        <v>50</v>
      </c>
      <c r="W399" s="253">
        <v>0</v>
      </c>
      <c r="X399" s="253">
        <f t="shared" ref="X399:X400" si="953">V399+W399</f>
        <v>50</v>
      </c>
      <c r="Y399" s="253">
        <v>0</v>
      </c>
      <c r="Z399" s="253">
        <f t="shared" ref="Z399:Z400" si="954">X399+Y399</f>
        <v>50</v>
      </c>
      <c r="AA399" s="253">
        <v>-20</v>
      </c>
      <c r="AB399" s="253">
        <f t="shared" ref="AB399:AB400" si="955">Z399+AA399</f>
        <v>30</v>
      </c>
      <c r="AC399" s="253">
        <v>-30</v>
      </c>
      <c r="AD399" s="253">
        <f t="shared" ref="AD399:AD400" si="956">AB399+AC399</f>
        <v>0</v>
      </c>
      <c r="AE399" s="253">
        <v>0</v>
      </c>
      <c r="AF399" s="271" t="e">
        <f t="shared" si="901"/>
        <v>#DIV/0!</v>
      </c>
    </row>
    <row r="400" spans="1:32" ht="18" hidden="1" customHeight="1" x14ac:dyDescent="0.2">
      <c r="A400" s="255" t="s">
        <v>534</v>
      </c>
      <c r="B400" s="248" t="s">
        <v>343</v>
      </c>
      <c r="C400" s="248" t="s">
        <v>196</v>
      </c>
      <c r="D400" s="248" t="s">
        <v>205</v>
      </c>
      <c r="E400" s="248" t="s">
        <v>823</v>
      </c>
      <c r="F400" s="248" t="s">
        <v>94</v>
      </c>
      <c r="G400" s="253"/>
      <c r="H400" s="253">
        <v>100</v>
      </c>
      <c r="I400" s="253">
        <v>0</v>
      </c>
      <c r="J400" s="253">
        <f>H400+I400</f>
        <v>100</v>
      </c>
      <c r="K400" s="253">
        <v>0</v>
      </c>
      <c r="L400" s="253">
        <v>80</v>
      </c>
      <c r="M400" s="253">
        <v>80</v>
      </c>
      <c r="N400" s="253">
        <v>0</v>
      </c>
      <c r="O400" s="253">
        <f>M400+N400</f>
        <v>80</v>
      </c>
      <c r="P400" s="253">
        <v>80</v>
      </c>
      <c r="Q400" s="253">
        <v>0</v>
      </c>
      <c r="R400" s="253">
        <f t="shared" si="828"/>
        <v>80</v>
      </c>
      <c r="S400" s="253">
        <v>-30</v>
      </c>
      <c r="T400" s="253">
        <v>80</v>
      </c>
      <c r="U400" s="253">
        <v>0</v>
      </c>
      <c r="V400" s="253">
        <v>50</v>
      </c>
      <c r="W400" s="253">
        <v>0</v>
      </c>
      <c r="X400" s="253">
        <f t="shared" si="953"/>
        <v>50</v>
      </c>
      <c r="Y400" s="253">
        <v>0</v>
      </c>
      <c r="Z400" s="253">
        <f t="shared" si="954"/>
        <v>50</v>
      </c>
      <c r="AA400" s="253">
        <v>0</v>
      </c>
      <c r="AB400" s="253">
        <f t="shared" si="955"/>
        <v>50</v>
      </c>
      <c r="AC400" s="253">
        <v>-50</v>
      </c>
      <c r="AD400" s="253">
        <f t="shared" si="956"/>
        <v>0</v>
      </c>
      <c r="AE400" s="253">
        <v>0</v>
      </c>
      <c r="AF400" s="271" t="e">
        <f t="shared" si="901"/>
        <v>#DIV/0!</v>
      </c>
    </row>
    <row r="401" spans="1:32" ht="37.5" customHeight="1" x14ac:dyDescent="0.2">
      <c r="A401" s="255" t="s">
        <v>1039</v>
      </c>
      <c r="B401" s="248" t="s">
        <v>343</v>
      </c>
      <c r="C401" s="248" t="s">
        <v>196</v>
      </c>
      <c r="D401" s="248" t="s">
        <v>205</v>
      </c>
      <c r="E401" s="248" t="s">
        <v>832</v>
      </c>
      <c r="F401" s="248"/>
      <c r="G401" s="253"/>
      <c r="H401" s="253">
        <f>H402</f>
        <v>0.1</v>
      </c>
      <c r="I401" s="253">
        <f>I402</f>
        <v>0</v>
      </c>
      <c r="J401" s="253">
        <f t="shared" ref="J401:J402" si="957">H401+I401</f>
        <v>0.1</v>
      </c>
      <c r="K401" s="253">
        <f>K402</f>
        <v>0</v>
      </c>
      <c r="L401" s="253">
        <f>L402</f>
        <v>0.1</v>
      </c>
      <c r="M401" s="253">
        <f>M402</f>
        <v>0.1</v>
      </c>
      <c r="N401" s="253">
        <f t="shared" ref="N401:Q401" si="958">N402</f>
        <v>0</v>
      </c>
      <c r="O401" s="253">
        <f t="shared" si="958"/>
        <v>0.1</v>
      </c>
      <c r="P401" s="253">
        <f t="shared" si="958"/>
        <v>0</v>
      </c>
      <c r="Q401" s="253">
        <f t="shared" si="958"/>
        <v>42.5</v>
      </c>
      <c r="R401" s="253">
        <f t="shared" ref="R401:W401" si="959">R402+R403</f>
        <v>0</v>
      </c>
      <c r="S401" s="253">
        <f t="shared" si="959"/>
        <v>46.9</v>
      </c>
      <c r="T401" s="253">
        <f t="shared" si="959"/>
        <v>46.9</v>
      </c>
      <c r="U401" s="253">
        <f t="shared" si="959"/>
        <v>-2.8</v>
      </c>
      <c r="V401" s="253">
        <f t="shared" si="959"/>
        <v>44.099999999999994</v>
      </c>
      <c r="W401" s="253">
        <f t="shared" si="959"/>
        <v>5.0999999999999996</v>
      </c>
      <c r="X401" s="253">
        <f>X402+X403+X404</f>
        <v>49.199999999999996</v>
      </c>
      <c r="Y401" s="253">
        <f t="shared" ref="Y401:Z401" si="960">Y402+Y403+Y404</f>
        <v>-1.2000000000000002</v>
      </c>
      <c r="Z401" s="253">
        <f t="shared" si="960"/>
        <v>48</v>
      </c>
      <c r="AA401" s="253">
        <f t="shared" ref="AA401:AB401" si="961">AA402+AA403+AA404</f>
        <v>0</v>
      </c>
      <c r="AB401" s="253">
        <f t="shared" si="961"/>
        <v>48</v>
      </c>
      <c r="AC401" s="253">
        <f t="shared" ref="AC401:AD401" si="962">AC402+AC403+AC404</f>
        <v>3.7</v>
      </c>
      <c r="AD401" s="253">
        <f t="shared" si="962"/>
        <v>51.7</v>
      </c>
      <c r="AE401" s="253">
        <f t="shared" ref="AE401" si="963">AE402+AE403+AE404</f>
        <v>51.7</v>
      </c>
      <c r="AF401" s="271">
        <f t="shared" si="901"/>
        <v>100</v>
      </c>
    </row>
    <row r="402" spans="1:32" ht="18" customHeight="1" x14ac:dyDescent="0.2">
      <c r="A402" s="255" t="s">
        <v>905</v>
      </c>
      <c r="B402" s="248" t="s">
        <v>343</v>
      </c>
      <c r="C402" s="248" t="s">
        <v>196</v>
      </c>
      <c r="D402" s="248" t="s">
        <v>205</v>
      </c>
      <c r="E402" s="248" t="s">
        <v>832</v>
      </c>
      <c r="F402" s="248" t="s">
        <v>96</v>
      </c>
      <c r="G402" s="253"/>
      <c r="H402" s="253">
        <v>0.1</v>
      </c>
      <c r="I402" s="253">
        <v>0</v>
      </c>
      <c r="J402" s="253">
        <f t="shared" si="957"/>
        <v>0.1</v>
      </c>
      <c r="K402" s="253">
        <v>0</v>
      </c>
      <c r="L402" s="253">
        <v>0.1</v>
      </c>
      <c r="M402" s="253">
        <v>0.1</v>
      </c>
      <c r="N402" s="253">
        <v>0</v>
      </c>
      <c r="O402" s="253">
        <f>M402+N402</f>
        <v>0.1</v>
      </c>
      <c r="P402" s="253">
        <v>0</v>
      </c>
      <c r="Q402" s="253">
        <v>42.5</v>
      </c>
      <c r="R402" s="253">
        <v>0</v>
      </c>
      <c r="S402" s="253">
        <v>36</v>
      </c>
      <c r="T402" s="253">
        <f t="shared" ref="T402" si="964">R402+S402</f>
        <v>36</v>
      </c>
      <c r="U402" s="253">
        <v>-2.13</v>
      </c>
      <c r="V402" s="253">
        <v>33.869999999999997</v>
      </c>
      <c r="W402" s="253">
        <v>3.93</v>
      </c>
      <c r="X402" s="253">
        <f t="shared" ref="X402:X403" si="965">V402+W402</f>
        <v>37.799999999999997</v>
      </c>
      <c r="Y402" s="253">
        <v>-1.8</v>
      </c>
      <c r="Z402" s="253">
        <f t="shared" ref="Z402:Z403" si="966">X402+Y402</f>
        <v>36</v>
      </c>
      <c r="AA402" s="253">
        <v>0</v>
      </c>
      <c r="AB402" s="253">
        <f t="shared" ref="AB402:AB404" si="967">Z402+AA402</f>
        <v>36</v>
      </c>
      <c r="AC402" s="253">
        <v>2.85</v>
      </c>
      <c r="AD402" s="253">
        <f t="shared" ref="AD402:AD404" si="968">AB402+AC402</f>
        <v>38.85</v>
      </c>
      <c r="AE402" s="253">
        <v>38.85</v>
      </c>
      <c r="AF402" s="271">
        <f t="shared" si="901"/>
        <v>100</v>
      </c>
    </row>
    <row r="403" spans="1:32" ht="34.5" customHeight="1" x14ac:dyDescent="0.2">
      <c r="A403" s="371" t="s">
        <v>896</v>
      </c>
      <c r="B403" s="248" t="s">
        <v>343</v>
      </c>
      <c r="C403" s="248" t="s">
        <v>196</v>
      </c>
      <c r="D403" s="248" t="s">
        <v>205</v>
      </c>
      <c r="E403" s="248" t="s">
        <v>832</v>
      </c>
      <c r="F403" s="248" t="s">
        <v>894</v>
      </c>
      <c r="G403" s="253"/>
      <c r="H403" s="253">
        <v>0.1</v>
      </c>
      <c r="I403" s="253">
        <v>0</v>
      </c>
      <c r="J403" s="253">
        <f t="shared" ref="J403" si="969">H403+I403</f>
        <v>0.1</v>
      </c>
      <c r="K403" s="253">
        <v>0</v>
      </c>
      <c r="L403" s="253">
        <v>0.1</v>
      </c>
      <c r="M403" s="253">
        <v>0.1</v>
      </c>
      <c r="N403" s="253">
        <v>0</v>
      </c>
      <c r="O403" s="253">
        <f>M403+N403</f>
        <v>0.1</v>
      </c>
      <c r="P403" s="253">
        <v>0</v>
      </c>
      <c r="Q403" s="253">
        <v>42.5</v>
      </c>
      <c r="R403" s="253">
        <v>0</v>
      </c>
      <c r="S403" s="253">
        <v>10.9</v>
      </c>
      <c r="T403" s="253">
        <f t="shared" ref="T403" si="970">R403+S403</f>
        <v>10.9</v>
      </c>
      <c r="U403" s="253">
        <v>-0.67</v>
      </c>
      <c r="V403" s="253">
        <v>10.23</v>
      </c>
      <c r="W403" s="253">
        <v>1.17</v>
      </c>
      <c r="X403" s="253">
        <f t="shared" si="965"/>
        <v>11.4</v>
      </c>
      <c r="Y403" s="253">
        <v>-0.59</v>
      </c>
      <c r="Z403" s="253">
        <f t="shared" si="966"/>
        <v>10.81</v>
      </c>
      <c r="AA403" s="253">
        <v>0</v>
      </c>
      <c r="AB403" s="253">
        <f t="shared" si="967"/>
        <v>10.81</v>
      </c>
      <c r="AC403" s="253">
        <v>0.85</v>
      </c>
      <c r="AD403" s="253">
        <f t="shared" si="968"/>
        <v>11.66</v>
      </c>
      <c r="AE403" s="253">
        <v>11.66</v>
      </c>
      <c r="AF403" s="271">
        <f t="shared" si="901"/>
        <v>100</v>
      </c>
    </row>
    <row r="404" spans="1:32" ht="21.75" customHeight="1" x14ac:dyDescent="0.2">
      <c r="A404" s="371" t="s">
        <v>93</v>
      </c>
      <c r="B404" s="248" t="s">
        <v>343</v>
      </c>
      <c r="C404" s="248" t="s">
        <v>196</v>
      </c>
      <c r="D404" s="248" t="s">
        <v>205</v>
      </c>
      <c r="E404" s="248" t="s">
        <v>832</v>
      </c>
      <c r="F404" s="248" t="s">
        <v>94</v>
      </c>
      <c r="G404" s="253"/>
      <c r="H404" s="253">
        <v>0.1</v>
      </c>
      <c r="I404" s="253">
        <v>0</v>
      </c>
      <c r="J404" s="253">
        <f t="shared" ref="J404" si="971">H404+I404</f>
        <v>0.1</v>
      </c>
      <c r="K404" s="253">
        <v>0</v>
      </c>
      <c r="L404" s="253">
        <v>0.1</v>
      </c>
      <c r="M404" s="253">
        <v>0.1</v>
      </c>
      <c r="N404" s="253">
        <v>0</v>
      </c>
      <c r="O404" s="253">
        <f>M404+N404</f>
        <v>0.1</v>
      </c>
      <c r="P404" s="253">
        <v>0</v>
      </c>
      <c r="Q404" s="253">
        <v>42.5</v>
      </c>
      <c r="R404" s="253">
        <v>0</v>
      </c>
      <c r="S404" s="253">
        <v>10.9</v>
      </c>
      <c r="T404" s="253">
        <f t="shared" ref="T404" si="972">R404+S404</f>
        <v>10.9</v>
      </c>
      <c r="U404" s="253">
        <v>-0.67</v>
      </c>
      <c r="V404" s="253">
        <v>10.23</v>
      </c>
      <c r="W404" s="253">
        <v>1.17</v>
      </c>
      <c r="X404" s="253">
        <v>0</v>
      </c>
      <c r="Y404" s="253">
        <v>1.19</v>
      </c>
      <c r="Z404" s="253">
        <f t="shared" ref="Z404" si="973">X404+Y404</f>
        <v>1.19</v>
      </c>
      <c r="AA404" s="253">
        <v>0</v>
      </c>
      <c r="AB404" s="253">
        <f t="shared" si="967"/>
        <v>1.19</v>
      </c>
      <c r="AC404" s="253">
        <v>0</v>
      </c>
      <c r="AD404" s="253">
        <f t="shared" si="968"/>
        <v>1.19</v>
      </c>
      <c r="AE404" s="253">
        <v>1.19</v>
      </c>
      <c r="AF404" s="271">
        <f t="shared" si="901"/>
        <v>100</v>
      </c>
    </row>
    <row r="405" spans="1:32" s="429" customFormat="1" ht="19.5" hidden="1" customHeight="1" x14ac:dyDescent="0.2">
      <c r="A405" s="414" t="s">
        <v>346</v>
      </c>
      <c r="B405" s="246" t="s">
        <v>343</v>
      </c>
      <c r="C405" s="246" t="s">
        <v>207</v>
      </c>
      <c r="D405" s="246"/>
      <c r="E405" s="246"/>
      <c r="F405" s="246"/>
      <c r="G405" s="271"/>
      <c r="H405" s="271">
        <v>200</v>
      </c>
      <c r="I405" s="271">
        <v>0</v>
      </c>
      <c r="J405" s="271">
        <v>200</v>
      </c>
      <c r="K405" s="271">
        <v>0</v>
      </c>
      <c r="L405" s="271">
        <v>200</v>
      </c>
      <c r="M405" s="271">
        <v>200</v>
      </c>
      <c r="N405" s="271">
        <v>0</v>
      </c>
      <c r="O405" s="271">
        <v>200</v>
      </c>
      <c r="P405" s="271">
        <v>200</v>
      </c>
      <c r="Q405" s="271">
        <v>0</v>
      </c>
      <c r="R405" s="271">
        <v>200</v>
      </c>
      <c r="S405" s="271">
        <v>0</v>
      </c>
      <c r="T405" s="271">
        <v>200</v>
      </c>
      <c r="U405" s="271">
        <v>0</v>
      </c>
      <c r="V405" s="271">
        <f t="shared" ref="V405:AE407" si="974">V406</f>
        <v>200</v>
      </c>
      <c r="W405" s="271">
        <f t="shared" si="974"/>
        <v>-200</v>
      </c>
      <c r="X405" s="271">
        <f t="shared" si="974"/>
        <v>0</v>
      </c>
      <c r="Y405" s="271">
        <f t="shared" si="974"/>
        <v>0</v>
      </c>
      <c r="Z405" s="271">
        <f t="shared" si="974"/>
        <v>0</v>
      </c>
      <c r="AA405" s="271">
        <f t="shared" si="974"/>
        <v>0</v>
      </c>
      <c r="AB405" s="271">
        <f t="shared" si="974"/>
        <v>0</v>
      </c>
      <c r="AC405" s="271">
        <f t="shared" si="974"/>
        <v>0</v>
      </c>
      <c r="AD405" s="271">
        <f t="shared" si="974"/>
        <v>0</v>
      </c>
      <c r="AE405" s="271">
        <f t="shared" si="974"/>
        <v>0</v>
      </c>
      <c r="AF405" s="271" t="e">
        <f t="shared" si="901"/>
        <v>#DIV/0!</v>
      </c>
    </row>
    <row r="406" spans="1:32" s="429" customFormat="1" ht="19.5" hidden="1" customHeight="1" x14ac:dyDescent="0.2">
      <c r="A406" s="414" t="s">
        <v>284</v>
      </c>
      <c r="B406" s="246" t="s">
        <v>343</v>
      </c>
      <c r="C406" s="246" t="s">
        <v>207</v>
      </c>
      <c r="D406" s="246" t="s">
        <v>190</v>
      </c>
      <c r="E406" s="246"/>
      <c r="F406" s="246"/>
      <c r="G406" s="271" t="e">
        <v>#REF!</v>
      </c>
      <c r="H406" s="271">
        <v>200</v>
      </c>
      <c r="I406" s="271">
        <v>0</v>
      </c>
      <c r="J406" s="271">
        <v>200</v>
      </c>
      <c r="K406" s="271">
        <v>0</v>
      </c>
      <c r="L406" s="271">
        <v>200</v>
      </c>
      <c r="M406" s="271">
        <v>200</v>
      </c>
      <c r="N406" s="271">
        <v>0</v>
      </c>
      <c r="O406" s="271">
        <v>200</v>
      </c>
      <c r="P406" s="271">
        <v>200</v>
      </c>
      <c r="Q406" s="271">
        <v>0</v>
      </c>
      <c r="R406" s="271">
        <v>200</v>
      </c>
      <c r="S406" s="271">
        <v>0</v>
      </c>
      <c r="T406" s="271">
        <v>200</v>
      </c>
      <c r="U406" s="271">
        <v>0</v>
      </c>
      <c r="V406" s="271">
        <f t="shared" si="974"/>
        <v>200</v>
      </c>
      <c r="W406" s="271">
        <f t="shared" si="974"/>
        <v>-200</v>
      </c>
      <c r="X406" s="271">
        <f t="shared" si="974"/>
        <v>0</v>
      </c>
      <c r="Y406" s="271">
        <f t="shared" si="974"/>
        <v>0</v>
      </c>
      <c r="Z406" s="271">
        <f t="shared" si="974"/>
        <v>0</v>
      </c>
      <c r="AA406" s="271">
        <f t="shared" si="974"/>
        <v>0</v>
      </c>
      <c r="AB406" s="271">
        <f t="shared" si="974"/>
        <v>0</v>
      </c>
      <c r="AC406" s="271">
        <f t="shared" si="974"/>
        <v>0</v>
      </c>
      <c r="AD406" s="271">
        <f t="shared" si="974"/>
        <v>0</v>
      </c>
      <c r="AE406" s="271">
        <f t="shared" si="974"/>
        <v>0</v>
      </c>
      <c r="AF406" s="271" t="e">
        <f t="shared" si="901"/>
        <v>#DIV/0!</v>
      </c>
    </row>
    <row r="407" spans="1:32" ht="19.5" hidden="1" customHeight="1" x14ac:dyDescent="0.2">
      <c r="A407" s="371" t="s">
        <v>503</v>
      </c>
      <c r="B407" s="248" t="s">
        <v>343</v>
      </c>
      <c r="C407" s="248" t="s">
        <v>207</v>
      </c>
      <c r="D407" s="248" t="s">
        <v>190</v>
      </c>
      <c r="E407" s="248" t="s">
        <v>757</v>
      </c>
      <c r="F407" s="248"/>
      <c r="G407" s="253"/>
      <c r="H407" s="253">
        <v>200</v>
      </c>
      <c r="I407" s="253">
        <v>0</v>
      </c>
      <c r="J407" s="253">
        <v>200</v>
      </c>
      <c r="K407" s="253">
        <v>0</v>
      </c>
      <c r="L407" s="253">
        <v>200</v>
      </c>
      <c r="M407" s="253">
        <v>200</v>
      </c>
      <c r="N407" s="253">
        <v>0</v>
      </c>
      <c r="O407" s="253">
        <v>200</v>
      </c>
      <c r="P407" s="253">
        <v>200</v>
      </c>
      <c r="Q407" s="253">
        <v>0</v>
      </c>
      <c r="R407" s="253">
        <v>200</v>
      </c>
      <c r="S407" s="253">
        <v>0</v>
      </c>
      <c r="T407" s="253">
        <v>200</v>
      </c>
      <c r="U407" s="253">
        <v>0</v>
      </c>
      <c r="V407" s="253">
        <f t="shared" si="974"/>
        <v>200</v>
      </c>
      <c r="W407" s="253">
        <f t="shared" si="974"/>
        <v>-200</v>
      </c>
      <c r="X407" s="253">
        <f t="shared" si="974"/>
        <v>0</v>
      </c>
      <c r="Y407" s="253">
        <f t="shared" si="974"/>
        <v>0</v>
      </c>
      <c r="Z407" s="253">
        <f t="shared" si="974"/>
        <v>0</v>
      </c>
      <c r="AA407" s="253">
        <f t="shared" si="974"/>
        <v>0</v>
      </c>
      <c r="AB407" s="253">
        <f t="shared" si="974"/>
        <v>0</v>
      </c>
      <c r="AC407" s="253">
        <f t="shared" si="974"/>
        <v>0</v>
      </c>
      <c r="AD407" s="253">
        <f t="shared" si="974"/>
        <v>0</v>
      </c>
      <c r="AE407" s="253">
        <f t="shared" si="974"/>
        <v>0</v>
      </c>
      <c r="AF407" s="271" t="e">
        <f t="shared" si="901"/>
        <v>#DIV/0!</v>
      </c>
    </row>
    <row r="408" spans="1:32" ht="19.5" hidden="1" customHeight="1" x14ac:dyDescent="0.2">
      <c r="A408" s="371" t="s">
        <v>166</v>
      </c>
      <c r="B408" s="248" t="s">
        <v>343</v>
      </c>
      <c r="C408" s="248" t="s">
        <v>207</v>
      </c>
      <c r="D408" s="248" t="s">
        <v>190</v>
      </c>
      <c r="E408" s="248" t="s">
        <v>757</v>
      </c>
      <c r="F408" s="248" t="s">
        <v>167</v>
      </c>
      <c r="G408" s="253"/>
      <c r="H408" s="253">
        <v>200</v>
      </c>
      <c r="I408" s="253">
        <v>0</v>
      </c>
      <c r="J408" s="253">
        <v>200</v>
      </c>
      <c r="K408" s="253">
        <v>0</v>
      </c>
      <c r="L408" s="253">
        <v>200</v>
      </c>
      <c r="M408" s="253">
        <v>200</v>
      </c>
      <c r="N408" s="253">
        <v>0</v>
      </c>
      <c r="O408" s="253">
        <v>200</v>
      </c>
      <c r="P408" s="253">
        <v>200</v>
      </c>
      <c r="Q408" s="253">
        <v>0</v>
      </c>
      <c r="R408" s="253">
        <v>200</v>
      </c>
      <c r="S408" s="253">
        <v>0</v>
      </c>
      <c r="T408" s="253">
        <v>200</v>
      </c>
      <c r="U408" s="253">
        <v>0</v>
      </c>
      <c r="V408" s="253">
        <v>200</v>
      </c>
      <c r="W408" s="253">
        <v>-200</v>
      </c>
      <c r="X408" s="253">
        <f>V408+W408</f>
        <v>0</v>
      </c>
      <c r="Y408" s="253">
        <v>0</v>
      </c>
      <c r="Z408" s="253">
        <f>X408+Y408</f>
        <v>0</v>
      </c>
      <c r="AA408" s="253">
        <v>0</v>
      </c>
      <c r="AB408" s="253">
        <f>Z408+AA408</f>
        <v>0</v>
      </c>
      <c r="AC408" s="253">
        <v>0</v>
      </c>
      <c r="AD408" s="253">
        <f>AB408+AC408</f>
        <v>0</v>
      </c>
      <c r="AE408" s="253">
        <f>AC408+AD408</f>
        <v>0</v>
      </c>
      <c r="AF408" s="271" t="e">
        <f t="shared" si="901"/>
        <v>#DIV/0!</v>
      </c>
    </row>
    <row r="409" spans="1:32" s="429" customFormat="1" ht="14.25" x14ac:dyDescent="0.2">
      <c r="A409" s="447" t="s">
        <v>70</v>
      </c>
      <c r="B409" s="246" t="s">
        <v>343</v>
      </c>
      <c r="C409" s="246"/>
      <c r="D409" s="246"/>
      <c r="E409" s="246"/>
      <c r="F409" s="246"/>
      <c r="G409" s="271" t="e">
        <f>G413+G424+#REF!+G431</f>
        <v>#REF!</v>
      </c>
      <c r="H409" s="271" t="e">
        <f>H413+H417+H421+H424+#REF!+H431+H410</f>
        <v>#REF!</v>
      </c>
      <c r="I409" s="271" t="e">
        <f>I413+I417+I421+I424+#REF!+I431+I410</f>
        <v>#REF!</v>
      </c>
      <c r="J409" s="271" t="e">
        <f>J413+J417+J421+J424+#REF!+J431+J410</f>
        <v>#REF!</v>
      </c>
      <c r="K409" s="271" t="e">
        <f>K413+K417+K421+K424+#REF!+K431+K410</f>
        <v>#REF!</v>
      </c>
      <c r="L409" s="271" t="e">
        <f>L413+L424+#REF!+L431</f>
        <v>#REF!</v>
      </c>
      <c r="M409" s="271" t="e">
        <f>M413+M424+#REF!+M431</f>
        <v>#REF!</v>
      </c>
      <c r="N409" s="271" t="e">
        <f>N413+N424+#REF!+N431</f>
        <v>#REF!</v>
      </c>
      <c r="O409" s="271" t="e">
        <f>O413+O424+#REF!+O431</f>
        <v>#REF!</v>
      </c>
      <c r="P409" s="271" t="e">
        <f>P413+P424+#REF!+P431</f>
        <v>#REF!</v>
      </c>
      <c r="Q409" s="271" t="e">
        <f>Q413+Q424+#REF!+Q431</f>
        <v>#REF!</v>
      </c>
      <c r="R409" s="271" t="e">
        <f>R413+R424+#REF!+R431+R410+R421</f>
        <v>#REF!</v>
      </c>
      <c r="S409" s="271" t="e">
        <f>S413+S424+#REF!+S431+S410+S421</f>
        <v>#REF!</v>
      </c>
      <c r="T409" s="271">
        <f>T410+T421+T431</f>
        <v>33602.1</v>
      </c>
      <c r="U409" s="271">
        <f t="shared" ref="U409" si="975">U410+U421+U431</f>
        <v>15117.967186999997</v>
      </c>
      <c r="V409" s="271">
        <f>V410+V421+V431+V417</f>
        <v>29599</v>
      </c>
      <c r="W409" s="271">
        <f t="shared" ref="W409" si="976">W410+W421+W431+W417</f>
        <v>18634.62</v>
      </c>
      <c r="X409" s="271">
        <f>X410+X421+X431+X417+X424</f>
        <v>48233.62</v>
      </c>
      <c r="Y409" s="271">
        <f t="shared" ref="Y409:AA409" si="977">Y410+Y421+Y431+Y417+Y424</f>
        <v>2243</v>
      </c>
      <c r="Z409" s="271">
        <f>Z410+Z421+Z431+Z417+Z424</f>
        <v>50476.62</v>
      </c>
      <c r="AA409" s="271">
        <f t="shared" si="977"/>
        <v>4549.3004999999994</v>
      </c>
      <c r="AB409" s="271">
        <f>AB410+AB421+AB431+AB417+AB424</f>
        <v>55025.9205</v>
      </c>
      <c r="AC409" s="271">
        <f t="shared" ref="AC409" si="978">AC410+AC421+AC431+AC417+AC424</f>
        <v>6050.7309999999998</v>
      </c>
      <c r="AD409" s="271">
        <f>AD410+AD421+AD431+AD417+AD424</f>
        <v>61076.6515</v>
      </c>
      <c r="AE409" s="271">
        <f>AE410+AE421+AE431+AE417+AE424</f>
        <v>61076.6515</v>
      </c>
      <c r="AF409" s="271">
        <f t="shared" si="901"/>
        <v>100</v>
      </c>
    </row>
    <row r="410" spans="1:32" s="429" customFormat="1" hidden="1" x14ac:dyDescent="0.2">
      <c r="A410" s="447" t="s">
        <v>201</v>
      </c>
      <c r="B410" s="248" t="s">
        <v>343</v>
      </c>
      <c r="C410" s="245" t="s">
        <v>312</v>
      </c>
      <c r="D410" s="246" t="s">
        <v>202</v>
      </c>
      <c r="E410" s="361"/>
      <c r="F410" s="246"/>
      <c r="G410" s="271"/>
      <c r="H410" s="271">
        <f>H411</f>
        <v>0</v>
      </c>
      <c r="I410" s="271">
        <f>I411</f>
        <v>83.87</v>
      </c>
      <c r="J410" s="271">
        <f>H410+I410</f>
        <v>83.87</v>
      </c>
      <c r="K410" s="271">
        <f>K411</f>
        <v>0</v>
      </c>
      <c r="L410" s="271">
        <f>I410+J410</f>
        <v>167.74</v>
      </c>
      <c r="M410" s="271">
        <f>J410+K410</f>
        <v>83.87</v>
      </c>
      <c r="N410" s="271">
        <f t="shared" ref="N410:O410" si="979">K410+L410</f>
        <v>167.74</v>
      </c>
      <c r="O410" s="271">
        <f t="shared" si="979"/>
        <v>251.61</v>
      </c>
      <c r="P410" s="271">
        <f>M410+N410</f>
        <v>251.61</v>
      </c>
      <c r="Q410" s="271">
        <f t="shared" ref="Q410" si="980">N410+O410</f>
        <v>419.35</v>
      </c>
      <c r="R410" s="271">
        <f t="shared" ref="R410:AE410" si="981">R411</f>
        <v>0</v>
      </c>
      <c r="S410" s="271">
        <f t="shared" si="981"/>
        <v>0</v>
      </c>
      <c r="T410" s="271">
        <f t="shared" si="981"/>
        <v>0</v>
      </c>
      <c r="U410" s="271">
        <f t="shared" si="981"/>
        <v>387.3</v>
      </c>
      <c r="V410" s="271">
        <f t="shared" si="981"/>
        <v>0</v>
      </c>
      <c r="W410" s="271">
        <f t="shared" si="981"/>
        <v>0</v>
      </c>
      <c r="X410" s="271">
        <f t="shared" si="981"/>
        <v>0</v>
      </c>
      <c r="Y410" s="271">
        <f t="shared" si="981"/>
        <v>0</v>
      </c>
      <c r="Z410" s="271">
        <f t="shared" si="981"/>
        <v>0</v>
      </c>
      <c r="AA410" s="271">
        <f t="shared" si="981"/>
        <v>0</v>
      </c>
      <c r="AB410" s="271">
        <f t="shared" si="981"/>
        <v>0</v>
      </c>
      <c r="AC410" s="271">
        <f t="shared" si="981"/>
        <v>0</v>
      </c>
      <c r="AD410" s="271">
        <f t="shared" si="981"/>
        <v>0</v>
      </c>
      <c r="AE410" s="271">
        <f t="shared" si="981"/>
        <v>0</v>
      </c>
      <c r="AF410" s="271" t="e">
        <f t="shared" si="901"/>
        <v>#DIV/0!</v>
      </c>
    </row>
    <row r="411" spans="1:32" s="429" customFormat="1" ht="22.5" hidden="1" customHeight="1" x14ac:dyDescent="0.2">
      <c r="A411" s="255" t="s">
        <v>452</v>
      </c>
      <c r="B411" s="248" t="s">
        <v>343</v>
      </c>
      <c r="C411" s="267" t="s">
        <v>312</v>
      </c>
      <c r="D411" s="248" t="s">
        <v>202</v>
      </c>
      <c r="E411" s="256" t="s">
        <v>865</v>
      </c>
      <c r="F411" s="248"/>
      <c r="G411" s="271"/>
      <c r="H411" s="253">
        <f>H412</f>
        <v>0</v>
      </c>
      <c r="I411" s="253">
        <f>I412</f>
        <v>83.87</v>
      </c>
      <c r="J411" s="253">
        <f>J412</f>
        <v>83.87</v>
      </c>
      <c r="K411" s="253">
        <f>K412</f>
        <v>0</v>
      </c>
      <c r="L411" s="253">
        <f>L412</f>
        <v>0</v>
      </c>
      <c r="M411" s="253">
        <f>M412</f>
        <v>0</v>
      </c>
      <c r="N411" s="253">
        <f t="shared" ref="N411:AE411" si="982">N412</f>
        <v>1</v>
      </c>
      <c r="O411" s="253">
        <f t="shared" si="982"/>
        <v>2</v>
      </c>
      <c r="P411" s="253">
        <f t="shared" si="982"/>
        <v>3</v>
      </c>
      <c r="Q411" s="253">
        <f t="shared" si="982"/>
        <v>4</v>
      </c>
      <c r="R411" s="253">
        <f t="shared" si="982"/>
        <v>0</v>
      </c>
      <c r="S411" s="253">
        <f t="shared" si="982"/>
        <v>0</v>
      </c>
      <c r="T411" s="253">
        <f t="shared" si="982"/>
        <v>0</v>
      </c>
      <c r="U411" s="253">
        <f t="shared" si="982"/>
        <v>387.3</v>
      </c>
      <c r="V411" s="253">
        <f t="shared" si="982"/>
        <v>0</v>
      </c>
      <c r="W411" s="253">
        <f t="shared" si="982"/>
        <v>0</v>
      </c>
      <c r="X411" s="253">
        <f t="shared" si="982"/>
        <v>0</v>
      </c>
      <c r="Y411" s="253">
        <f t="shared" si="982"/>
        <v>0</v>
      </c>
      <c r="Z411" s="253">
        <f t="shared" si="982"/>
        <v>0</v>
      </c>
      <c r="AA411" s="253">
        <f t="shared" si="982"/>
        <v>0</v>
      </c>
      <c r="AB411" s="253">
        <f t="shared" si="982"/>
        <v>0</v>
      </c>
      <c r="AC411" s="253">
        <f t="shared" si="982"/>
        <v>0</v>
      </c>
      <c r="AD411" s="253">
        <f t="shared" si="982"/>
        <v>0</v>
      </c>
      <c r="AE411" s="253">
        <f t="shared" si="982"/>
        <v>0</v>
      </c>
      <c r="AF411" s="271" t="e">
        <f t="shared" si="901"/>
        <v>#DIV/0!</v>
      </c>
    </row>
    <row r="412" spans="1:32" s="429" customFormat="1" hidden="1" x14ac:dyDescent="0.2">
      <c r="A412" s="363" t="s">
        <v>766</v>
      </c>
      <c r="B412" s="248" t="s">
        <v>343</v>
      </c>
      <c r="C412" s="267" t="s">
        <v>312</v>
      </c>
      <c r="D412" s="248" t="s">
        <v>202</v>
      </c>
      <c r="E412" s="256" t="s">
        <v>865</v>
      </c>
      <c r="F412" s="248" t="s">
        <v>767</v>
      </c>
      <c r="G412" s="271"/>
      <c r="H412" s="253">
        <v>0</v>
      </c>
      <c r="I412" s="253">
        <v>83.87</v>
      </c>
      <c r="J412" s="253">
        <f>H412+I412</f>
        <v>83.87</v>
      </c>
      <c r="K412" s="253">
        <v>0</v>
      </c>
      <c r="L412" s="253">
        <v>0</v>
      </c>
      <c r="M412" s="253">
        <v>0</v>
      </c>
      <c r="N412" s="253">
        <v>1</v>
      </c>
      <c r="O412" s="253">
        <v>2</v>
      </c>
      <c r="P412" s="253">
        <v>3</v>
      </c>
      <c r="Q412" s="253">
        <v>4</v>
      </c>
      <c r="R412" s="253">
        <v>0</v>
      </c>
      <c r="S412" s="253">
        <v>0</v>
      </c>
      <c r="T412" s="253">
        <f>R412+S412</f>
        <v>0</v>
      </c>
      <c r="U412" s="253">
        <v>387.3</v>
      </c>
      <c r="V412" s="253">
        <v>0</v>
      </c>
      <c r="W412" s="253">
        <v>0</v>
      </c>
      <c r="X412" s="253">
        <f>V412+W412</f>
        <v>0</v>
      </c>
      <c r="Y412" s="253">
        <v>0</v>
      </c>
      <c r="Z412" s="253">
        <f>X412+Y412</f>
        <v>0</v>
      </c>
      <c r="AA412" s="253">
        <v>0</v>
      </c>
      <c r="AB412" s="253">
        <f>Z412+AA412</f>
        <v>0</v>
      </c>
      <c r="AC412" s="253">
        <v>0</v>
      </c>
      <c r="AD412" s="253">
        <f>AB412+AC412</f>
        <v>0</v>
      </c>
      <c r="AE412" s="253">
        <f>AC412+AD412</f>
        <v>0</v>
      </c>
      <c r="AF412" s="271" t="e">
        <f t="shared" si="901"/>
        <v>#DIV/0!</v>
      </c>
    </row>
    <row r="413" spans="1:32" s="429" customFormat="1" ht="14.25" hidden="1" x14ac:dyDescent="0.2">
      <c r="A413" s="447" t="s">
        <v>364</v>
      </c>
      <c r="B413" s="246" t="s">
        <v>343</v>
      </c>
      <c r="C413" s="246" t="s">
        <v>192</v>
      </c>
      <c r="D413" s="246"/>
      <c r="E413" s="246"/>
      <c r="F413" s="246"/>
      <c r="G413" s="271"/>
      <c r="H413" s="271">
        <f t="shared" ref="H413:AC415" si="983">H414</f>
        <v>731.5</v>
      </c>
      <c r="I413" s="271">
        <f t="shared" si="983"/>
        <v>0</v>
      </c>
      <c r="J413" s="271">
        <f t="shared" si="983"/>
        <v>731.5</v>
      </c>
      <c r="K413" s="271">
        <f t="shared" si="983"/>
        <v>0</v>
      </c>
      <c r="L413" s="271">
        <f t="shared" si="983"/>
        <v>659</v>
      </c>
      <c r="M413" s="271">
        <f t="shared" si="983"/>
        <v>659</v>
      </c>
      <c r="N413" s="271">
        <f t="shared" si="983"/>
        <v>52.8</v>
      </c>
      <c r="O413" s="271">
        <f t="shared" si="983"/>
        <v>711.8</v>
      </c>
      <c r="P413" s="271">
        <f t="shared" si="983"/>
        <v>737.7</v>
      </c>
      <c r="Q413" s="271">
        <f t="shared" si="983"/>
        <v>571.5</v>
      </c>
      <c r="R413" s="271">
        <f t="shared" si="983"/>
        <v>1309.2</v>
      </c>
      <c r="S413" s="271">
        <f t="shared" si="983"/>
        <v>-1309.2</v>
      </c>
      <c r="T413" s="271">
        <f t="shared" si="983"/>
        <v>0</v>
      </c>
      <c r="U413" s="271">
        <f t="shared" si="983"/>
        <v>0</v>
      </c>
      <c r="V413" s="271">
        <f t="shared" si="983"/>
        <v>0</v>
      </c>
      <c r="W413" s="271">
        <f t="shared" si="983"/>
        <v>0</v>
      </c>
      <c r="X413" s="271">
        <f t="shared" ref="W413:AE415" si="984">X414</f>
        <v>0</v>
      </c>
      <c r="Y413" s="271">
        <f t="shared" si="983"/>
        <v>0</v>
      </c>
      <c r="Z413" s="271">
        <f t="shared" si="984"/>
        <v>0</v>
      </c>
      <c r="AA413" s="271">
        <f t="shared" si="983"/>
        <v>0</v>
      </c>
      <c r="AB413" s="271">
        <f t="shared" si="984"/>
        <v>0</v>
      </c>
      <c r="AC413" s="271">
        <f t="shared" si="983"/>
        <v>0</v>
      </c>
      <c r="AD413" s="271">
        <f t="shared" si="984"/>
        <v>0</v>
      </c>
      <c r="AE413" s="271">
        <f t="shared" si="984"/>
        <v>0</v>
      </c>
      <c r="AF413" s="271" t="e">
        <f t="shared" si="901"/>
        <v>#DIV/0!</v>
      </c>
    </row>
    <row r="414" spans="1:32" s="429" customFormat="1" ht="18" hidden="1" customHeight="1" x14ac:dyDescent="0.2">
      <c r="A414" s="447" t="s">
        <v>365</v>
      </c>
      <c r="B414" s="246" t="s">
        <v>343</v>
      </c>
      <c r="C414" s="246" t="s">
        <v>192</v>
      </c>
      <c r="D414" s="246" t="s">
        <v>194</v>
      </c>
      <c r="E414" s="248"/>
      <c r="F414" s="248"/>
      <c r="G414" s="253" t="e">
        <f>#REF!+G415</f>
        <v>#REF!</v>
      </c>
      <c r="H414" s="253">
        <f>H415</f>
        <v>731.5</v>
      </c>
      <c r="I414" s="253">
        <f>I415</f>
        <v>0</v>
      </c>
      <c r="J414" s="253">
        <f>H414+I414</f>
        <v>731.5</v>
      </c>
      <c r="K414" s="253">
        <f t="shared" si="983"/>
        <v>0</v>
      </c>
      <c r="L414" s="253">
        <f t="shared" si="983"/>
        <v>659</v>
      </c>
      <c r="M414" s="253">
        <f t="shared" si="983"/>
        <v>659</v>
      </c>
      <c r="N414" s="253">
        <f t="shared" si="983"/>
        <v>52.8</v>
      </c>
      <c r="O414" s="253">
        <f t="shared" si="983"/>
        <v>711.8</v>
      </c>
      <c r="P414" s="253">
        <f t="shared" si="983"/>
        <v>737.7</v>
      </c>
      <c r="Q414" s="253">
        <f t="shared" si="983"/>
        <v>571.5</v>
      </c>
      <c r="R414" s="253">
        <f t="shared" si="983"/>
        <v>1309.2</v>
      </c>
      <c r="S414" s="253">
        <f t="shared" si="983"/>
        <v>-1309.2</v>
      </c>
      <c r="T414" s="253">
        <f t="shared" si="983"/>
        <v>0</v>
      </c>
      <c r="U414" s="253">
        <f t="shared" si="983"/>
        <v>0</v>
      </c>
      <c r="V414" s="253">
        <f t="shared" si="983"/>
        <v>0</v>
      </c>
      <c r="W414" s="253">
        <f t="shared" si="984"/>
        <v>0</v>
      </c>
      <c r="X414" s="253">
        <f t="shared" si="984"/>
        <v>0</v>
      </c>
      <c r="Y414" s="253">
        <f t="shared" si="984"/>
        <v>0</v>
      </c>
      <c r="Z414" s="253">
        <f t="shared" si="984"/>
        <v>0</v>
      </c>
      <c r="AA414" s="253">
        <f t="shared" si="984"/>
        <v>0</v>
      </c>
      <c r="AB414" s="253">
        <f t="shared" si="984"/>
        <v>0</v>
      </c>
      <c r="AC414" s="253">
        <f t="shared" si="984"/>
        <v>0</v>
      </c>
      <c r="AD414" s="253">
        <f t="shared" si="984"/>
        <v>0</v>
      </c>
      <c r="AE414" s="253">
        <f t="shared" si="984"/>
        <v>0</v>
      </c>
      <c r="AF414" s="271" t="e">
        <f t="shared" si="901"/>
        <v>#DIV/0!</v>
      </c>
    </row>
    <row r="415" spans="1:32" hidden="1" x14ac:dyDescent="0.2">
      <c r="A415" s="255" t="s">
        <v>366</v>
      </c>
      <c r="B415" s="248" t="s">
        <v>343</v>
      </c>
      <c r="C415" s="248" t="s">
        <v>192</v>
      </c>
      <c r="D415" s="248" t="s">
        <v>194</v>
      </c>
      <c r="E415" s="248" t="s">
        <v>755</v>
      </c>
      <c r="F415" s="248"/>
      <c r="G415" s="253"/>
      <c r="H415" s="253">
        <f>H416</f>
        <v>731.5</v>
      </c>
      <c r="I415" s="253">
        <f>I416</f>
        <v>0</v>
      </c>
      <c r="J415" s="253">
        <f>H415+I415</f>
        <v>731.5</v>
      </c>
      <c r="K415" s="253">
        <f t="shared" si="983"/>
        <v>0</v>
      </c>
      <c r="L415" s="253">
        <f t="shared" si="983"/>
        <v>659</v>
      </c>
      <c r="M415" s="253">
        <f t="shared" si="983"/>
        <v>659</v>
      </c>
      <c r="N415" s="253">
        <f t="shared" si="983"/>
        <v>52.8</v>
      </c>
      <c r="O415" s="253">
        <f t="shared" si="983"/>
        <v>711.8</v>
      </c>
      <c r="P415" s="253">
        <f t="shared" si="983"/>
        <v>737.7</v>
      </c>
      <c r="Q415" s="253">
        <f t="shared" si="983"/>
        <v>571.5</v>
      </c>
      <c r="R415" s="253">
        <f t="shared" si="983"/>
        <v>1309.2</v>
      </c>
      <c r="S415" s="253">
        <f t="shared" si="983"/>
        <v>-1309.2</v>
      </c>
      <c r="T415" s="253">
        <f t="shared" si="983"/>
        <v>0</v>
      </c>
      <c r="U415" s="253">
        <f t="shared" si="983"/>
        <v>0</v>
      </c>
      <c r="V415" s="253">
        <f t="shared" si="983"/>
        <v>0</v>
      </c>
      <c r="W415" s="253">
        <f t="shared" si="984"/>
        <v>0</v>
      </c>
      <c r="X415" s="253">
        <f t="shared" si="984"/>
        <v>0</v>
      </c>
      <c r="Y415" s="253">
        <f t="shared" si="984"/>
        <v>0</v>
      </c>
      <c r="Z415" s="253">
        <f t="shared" si="984"/>
        <v>0</v>
      </c>
      <c r="AA415" s="253">
        <f t="shared" si="984"/>
        <v>0</v>
      </c>
      <c r="AB415" s="253">
        <f t="shared" si="984"/>
        <v>0</v>
      </c>
      <c r="AC415" s="253">
        <f t="shared" si="984"/>
        <v>0</v>
      </c>
      <c r="AD415" s="253">
        <f t="shared" si="984"/>
        <v>0</v>
      </c>
      <c r="AE415" s="253">
        <f t="shared" si="984"/>
        <v>0</v>
      </c>
      <c r="AF415" s="271" t="e">
        <f t="shared" si="901"/>
        <v>#DIV/0!</v>
      </c>
    </row>
    <row r="416" spans="1:32" hidden="1" x14ac:dyDescent="0.2">
      <c r="A416" s="255" t="s">
        <v>268</v>
      </c>
      <c r="B416" s="248" t="s">
        <v>343</v>
      </c>
      <c r="C416" s="248" t="s">
        <v>192</v>
      </c>
      <c r="D416" s="248" t="s">
        <v>194</v>
      </c>
      <c r="E416" s="248" t="s">
        <v>755</v>
      </c>
      <c r="F416" s="248" t="s">
        <v>155</v>
      </c>
      <c r="G416" s="253"/>
      <c r="H416" s="253">
        <v>731.5</v>
      </c>
      <c r="I416" s="253">
        <v>0</v>
      </c>
      <c r="J416" s="253">
        <f>H416+I416</f>
        <v>731.5</v>
      </c>
      <c r="K416" s="253">
        <v>0</v>
      </c>
      <c r="L416" s="253">
        <v>659</v>
      </c>
      <c r="M416" s="253">
        <v>659</v>
      </c>
      <c r="N416" s="253">
        <v>52.8</v>
      </c>
      <c r="O416" s="253">
        <f>M416+N416</f>
        <v>711.8</v>
      </c>
      <c r="P416" s="253">
        <v>737.7</v>
      </c>
      <c r="Q416" s="253">
        <v>571.5</v>
      </c>
      <c r="R416" s="253">
        <f t="shared" si="828"/>
        <v>1309.2</v>
      </c>
      <c r="S416" s="253">
        <v>-1309.2</v>
      </c>
      <c r="T416" s="253">
        <f t="shared" ref="T416:T420" si="985">R416+S416</f>
        <v>0</v>
      </c>
      <c r="U416" s="253">
        <v>0</v>
      </c>
      <c r="V416" s="253">
        <f t="shared" ref="V416" si="986">T416+U416</f>
        <v>0</v>
      </c>
      <c r="W416" s="253">
        <v>0</v>
      </c>
      <c r="X416" s="253">
        <f t="shared" ref="X416:X420" si="987">V416+W416</f>
        <v>0</v>
      </c>
      <c r="Y416" s="253">
        <v>0</v>
      </c>
      <c r="Z416" s="253">
        <f t="shared" ref="Z416" si="988">X416+Y416</f>
        <v>0</v>
      </c>
      <c r="AA416" s="253">
        <v>0</v>
      </c>
      <c r="AB416" s="253">
        <f t="shared" ref="AB416" si="989">Z416+AA416</f>
        <v>0</v>
      </c>
      <c r="AC416" s="253">
        <v>0</v>
      </c>
      <c r="AD416" s="253">
        <f t="shared" ref="AD416:AE416" si="990">AB416+AC416</f>
        <v>0</v>
      </c>
      <c r="AE416" s="253">
        <f t="shared" si="990"/>
        <v>0</v>
      </c>
      <c r="AF416" s="271" t="e">
        <f t="shared" si="901"/>
        <v>#DIV/0!</v>
      </c>
    </row>
    <row r="417" spans="1:32" x14ac:dyDescent="0.2">
      <c r="A417" s="447" t="s">
        <v>236</v>
      </c>
      <c r="B417" s="246" t="s">
        <v>343</v>
      </c>
      <c r="C417" s="246" t="s">
        <v>194</v>
      </c>
      <c r="D417" s="246"/>
      <c r="E417" s="248"/>
      <c r="F417" s="248"/>
      <c r="G417" s="253"/>
      <c r="H417" s="271">
        <f t="shared" ref="H417:Q419" si="991">H418</f>
        <v>0</v>
      </c>
      <c r="I417" s="271">
        <f t="shared" si="991"/>
        <v>175</v>
      </c>
      <c r="J417" s="271">
        <f t="shared" si="991"/>
        <v>175</v>
      </c>
      <c r="K417" s="271">
        <f t="shared" si="991"/>
        <v>0</v>
      </c>
      <c r="L417" s="271">
        <f t="shared" si="991"/>
        <v>0</v>
      </c>
      <c r="M417" s="271">
        <f t="shared" si="991"/>
        <v>0</v>
      </c>
      <c r="N417" s="271">
        <f t="shared" si="991"/>
        <v>1</v>
      </c>
      <c r="O417" s="271">
        <f t="shared" si="991"/>
        <v>2</v>
      </c>
      <c r="P417" s="271">
        <f t="shared" si="991"/>
        <v>3</v>
      </c>
      <c r="Q417" s="271">
        <f t="shared" si="991"/>
        <v>4</v>
      </c>
      <c r="R417" s="253">
        <f t="shared" si="828"/>
        <v>7</v>
      </c>
      <c r="S417" s="253">
        <f t="shared" ref="S417:S420" si="992">Q417+R417</f>
        <v>11</v>
      </c>
      <c r="T417" s="253">
        <f t="shared" si="985"/>
        <v>18</v>
      </c>
      <c r="U417" s="253">
        <f t="shared" ref="U417:U420" si="993">S417+T417</f>
        <v>29</v>
      </c>
      <c r="V417" s="253">
        <f>V418</f>
        <v>0</v>
      </c>
      <c r="W417" s="253">
        <f t="shared" ref="W417:AE418" si="994">W418</f>
        <v>0</v>
      </c>
      <c r="X417" s="253">
        <f t="shared" si="994"/>
        <v>0</v>
      </c>
      <c r="Y417" s="253">
        <f t="shared" si="994"/>
        <v>160</v>
      </c>
      <c r="Z417" s="253">
        <f t="shared" si="994"/>
        <v>160</v>
      </c>
      <c r="AA417" s="253">
        <f t="shared" si="994"/>
        <v>70</v>
      </c>
      <c r="AB417" s="253">
        <f t="shared" si="994"/>
        <v>230</v>
      </c>
      <c r="AC417" s="253">
        <f t="shared" si="994"/>
        <v>0</v>
      </c>
      <c r="AD417" s="253">
        <f t="shared" si="994"/>
        <v>230</v>
      </c>
      <c r="AE417" s="253">
        <f t="shared" si="994"/>
        <v>230</v>
      </c>
      <c r="AF417" s="271">
        <f t="shared" si="901"/>
        <v>100</v>
      </c>
    </row>
    <row r="418" spans="1:32" ht="32.25" customHeight="1" x14ac:dyDescent="0.2">
      <c r="A418" s="447" t="s">
        <v>255</v>
      </c>
      <c r="B418" s="248" t="s">
        <v>343</v>
      </c>
      <c r="C418" s="248" t="s">
        <v>194</v>
      </c>
      <c r="D418" s="248" t="s">
        <v>212</v>
      </c>
      <c r="E418" s="248"/>
      <c r="F418" s="248"/>
      <c r="G418" s="253"/>
      <c r="H418" s="253">
        <f t="shared" si="991"/>
        <v>0</v>
      </c>
      <c r="I418" s="253">
        <f t="shared" si="991"/>
        <v>175</v>
      </c>
      <c r="J418" s="253">
        <f t="shared" si="991"/>
        <v>175</v>
      </c>
      <c r="K418" s="253">
        <f t="shared" si="991"/>
        <v>0</v>
      </c>
      <c r="L418" s="253">
        <f t="shared" si="991"/>
        <v>0</v>
      </c>
      <c r="M418" s="253">
        <f t="shared" si="991"/>
        <v>0</v>
      </c>
      <c r="N418" s="253">
        <f t="shared" si="991"/>
        <v>1</v>
      </c>
      <c r="O418" s="253">
        <f t="shared" si="991"/>
        <v>2</v>
      </c>
      <c r="P418" s="253">
        <f t="shared" si="991"/>
        <v>3</v>
      </c>
      <c r="Q418" s="253">
        <f t="shared" si="991"/>
        <v>4</v>
      </c>
      <c r="R418" s="253">
        <f t="shared" si="828"/>
        <v>7</v>
      </c>
      <c r="S418" s="253">
        <f t="shared" si="992"/>
        <v>11</v>
      </c>
      <c r="T418" s="253">
        <f t="shared" si="985"/>
        <v>18</v>
      </c>
      <c r="U418" s="253">
        <f t="shared" si="993"/>
        <v>29</v>
      </c>
      <c r="V418" s="253">
        <f>V419</f>
        <v>0</v>
      </c>
      <c r="W418" s="253">
        <f t="shared" si="994"/>
        <v>0</v>
      </c>
      <c r="X418" s="253">
        <f t="shared" si="994"/>
        <v>0</v>
      </c>
      <c r="Y418" s="253">
        <f t="shared" si="994"/>
        <v>160</v>
      </c>
      <c r="Z418" s="253">
        <f t="shared" si="994"/>
        <v>160</v>
      </c>
      <c r="AA418" s="253">
        <f t="shared" si="994"/>
        <v>70</v>
      </c>
      <c r="AB418" s="253">
        <f t="shared" si="994"/>
        <v>230</v>
      </c>
      <c r="AC418" s="253">
        <f t="shared" si="994"/>
        <v>0</v>
      </c>
      <c r="AD418" s="253">
        <f t="shared" si="994"/>
        <v>230</v>
      </c>
      <c r="AE418" s="253">
        <f t="shared" si="994"/>
        <v>230</v>
      </c>
      <c r="AF418" s="271">
        <f t="shared" si="901"/>
        <v>100</v>
      </c>
    </row>
    <row r="419" spans="1:32" ht="27.75" customHeight="1" x14ac:dyDescent="0.2">
      <c r="A419" s="255" t="s">
        <v>466</v>
      </c>
      <c r="B419" s="248" t="s">
        <v>343</v>
      </c>
      <c r="C419" s="248" t="s">
        <v>194</v>
      </c>
      <c r="D419" s="248" t="s">
        <v>212</v>
      </c>
      <c r="E419" s="248" t="s">
        <v>872</v>
      </c>
      <c r="F419" s="248"/>
      <c r="G419" s="253"/>
      <c r="H419" s="253">
        <f t="shared" si="991"/>
        <v>0</v>
      </c>
      <c r="I419" s="253">
        <f t="shared" si="991"/>
        <v>175</v>
      </c>
      <c r="J419" s="253">
        <f t="shared" si="991"/>
        <v>175</v>
      </c>
      <c r="K419" s="253">
        <f t="shared" si="991"/>
        <v>0</v>
      </c>
      <c r="L419" s="253">
        <f t="shared" si="991"/>
        <v>0</v>
      </c>
      <c r="M419" s="253">
        <f t="shared" si="991"/>
        <v>0</v>
      </c>
      <c r="N419" s="253">
        <f t="shared" si="991"/>
        <v>1</v>
      </c>
      <c r="O419" s="253">
        <f t="shared" si="991"/>
        <v>2</v>
      </c>
      <c r="P419" s="253">
        <f t="shared" si="991"/>
        <v>3</v>
      </c>
      <c r="Q419" s="253">
        <f t="shared" si="991"/>
        <v>4</v>
      </c>
      <c r="R419" s="253">
        <f t="shared" ref="R419:R450" si="995">P419+Q419</f>
        <v>7</v>
      </c>
      <c r="S419" s="253">
        <f t="shared" si="992"/>
        <v>11</v>
      </c>
      <c r="T419" s="253">
        <f t="shared" si="985"/>
        <v>18</v>
      </c>
      <c r="U419" s="253">
        <f t="shared" si="993"/>
        <v>29</v>
      </c>
      <c r="V419" s="253">
        <f xml:space="preserve"> V420</f>
        <v>0</v>
      </c>
      <c r="W419" s="253">
        <f t="shared" ref="W419:AE419" si="996" xml:space="preserve"> W420</f>
        <v>0</v>
      </c>
      <c r="X419" s="253">
        <f t="shared" si="996"/>
        <v>0</v>
      </c>
      <c r="Y419" s="253">
        <f t="shared" si="996"/>
        <v>160</v>
      </c>
      <c r="Z419" s="253">
        <f t="shared" si="996"/>
        <v>160</v>
      </c>
      <c r="AA419" s="253">
        <f t="shared" si="996"/>
        <v>70</v>
      </c>
      <c r="AB419" s="253">
        <f t="shared" si="996"/>
        <v>230</v>
      </c>
      <c r="AC419" s="253">
        <f t="shared" si="996"/>
        <v>0</v>
      </c>
      <c r="AD419" s="253">
        <f t="shared" si="996"/>
        <v>230</v>
      </c>
      <c r="AE419" s="253">
        <f t="shared" si="996"/>
        <v>230</v>
      </c>
      <c r="AF419" s="271">
        <f t="shared" si="901"/>
        <v>100</v>
      </c>
    </row>
    <row r="420" spans="1:32" x14ac:dyDescent="0.2">
      <c r="A420" s="363" t="s">
        <v>766</v>
      </c>
      <c r="B420" s="248" t="s">
        <v>343</v>
      </c>
      <c r="C420" s="248" t="s">
        <v>194</v>
      </c>
      <c r="D420" s="248" t="s">
        <v>212</v>
      </c>
      <c r="E420" s="248" t="s">
        <v>872</v>
      </c>
      <c r="F420" s="248" t="s">
        <v>767</v>
      </c>
      <c r="G420" s="253"/>
      <c r="H420" s="253"/>
      <c r="I420" s="253">
        <v>175</v>
      </c>
      <c r="J420" s="253">
        <f>H420+I420</f>
        <v>175</v>
      </c>
      <c r="K420" s="253">
        <v>0</v>
      </c>
      <c r="L420" s="253">
        <v>0</v>
      </c>
      <c r="M420" s="253">
        <v>0</v>
      </c>
      <c r="N420" s="253">
        <v>1</v>
      </c>
      <c r="O420" s="253">
        <v>2</v>
      </c>
      <c r="P420" s="253">
        <v>3</v>
      </c>
      <c r="Q420" s="253">
        <v>4</v>
      </c>
      <c r="R420" s="253">
        <f t="shared" si="995"/>
        <v>7</v>
      </c>
      <c r="S420" s="253">
        <f t="shared" si="992"/>
        <v>11</v>
      </c>
      <c r="T420" s="253">
        <f t="shared" si="985"/>
        <v>18</v>
      </c>
      <c r="U420" s="253">
        <f t="shared" si="993"/>
        <v>29</v>
      </c>
      <c r="V420" s="253">
        <v>0</v>
      </c>
      <c r="W420" s="253">
        <v>0</v>
      </c>
      <c r="X420" s="253">
        <f t="shared" si="987"/>
        <v>0</v>
      </c>
      <c r="Y420" s="253">
        <v>160</v>
      </c>
      <c r="Z420" s="253">
        <f t="shared" ref="Z420" si="997">X420+Y420</f>
        <v>160</v>
      </c>
      <c r="AA420" s="253">
        <v>70</v>
      </c>
      <c r="AB420" s="253">
        <f t="shared" ref="AB420" si="998">Z420+AA420</f>
        <v>230</v>
      </c>
      <c r="AC420" s="253">
        <v>0</v>
      </c>
      <c r="AD420" s="253">
        <v>230</v>
      </c>
      <c r="AE420" s="253">
        <v>230</v>
      </c>
      <c r="AF420" s="271">
        <f t="shared" si="901"/>
        <v>100</v>
      </c>
    </row>
    <row r="421" spans="1:32" x14ac:dyDescent="0.2">
      <c r="A421" s="447" t="s">
        <v>374</v>
      </c>
      <c r="B421" s="246" t="s">
        <v>343</v>
      </c>
      <c r="C421" s="246" t="s">
        <v>196</v>
      </c>
      <c r="D421" s="246"/>
      <c r="E421" s="246"/>
      <c r="F421" s="246"/>
      <c r="G421" s="271"/>
      <c r="H421" s="271">
        <f t="shared" ref="H421:Q422" si="999">H422</f>
        <v>0</v>
      </c>
      <c r="I421" s="271">
        <f t="shared" si="999"/>
        <v>495.14000000000004</v>
      </c>
      <c r="J421" s="271">
        <f t="shared" si="999"/>
        <v>495.14000000000004</v>
      </c>
      <c r="K421" s="271">
        <f t="shared" si="999"/>
        <v>955.16700000000003</v>
      </c>
      <c r="L421" s="271">
        <f t="shared" si="999"/>
        <v>0</v>
      </c>
      <c r="M421" s="271">
        <f t="shared" si="999"/>
        <v>0</v>
      </c>
      <c r="N421" s="271">
        <f t="shared" si="999"/>
        <v>1</v>
      </c>
      <c r="O421" s="271">
        <f t="shared" si="999"/>
        <v>2</v>
      </c>
      <c r="P421" s="271">
        <f t="shared" si="999"/>
        <v>3</v>
      </c>
      <c r="Q421" s="271">
        <f t="shared" si="999"/>
        <v>4</v>
      </c>
      <c r="R421" s="253">
        <f>R422</f>
        <v>0</v>
      </c>
      <c r="S421" s="253">
        <f t="shared" ref="S421:AE422" si="1000">S422</f>
        <v>3945.2</v>
      </c>
      <c r="T421" s="253">
        <f t="shared" si="1000"/>
        <v>0</v>
      </c>
      <c r="U421" s="253">
        <f t="shared" si="1000"/>
        <v>8631.7671869999976</v>
      </c>
      <c r="V421" s="253">
        <f t="shared" si="1000"/>
        <v>0</v>
      </c>
      <c r="W421" s="253">
        <f t="shared" si="1000"/>
        <v>5815.32</v>
      </c>
      <c r="X421" s="253">
        <f t="shared" si="1000"/>
        <v>5815.32</v>
      </c>
      <c r="Y421" s="253">
        <f t="shared" si="1000"/>
        <v>0</v>
      </c>
      <c r="Z421" s="253">
        <f t="shared" si="1000"/>
        <v>5815.32</v>
      </c>
      <c r="AA421" s="253">
        <f t="shared" si="1000"/>
        <v>2458.3004999999998</v>
      </c>
      <c r="AB421" s="253">
        <f t="shared" si="1000"/>
        <v>8273.6204999999991</v>
      </c>
      <c r="AC421" s="253">
        <f t="shared" si="1000"/>
        <v>0</v>
      </c>
      <c r="AD421" s="253">
        <f t="shared" si="1000"/>
        <v>8273.6204999999991</v>
      </c>
      <c r="AE421" s="253">
        <f t="shared" si="1000"/>
        <v>8273.6204999999991</v>
      </c>
      <c r="AF421" s="271">
        <f t="shared" si="901"/>
        <v>100</v>
      </c>
    </row>
    <row r="422" spans="1:32" ht="13.5" customHeight="1" x14ac:dyDescent="0.2">
      <c r="A422" s="255" t="s">
        <v>720</v>
      </c>
      <c r="B422" s="248" t="s">
        <v>343</v>
      </c>
      <c r="C422" s="248" t="s">
        <v>196</v>
      </c>
      <c r="D422" s="248" t="s">
        <v>212</v>
      </c>
      <c r="E422" s="248" t="s">
        <v>847</v>
      </c>
      <c r="F422" s="248"/>
      <c r="G422" s="253"/>
      <c r="H422" s="253">
        <f>H423</f>
        <v>0</v>
      </c>
      <c r="I422" s="253">
        <f>I423</f>
        <v>495.14000000000004</v>
      </c>
      <c r="J422" s="253">
        <f>H422+I422</f>
        <v>495.14000000000004</v>
      </c>
      <c r="K422" s="253">
        <f>K423</f>
        <v>955.16700000000003</v>
      </c>
      <c r="L422" s="253">
        <f>L423</f>
        <v>0</v>
      </c>
      <c r="M422" s="253">
        <f>M423</f>
        <v>0</v>
      </c>
      <c r="N422" s="253">
        <f t="shared" si="999"/>
        <v>1</v>
      </c>
      <c r="O422" s="253">
        <f t="shared" si="999"/>
        <v>2</v>
      </c>
      <c r="P422" s="253">
        <f t="shared" si="999"/>
        <v>3</v>
      </c>
      <c r="Q422" s="253">
        <f t="shared" si="999"/>
        <v>4</v>
      </c>
      <c r="R422" s="253">
        <f>R423</f>
        <v>0</v>
      </c>
      <c r="S422" s="253">
        <f t="shared" si="1000"/>
        <v>3945.2</v>
      </c>
      <c r="T422" s="253">
        <f t="shared" si="1000"/>
        <v>0</v>
      </c>
      <c r="U422" s="253">
        <f t="shared" si="1000"/>
        <v>8631.7671869999976</v>
      </c>
      <c r="V422" s="253">
        <f t="shared" si="1000"/>
        <v>0</v>
      </c>
      <c r="W422" s="253">
        <f t="shared" si="1000"/>
        <v>5815.32</v>
      </c>
      <c r="X422" s="253">
        <f t="shared" si="1000"/>
        <v>5815.32</v>
      </c>
      <c r="Y422" s="253">
        <f t="shared" si="1000"/>
        <v>0</v>
      </c>
      <c r="Z422" s="253">
        <f t="shared" si="1000"/>
        <v>5815.32</v>
      </c>
      <c r="AA422" s="253">
        <f t="shared" si="1000"/>
        <v>2458.3004999999998</v>
      </c>
      <c r="AB422" s="253">
        <f t="shared" si="1000"/>
        <v>8273.6204999999991</v>
      </c>
      <c r="AC422" s="253">
        <f t="shared" si="1000"/>
        <v>0</v>
      </c>
      <c r="AD422" s="253">
        <f t="shared" si="1000"/>
        <v>8273.6204999999991</v>
      </c>
      <c r="AE422" s="253">
        <f t="shared" si="1000"/>
        <v>8273.6204999999991</v>
      </c>
      <c r="AF422" s="271">
        <f t="shared" si="901"/>
        <v>100</v>
      </c>
    </row>
    <row r="423" spans="1:32" x14ac:dyDescent="0.2">
      <c r="A423" s="363" t="s">
        <v>766</v>
      </c>
      <c r="B423" s="248" t="s">
        <v>343</v>
      </c>
      <c r="C423" s="248" t="s">
        <v>196</v>
      </c>
      <c r="D423" s="248" t="s">
        <v>212</v>
      </c>
      <c r="E423" s="248" t="s">
        <v>847</v>
      </c>
      <c r="F423" s="248" t="s">
        <v>767</v>
      </c>
      <c r="G423" s="253"/>
      <c r="H423" s="253">
        <v>0</v>
      </c>
      <c r="I423" s="253">
        <f>374.91+120.23</f>
        <v>495.14000000000004</v>
      </c>
      <c r="J423" s="253">
        <f>H423+I423</f>
        <v>495.14000000000004</v>
      </c>
      <c r="K423" s="253">
        <v>955.16700000000003</v>
      </c>
      <c r="L423" s="253">
        <v>0</v>
      </c>
      <c r="M423" s="253">
        <v>0</v>
      </c>
      <c r="N423" s="253">
        <v>1</v>
      </c>
      <c r="O423" s="253">
        <v>2</v>
      </c>
      <c r="P423" s="253">
        <v>3</v>
      </c>
      <c r="Q423" s="253">
        <v>4</v>
      </c>
      <c r="R423" s="253">
        <v>0</v>
      </c>
      <c r="S423" s="253">
        <v>3945.2</v>
      </c>
      <c r="T423" s="253">
        <v>0</v>
      </c>
      <c r="U423" s="253">
        <v>8631.7671869999976</v>
      </c>
      <c r="V423" s="253">
        <v>0</v>
      </c>
      <c r="W423" s="253">
        <v>5815.32</v>
      </c>
      <c r="X423" s="253">
        <f t="shared" ref="X423" si="1001">V423+W423</f>
        <v>5815.32</v>
      </c>
      <c r="Y423" s="253">
        <v>0</v>
      </c>
      <c r="Z423" s="253">
        <f t="shared" ref="Z423" si="1002">X423+Y423</f>
        <v>5815.32</v>
      </c>
      <c r="AA423" s="253">
        <v>2458.3004999999998</v>
      </c>
      <c r="AB423" s="253">
        <f t="shared" ref="AB423" si="1003">Z423+AA423</f>
        <v>8273.6204999999991</v>
      </c>
      <c r="AC423" s="253">
        <v>0</v>
      </c>
      <c r="AD423" s="253">
        <v>8273.6204999999991</v>
      </c>
      <c r="AE423" s="253">
        <v>8273.6204999999991</v>
      </c>
      <c r="AF423" s="271">
        <f t="shared" si="901"/>
        <v>100</v>
      </c>
    </row>
    <row r="424" spans="1:32" s="429" customFormat="1" ht="18.75" customHeight="1" x14ac:dyDescent="0.2">
      <c r="A424" s="447" t="s">
        <v>367</v>
      </c>
      <c r="B424" s="246" t="s">
        <v>343</v>
      </c>
      <c r="C424" s="246" t="s">
        <v>198</v>
      </c>
      <c r="D424" s="248"/>
      <c r="E424" s="248"/>
      <c r="F424" s="248"/>
      <c r="G424" s="271" t="e">
        <f>#REF!+#REF!</f>
        <v>#REF!</v>
      </c>
      <c r="H424" s="271" t="e">
        <f>#REF!</f>
        <v>#REF!</v>
      </c>
      <c r="I424" s="271" t="e">
        <f>#REF!+#REF!</f>
        <v>#REF!</v>
      </c>
      <c r="J424" s="271" t="e">
        <f>#REF!+#REF!</f>
        <v>#REF!</v>
      </c>
      <c r="K424" s="271" t="e">
        <f>#REF!+#REF!</f>
        <v>#REF!</v>
      </c>
      <c r="L424" s="271" t="e">
        <f>#REF!+#REF!</f>
        <v>#REF!</v>
      </c>
      <c r="M424" s="271" t="e">
        <f>#REF!+#REF!</f>
        <v>#REF!</v>
      </c>
      <c r="N424" s="271" t="e">
        <f>#REF!+#REF!</f>
        <v>#REF!</v>
      </c>
      <c r="O424" s="271" t="e">
        <f>#REF!+#REF!</f>
        <v>#REF!</v>
      </c>
      <c r="P424" s="271" t="e">
        <f>#REF!+#REF!</f>
        <v>#REF!</v>
      </c>
      <c r="Q424" s="271" t="e">
        <f>#REF!+#REF!</f>
        <v>#REF!</v>
      </c>
      <c r="R424" s="271" t="e">
        <f>#REF!+#REF!</f>
        <v>#REF!</v>
      </c>
      <c r="S424" s="271" t="e">
        <f>#REF!+#REF!</f>
        <v>#REF!</v>
      </c>
      <c r="T424" s="271" t="e">
        <f>#REF!+#REF!</f>
        <v>#REF!</v>
      </c>
      <c r="U424" s="271" t="e">
        <f>#REF!+#REF!</f>
        <v>#REF!</v>
      </c>
      <c r="V424" s="271" t="e">
        <f>#REF!+#REF!</f>
        <v>#REF!</v>
      </c>
      <c r="W424" s="271" t="e">
        <f>#REF!+#REF!</f>
        <v>#REF!</v>
      </c>
      <c r="X424" s="271">
        <f>X425</f>
        <v>0</v>
      </c>
      <c r="Y424" s="271">
        <f t="shared" ref="Y424:AE425" si="1004">Y425</f>
        <v>357</v>
      </c>
      <c r="Z424" s="271">
        <f t="shared" si="1004"/>
        <v>357</v>
      </c>
      <c r="AA424" s="271">
        <f t="shared" si="1004"/>
        <v>1527</v>
      </c>
      <c r="AB424" s="271">
        <f t="shared" si="1004"/>
        <v>1884</v>
      </c>
      <c r="AC424" s="271">
        <f t="shared" si="1004"/>
        <v>25</v>
      </c>
      <c r="AD424" s="271">
        <f t="shared" si="1004"/>
        <v>1909</v>
      </c>
      <c r="AE424" s="271">
        <f t="shared" si="1004"/>
        <v>1909</v>
      </c>
      <c r="AF424" s="271">
        <f t="shared" si="901"/>
        <v>100</v>
      </c>
    </row>
    <row r="425" spans="1:32" s="429" customFormat="1" ht="18.75" customHeight="1" x14ac:dyDescent="0.2">
      <c r="A425" s="447" t="s">
        <v>224</v>
      </c>
      <c r="B425" s="246" t="s">
        <v>343</v>
      </c>
      <c r="C425" s="246" t="s">
        <v>198</v>
      </c>
      <c r="D425" s="246" t="s">
        <v>194</v>
      </c>
      <c r="E425" s="246"/>
      <c r="F425" s="246"/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  <c r="X425" s="271">
        <f>X426</f>
        <v>0</v>
      </c>
      <c r="Y425" s="271">
        <f t="shared" si="1004"/>
        <v>357</v>
      </c>
      <c r="Z425" s="271">
        <f t="shared" si="1004"/>
        <v>357</v>
      </c>
      <c r="AA425" s="271">
        <f t="shared" si="1004"/>
        <v>1527</v>
      </c>
      <c r="AB425" s="271">
        <f t="shared" si="1004"/>
        <v>1884</v>
      </c>
      <c r="AC425" s="271">
        <f t="shared" si="1004"/>
        <v>25</v>
      </c>
      <c r="AD425" s="271">
        <f t="shared" si="1004"/>
        <v>1909</v>
      </c>
      <c r="AE425" s="271">
        <f t="shared" si="1004"/>
        <v>1909</v>
      </c>
      <c r="AF425" s="271">
        <f t="shared" si="901"/>
        <v>100</v>
      </c>
    </row>
    <row r="426" spans="1:32" s="429" customFormat="1" ht="18.75" customHeight="1" x14ac:dyDescent="0.2">
      <c r="A426" s="255" t="s">
        <v>523</v>
      </c>
      <c r="B426" s="246" t="s">
        <v>343</v>
      </c>
      <c r="C426" s="246" t="s">
        <v>198</v>
      </c>
      <c r="D426" s="246" t="s">
        <v>194</v>
      </c>
      <c r="E426" s="246" t="s">
        <v>812</v>
      </c>
      <c r="F426" s="246"/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  <c r="X426" s="271">
        <f>X427+X428</f>
        <v>0</v>
      </c>
      <c r="Y426" s="271">
        <f t="shared" ref="Y426:Z426" si="1005">Y427+Y428</f>
        <v>357</v>
      </c>
      <c r="Z426" s="271">
        <f t="shared" si="1005"/>
        <v>357</v>
      </c>
      <c r="AA426" s="271">
        <f t="shared" ref="AA426:AB426" si="1006">AA427+AA428</f>
        <v>1527</v>
      </c>
      <c r="AB426" s="271">
        <f t="shared" si="1006"/>
        <v>1884</v>
      </c>
      <c r="AC426" s="271">
        <f t="shared" ref="AC426:AD426" si="1007">AC427+AC428</f>
        <v>25</v>
      </c>
      <c r="AD426" s="271">
        <f t="shared" si="1007"/>
        <v>1909</v>
      </c>
      <c r="AE426" s="271">
        <f t="shared" ref="AE426" si="1008">AE427+AE428</f>
        <v>1909</v>
      </c>
      <c r="AF426" s="271">
        <f t="shared" si="901"/>
        <v>100</v>
      </c>
    </row>
    <row r="427" spans="1:32" s="429" customFormat="1" ht="18.75" customHeight="1" x14ac:dyDescent="0.2">
      <c r="A427" s="255" t="s">
        <v>1238</v>
      </c>
      <c r="B427" s="248" t="s">
        <v>343</v>
      </c>
      <c r="C427" s="248" t="s">
        <v>198</v>
      </c>
      <c r="D427" s="248" t="s">
        <v>194</v>
      </c>
      <c r="E427" s="248" t="s">
        <v>857</v>
      </c>
      <c r="F427" s="248" t="s">
        <v>767</v>
      </c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  <c r="X427" s="271"/>
      <c r="Y427" s="271"/>
      <c r="Z427" s="271">
        <f>X427+Y427</f>
        <v>0</v>
      </c>
      <c r="AA427" s="271">
        <v>1310</v>
      </c>
      <c r="AB427" s="271">
        <f>Z427+AA427</f>
        <v>1310</v>
      </c>
      <c r="AC427" s="271">
        <v>25</v>
      </c>
      <c r="AD427" s="253">
        <v>1335</v>
      </c>
      <c r="AE427" s="253">
        <v>1335</v>
      </c>
      <c r="AF427" s="271">
        <f t="shared" si="901"/>
        <v>100</v>
      </c>
    </row>
    <row r="428" spans="1:32" s="429" customFormat="1" ht="18.75" customHeight="1" x14ac:dyDescent="0.2">
      <c r="A428" s="255" t="s">
        <v>1245</v>
      </c>
      <c r="B428" s="248" t="s">
        <v>343</v>
      </c>
      <c r="C428" s="248" t="s">
        <v>198</v>
      </c>
      <c r="D428" s="248" t="s">
        <v>194</v>
      </c>
      <c r="E428" s="248" t="s">
        <v>858</v>
      </c>
      <c r="F428" s="248" t="s">
        <v>767</v>
      </c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  <c r="X428" s="271"/>
      <c r="Y428" s="271">
        <v>357</v>
      </c>
      <c r="Z428" s="271">
        <f>X428+Y428</f>
        <v>357</v>
      </c>
      <c r="AA428" s="271">
        <v>217</v>
      </c>
      <c r="AB428" s="271">
        <f>Z428+AA428</f>
        <v>574</v>
      </c>
      <c r="AC428" s="271">
        <v>0</v>
      </c>
      <c r="AD428" s="253">
        <v>574</v>
      </c>
      <c r="AE428" s="253">
        <v>574</v>
      </c>
      <c r="AF428" s="271">
        <f t="shared" si="901"/>
        <v>100</v>
      </c>
    </row>
    <row r="429" spans="1:32" s="429" customFormat="1" ht="14.25" hidden="1" x14ac:dyDescent="0.2">
      <c r="A429" s="447"/>
      <c r="B429" s="246"/>
      <c r="C429" s="246"/>
      <c r="D429" s="246"/>
      <c r="E429" s="246"/>
      <c r="F429" s="246"/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  <c r="X429" s="271"/>
      <c r="Y429" s="271"/>
      <c r="Z429" s="271"/>
      <c r="AA429" s="271"/>
      <c r="AB429" s="271"/>
      <c r="AC429" s="271"/>
      <c r="AD429" s="271"/>
      <c r="AE429" s="271"/>
      <c r="AF429" s="271" t="e">
        <f t="shared" si="901"/>
        <v>#DIV/0!</v>
      </c>
    </row>
    <row r="430" spans="1:32" s="429" customFormat="1" ht="14.25" hidden="1" x14ac:dyDescent="0.2">
      <c r="A430" s="447"/>
      <c r="B430" s="246"/>
      <c r="C430" s="246"/>
      <c r="D430" s="246"/>
      <c r="E430" s="246"/>
      <c r="F430" s="246"/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  <c r="X430" s="271"/>
      <c r="Y430" s="271"/>
      <c r="Z430" s="271"/>
      <c r="AA430" s="271"/>
      <c r="AB430" s="271"/>
      <c r="AC430" s="271"/>
      <c r="AD430" s="271"/>
      <c r="AE430" s="271"/>
      <c r="AF430" s="271" t="e">
        <f t="shared" si="901"/>
        <v>#DIV/0!</v>
      </c>
    </row>
    <row r="431" spans="1:32" s="429" customFormat="1" ht="30.75" customHeight="1" x14ac:dyDescent="0.2">
      <c r="A431" s="447" t="s">
        <v>168</v>
      </c>
      <c r="B431" s="246" t="s">
        <v>343</v>
      </c>
      <c r="C431" s="246" t="s">
        <v>208</v>
      </c>
      <c r="D431" s="246"/>
      <c r="E431" s="246"/>
      <c r="F431" s="246"/>
      <c r="G431" s="271" t="e">
        <f>#REF!+G438</f>
        <v>#REF!</v>
      </c>
      <c r="H431" s="271">
        <f t="shared" ref="H431:M431" si="1009">H432+H435+H438</f>
        <v>20807.5</v>
      </c>
      <c r="I431" s="271">
        <f t="shared" si="1009"/>
        <v>1859.88</v>
      </c>
      <c r="J431" s="271">
        <f t="shared" si="1009"/>
        <v>22667.379999999997</v>
      </c>
      <c r="K431" s="271">
        <f t="shared" si="1009"/>
        <v>2928.0299999999997</v>
      </c>
      <c r="L431" s="271">
        <f t="shared" si="1009"/>
        <v>22184.400000000001</v>
      </c>
      <c r="M431" s="271">
        <f t="shared" si="1009"/>
        <v>22184.400000000001</v>
      </c>
      <c r="N431" s="271">
        <f>N432+N435+N438</f>
        <v>1052.4000000000001</v>
      </c>
      <c r="O431" s="271">
        <f t="shared" ref="O431:Q431" si="1010">O432+O435+O438</f>
        <v>23236.799999999999</v>
      </c>
      <c r="P431" s="271">
        <f t="shared" si="1010"/>
        <v>24586.799999999999</v>
      </c>
      <c r="Q431" s="271">
        <f t="shared" si="1010"/>
        <v>1067</v>
      </c>
      <c r="R431" s="271">
        <f>R432+R438</f>
        <v>22953.8</v>
      </c>
      <c r="S431" s="271">
        <f t="shared" ref="S431:T431" si="1011">S432+S438</f>
        <v>11018.199999999999</v>
      </c>
      <c r="T431" s="271">
        <f t="shared" si="1011"/>
        <v>33602.1</v>
      </c>
      <c r="U431" s="271">
        <f t="shared" ref="U431:V431" si="1012">U432+U438</f>
        <v>6098.9</v>
      </c>
      <c r="V431" s="271">
        <f t="shared" si="1012"/>
        <v>29599</v>
      </c>
      <c r="W431" s="271">
        <f t="shared" ref="W431:X431" si="1013">W432+W438</f>
        <v>12819.3</v>
      </c>
      <c r="X431" s="271">
        <f t="shared" si="1013"/>
        <v>42418.3</v>
      </c>
      <c r="Y431" s="271">
        <f t="shared" ref="Y431:Z431" si="1014">Y432+Y438</f>
        <v>1726</v>
      </c>
      <c r="Z431" s="271">
        <f t="shared" si="1014"/>
        <v>44144.3</v>
      </c>
      <c r="AA431" s="271">
        <f t="shared" ref="AA431:AB431" si="1015">AA432+AA438</f>
        <v>494</v>
      </c>
      <c r="AB431" s="271">
        <f t="shared" si="1015"/>
        <v>44638.3</v>
      </c>
      <c r="AC431" s="271">
        <f t="shared" ref="AC431:AD431" si="1016">AC432+AC438</f>
        <v>6025.7309999999998</v>
      </c>
      <c r="AD431" s="271">
        <f t="shared" si="1016"/>
        <v>50664.031000000003</v>
      </c>
      <c r="AE431" s="271">
        <f t="shared" ref="AE431" si="1017">AE432+AE438</f>
        <v>50664.031000000003</v>
      </c>
      <c r="AF431" s="271">
        <f t="shared" si="901"/>
        <v>100</v>
      </c>
    </row>
    <row r="432" spans="1:32" ht="28.5" customHeight="1" x14ac:dyDescent="0.2">
      <c r="A432" s="255" t="s">
        <v>980</v>
      </c>
      <c r="B432" s="246" t="s">
        <v>343</v>
      </c>
      <c r="C432" s="246" t="s">
        <v>208</v>
      </c>
      <c r="D432" s="246" t="s">
        <v>190</v>
      </c>
      <c r="E432" s="248" t="s">
        <v>763</v>
      </c>
      <c r="F432" s="248"/>
      <c r="G432" s="253"/>
      <c r="H432" s="253">
        <f>H433</f>
        <v>16130</v>
      </c>
      <c r="I432" s="253">
        <f>I433</f>
        <v>0</v>
      </c>
      <c r="J432" s="253">
        <f>H432+I432</f>
        <v>16130</v>
      </c>
      <c r="K432" s="253">
        <f>K433</f>
        <v>0</v>
      </c>
      <c r="L432" s="253">
        <f>L433</f>
        <v>17706</v>
      </c>
      <c r="M432" s="253">
        <f>M433+M434</f>
        <v>17706</v>
      </c>
      <c r="N432" s="253">
        <f t="shared" ref="N432:Q432" si="1018">N433+N434</f>
        <v>4690.7</v>
      </c>
      <c r="O432" s="253">
        <f t="shared" si="1018"/>
        <v>22396.7</v>
      </c>
      <c r="P432" s="253">
        <f t="shared" si="1018"/>
        <v>22396.7</v>
      </c>
      <c r="Q432" s="253">
        <f t="shared" si="1018"/>
        <v>45.4</v>
      </c>
      <c r="R432" s="253">
        <f>R433+R434</f>
        <v>22442.1</v>
      </c>
      <c r="S432" s="253">
        <f t="shared" ref="S432:T432" si="1019">S433+S434</f>
        <v>1827.9</v>
      </c>
      <c r="T432" s="253">
        <f t="shared" si="1019"/>
        <v>25250.1</v>
      </c>
      <c r="U432" s="253">
        <f t="shared" ref="U432:V432" si="1020">U433+U434</f>
        <v>4348.8999999999996</v>
      </c>
      <c r="V432" s="253">
        <f t="shared" si="1020"/>
        <v>29599</v>
      </c>
      <c r="W432" s="253">
        <f t="shared" ref="W432:X432" si="1021">W433+W434</f>
        <v>1968</v>
      </c>
      <c r="X432" s="253">
        <f t="shared" si="1021"/>
        <v>31567</v>
      </c>
      <c r="Y432" s="253">
        <f t="shared" ref="Y432:Z432" si="1022">Y433+Y434</f>
        <v>0</v>
      </c>
      <c r="Z432" s="253">
        <f t="shared" si="1022"/>
        <v>31567</v>
      </c>
      <c r="AA432" s="253">
        <f t="shared" ref="AA432:AB432" si="1023">AA433+AA434</f>
        <v>0</v>
      </c>
      <c r="AB432" s="253">
        <f t="shared" si="1023"/>
        <v>31567</v>
      </c>
      <c r="AC432" s="253">
        <f t="shared" ref="AC432:AD432" si="1024">AC433+AC434</f>
        <v>0</v>
      </c>
      <c r="AD432" s="253">
        <f t="shared" si="1024"/>
        <v>31567</v>
      </c>
      <c r="AE432" s="253">
        <f t="shared" ref="AE432" si="1025">AE433+AE434</f>
        <v>31567</v>
      </c>
      <c r="AF432" s="271">
        <f t="shared" si="901"/>
        <v>100</v>
      </c>
    </row>
    <row r="433" spans="1:32" ht="21.75" customHeight="1" x14ac:dyDescent="0.2">
      <c r="A433" s="255" t="s">
        <v>169</v>
      </c>
      <c r="B433" s="248" t="s">
        <v>343</v>
      </c>
      <c r="C433" s="248" t="s">
        <v>208</v>
      </c>
      <c r="D433" s="248" t="s">
        <v>190</v>
      </c>
      <c r="E433" s="248" t="s">
        <v>763</v>
      </c>
      <c r="F433" s="248" t="s">
        <v>170</v>
      </c>
      <c r="G433" s="253"/>
      <c r="H433" s="253">
        <v>16130</v>
      </c>
      <c r="I433" s="253">
        <v>0</v>
      </c>
      <c r="J433" s="253">
        <f>H433+I433</f>
        <v>16130</v>
      </c>
      <c r="K433" s="253">
        <v>0</v>
      </c>
      <c r="L433" s="253">
        <v>17706</v>
      </c>
      <c r="M433" s="253">
        <v>17706</v>
      </c>
      <c r="N433" s="253">
        <v>0</v>
      </c>
      <c r="O433" s="253">
        <f>M433+N433</f>
        <v>17706</v>
      </c>
      <c r="P433" s="253">
        <v>17706</v>
      </c>
      <c r="Q433" s="253">
        <v>0</v>
      </c>
      <c r="R433" s="253">
        <f t="shared" si="995"/>
        <v>17706</v>
      </c>
      <c r="S433" s="253">
        <f>2757+13</f>
        <v>2770</v>
      </c>
      <c r="T433" s="253">
        <f t="shared" ref="T433" si="1026">R433+S433</f>
        <v>20476</v>
      </c>
      <c r="U433" s="253">
        <v>4310.3999999999996</v>
      </c>
      <c r="V433" s="253">
        <v>24786.400000000001</v>
      </c>
      <c r="W433" s="253">
        <v>1878</v>
      </c>
      <c r="X433" s="253">
        <f t="shared" ref="X433:X434" si="1027">V433+W433</f>
        <v>26664.400000000001</v>
      </c>
      <c r="Y433" s="253">
        <v>0</v>
      </c>
      <c r="Z433" s="253">
        <f t="shared" ref="Z433:Z434" si="1028">X433+Y433</f>
        <v>26664.400000000001</v>
      </c>
      <c r="AA433" s="253">
        <v>0</v>
      </c>
      <c r="AB433" s="253">
        <f t="shared" ref="AB433:AB434" si="1029">Z433+AA433</f>
        <v>26664.400000000001</v>
      </c>
      <c r="AC433" s="253">
        <v>0</v>
      </c>
      <c r="AD433" s="253">
        <v>26664.400000000001</v>
      </c>
      <c r="AE433" s="253">
        <v>26664.400000000001</v>
      </c>
      <c r="AF433" s="271">
        <f t="shared" si="901"/>
        <v>100</v>
      </c>
    </row>
    <row r="434" spans="1:32" ht="45" customHeight="1" x14ac:dyDescent="0.2">
      <c r="A434" s="363" t="s">
        <v>1045</v>
      </c>
      <c r="B434" s="248" t="s">
        <v>343</v>
      </c>
      <c r="C434" s="248" t="s">
        <v>208</v>
      </c>
      <c r="D434" s="248" t="s">
        <v>190</v>
      </c>
      <c r="E434" s="248" t="s">
        <v>1087</v>
      </c>
      <c r="F434" s="248" t="s">
        <v>170</v>
      </c>
      <c r="G434" s="253"/>
      <c r="H434" s="253">
        <v>16130</v>
      </c>
      <c r="I434" s="253">
        <v>0</v>
      </c>
      <c r="J434" s="253">
        <f>H434+I434</f>
        <v>16130</v>
      </c>
      <c r="K434" s="253">
        <v>0</v>
      </c>
      <c r="L434" s="253">
        <v>17706</v>
      </c>
      <c r="M434" s="253">
        <v>0</v>
      </c>
      <c r="N434" s="253">
        <v>4690.7</v>
      </c>
      <c r="O434" s="253">
        <f>M434+N434</f>
        <v>4690.7</v>
      </c>
      <c r="P434" s="253">
        <v>4690.7</v>
      </c>
      <c r="Q434" s="253">
        <v>45.4</v>
      </c>
      <c r="R434" s="253">
        <f t="shared" si="995"/>
        <v>4736.0999999999995</v>
      </c>
      <c r="S434" s="253">
        <v>-942.1</v>
      </c>
      <c r="T434" s="253">
        <v>4774.1000000000004</v>
      </c>
      <c r="U434" s="253">
        <v>38.5</v>
      </c>
      <c r="V434" s="253">
        <v>4812.6000000000004</v>
      </c>
      <c r="W434" s="253">
        <v>90</v>
      </c>
      <c r="X434" s="253">
        <f t="shared" si="1027"/>
        <v>4902.6000000000004</v>
      </c>
      <c r="Y434" s="253">
        <v>0</v>
      </c>
      <c r="Z434" s="253">
        <f t="shared" si="1028"/>
        <v>4902.6000000000004</v>
      </c>
      <c r="AA434" s="253">
        <v>0</v>
      </c>
      <c r="AB434" s="253">
        <f t="shared" si="1029"/>
        <v>4902.6000000000004</v>
      </c>
      <c r="AC434" s="253">
        <v>0</v>
      </c>
      <c r="AD434" s="253">
        <v>4902.6000000000004</v>
      </c>
      <c r="AE434" s="253">
        <v>4902.6000000000004</v>
      </c>
      <c r="AF434" s="271">
        <f t="shared" si="901"/>
        <v>100</v>
      </c>
    </row>
    <row r="435" spans="1:32" ht="18" hidden="1" customHeight="1" x14ac:dyDescent="0.2">
      <c r="A435" s="264" t="s">
        <v>287</v>
      </c>
      <c r="B435" s="246" t="s">
        <v>343</v>
      </c>
      <c r="C435" s="246" t="s">
        <v>208</v>
      </c>
      <c r="D435" s="246" t="s">
        <v>192</v>
      </c>
      <c r="E435" s="246"/>
      <c r="F435" s="246"/>
      <c r="G435" s="271"/>
      <c r="H435" s="271">
        <f t="shared" ref="H435:AC436" si="1030">H436</f>
        <v>0</v>
      </c>
      <c r="I435" s="271">
        <f t="shared" si="1030"/>
        <v>1015</v>
      </c>
      <c r="J435" s="271">
        <f t="shared" si="1030"/>
        <v>1015</v>
      </c>
      <c r="K435" s="271">
        <f t="shared" si="1030"/>
        <v>2400</v>
      </c>
      <c r="L435" s="271">
        <f t="shared" si="1030"/>
        <v>0</v>
      </c>
      <c r="M435" s="271">
        <f t="shared" si="1030"/>
        <v>0</v>
      </c>
      <c r="N435" s="271">
        <f t="shared" si="1030"/>
        <v>0</v>
      </c>
      <c r="O435" s="271">
        <f t="shared" si="1030"/>
        <v>0</v>
      </c>
      <c r="P435" s="271">
        <f t="shared" si="1030"/>
        <v>0</v>
      </c>
      <c r="Q435" s="271">
        <f t="shared" si="1030"/>
        <v>0</v>
      </c>
      <c r="R435" s="271">
        <f t="shared" si="1030"/>
        <v>0</v>
      </c>
      <c r="S435" s="271">
        <f t="shared" si="1030"/>
        <v>0</v>
      </c>
      <c r="T435" s="271">
        <f t="shared" si="1030"/>
        <v>0</v>
      </c>
      <c r="U435" s="271">
        <f t="shared" si="1030"/>
        <v>0</v>
      </c>
      <c r="V435" s="271">
        <f t="shared" si="1030"/>
        <v>0</v>
      </c>
      <c r="W435" s="271">
        <f t="shared" si="1030"/>
        <v>0</v>
      </c>
      <c r="X435" s="271">
        <f t="shared" ref="W435:AE436" si="1031">X436</f>
        <v>0</v>
      </c>
      <c r="Y435" s="271">
        <f t="shared" si="1030"/>
        <v>0</v>
      </c>
      <c r="Z435" s="271">
        <f t="shared" si="1031"/>
        <v>0</v>
      </c>
      <c r="AA435" s="271">
        <f t="shared" si="1030"/>
        <v>0</v>
      </c>
      <c r="AB435" s="271">
        <f t="shared" si="1031"/>
        <v>0</v>
      </c>
      <c r="AC435" s="271">
        <f t="shared" si="1030"/>
        <v>0</v>
      </c>
      <c r="AD435" s="271">
        <f t="shared" si="1031"/>
        <v>0</v>
      </c>
      <c r="AE435" s="271">
        <f t="shared" si="1031"/>
        <v>0</v>
      </c>
      <c r="AF435" s="271" t="e">
        <f t="shared" si="901"/>
        <v>#DIV/0!</v>
      </c>
    </row>
    <row r="436" spans="1:32" ht="27" hidden="1" customHeight="1" x14ac:dyDescent="0.2">
      <c r="A436" s="255" t="s">
        <v>980</v>
      </c>
      <c r="B436" s="248" t="s">
        <v>343</v>
      </c>
      <c r="C436" s="248" t="s">
        <v>208</v>
      </c>
      <c r="D436" s="248" t="s">
        <v>192</v>
      </c>
      <c r="E436" s="248" t="s">
        <v>910</v>
      </c>
      <c r="F436" s="248"/>
      <c r="G436" s="253"/>
      <c r="H436" s="253">
        <f>H437</f>
        <v>0</v>
      </c>
      <c r="I436" s="253">
        <f>I437</f>
        <v>1015</v>
      </c>
      <c r="J436" s="253">
        <f>H436+I436</f>
        <v>1015</v>
      </c>
      <c r="K436" s="253">
        <f>K437</f>
        <v>2400</v>
      </c>
      <c r="L436" s="253">
        <f>L437</f>
        <v>0</v>
      </c>
      <c r="M436" s="253">
        <f>M437</f>
        <v>0</v>
      </c>
      <c r="N436" s="253">
        <f t="shared" si="1030"/>
        <v>0</v>
      </c>
      <c r="O436" s="253">
        <f t="shared" si="1030"/>
        <v>0</v>
      </c>
      <c r="P436" s="253">
        <f t="shared" si="1030"/>
        <v>0</v>
      </c>
      <c r="Q436" s="253">
        <f t="shared" si="1030"/>
        <v>0</v>
      </c>
      <c r="R436" s="253">
        <f t="shared" si="1030"/>
        <v>0</v>
      </c>
      <c r="S436" s="253">
        <f t="shared" si="1030"/>
        <v>0</v>
      </c>
      <c r="T436" s="253">
        <f t="shared" si="1030"/>
        <v>0</v>
      </c>
      <c r="U436" s="253">
        <f t="shared" si="1030"/>
        <v>0</v>
      </c>
      <c r="V436" s="253">
        <f t="shared" si="1030"/>
        <v>0</v>
      </c>
      <c r="W436" s="253">
        <f t="shared" si="1031"/>
        <v>0</v>
      </c>
      <c r="X436" s="253">
        <f t="shared" si="1031"/>
        <v>0</v>
      </c>
      <c r="Y436" s="253">
        <f t="shared" si="1031"/>
        <v>0</v>
      </c>
      <c r="Z436" s="253">
        <f t="shared" si="1031"/>
        <v>0</v>
      </c>
      <c r="AA436" s="253">
        <f t="shared" si="1031"/>
        <v>0</v>
      </c>
      <c r="AB436" s="253">
        <f t="shared" si="1031"/>
        <v>0</v>
      </c>
      <c r="AC436" s="253">
        <f t="shared" si="1031"/>
        <v>0</v>
      </c>
      <c r="AD436" s="253">
        <f t="shared" si="1031"/>
        <v>0</v>
      </c>
      <c r="AE436" s="253">
        <f t="shared" si="1031"/>
        <v>0</v>
      </c>
      <c r="AF436" s="271" t="e">
        <f t="shared" si="901"/>
        <v>#DIV/0!</v>
      </c>
    </row>
    <row r="437" spans="1:32" ht="22.5" hidden="1" customHeight="1" x14ac:dyDescent="0.2">
      <c r="A437" s="255" t="s">
        <v>287</v>
      </c>
      <c r="B437" s="248" t="s">
        <v>343</v>
      </c>
      <c r="C437" s="248" t="s">
        <v>208</v>
      </c>
      <c r="D437" s="248" t="s">
        <v>192</v>
      </c>
      <c r="E437" s="248" t="s">
        <v>910</v>
      </c>
      <c r="F437" s="248" t="s">
        <v>269</v>
      </c>
      <c r="G437" s="253"/>
      <c r="H437" s="253">
        <v>0</v>
      </c>
      <c r="I437" s="253">
        <v>1015</v>
      </c>
      <c r="J437" s="253">
        <f>H437+I437</f>
        <v>1015</v>
      </c>
      <c r="K437" s="253">
        <v>2400</v>
      </c>
      <c r="L437" s="253">
        <v>0</v>
      </c>
      <c r="M437" s="253">
        <v>0</v>
      </c>
      <c r="N437" s="253">
        <v>0</v>
      </c>
      <c r="O437" s="253">
        <f>M437+N437</f>
        <v>0</v>
      </c>
      <c r="P437" s="253">
        <v>0</v>
      </c>
      <c r="Q437" s="253">
        <v>0</v>
      </c>
      <c r="R437" s="253">
        <f t="shared" si="995"/>
        <v>0</v>
      </c>
      <c r="S437" s="253">
        <f t="shared" ref="S437" si="1032">Q437+R437</f>
        <v>0</v>
      </c>
      <c r="T437" s="253">
        <f t="shared" ref="T437" si="1033">R437+S437</f>
        <v>0</v>
      </c>
      <c r="U437" s="253">
        <f t="shared" ref="U437" si="1034">S437+T437</f>
        <v>0</v>
      </c>
      <c r="V437" s="253">
        <f t="shared" ref="V437" si="1035">T437+U437</f>
        <v>0</v>
      </c>
      <c r="W437" s="253">
        <f t="shared" ref="W437" si="1036">U437+V437</f>
        <v>0</v>
      </c>
      <c r="X437" s="253">
        <f t="shared" ref="X437" si="1037">V437+W437</f>
        <v>0</v>
      </c>
      <c r="Y437" s="253">
        <f t="shared" ref="Y437" si="1038">W437+X437</f>
        <v>0</v>
      </c>
      <c r="Z437" s="253">
        <f t="shared" ref="Z437" si="1039">X437+Y437</f>
        <v>0</v>
      </c>
      <c r="AA437" s="253">
        <f t="shared" ref="AA437" si="1040">Y437+Z437</f>
        <v>0</v>
      </c>
      <c r="AB437" s="253">
        <f t="shared" ref="AB437" si="1041">Z437+AA437</f>
        <v>0</v>
      </c>
      <c r="AC437" s="253">
        <f t="shared" ref="AC437" si="1042">AA437+AB437</f>
        <v>0</v>
      </c>
      <c r="AD437" s="253">
        <f t="shared" ref="AD437:AE437" si="1043">AB437+AC437</f>
        <v>0</v>
      </c>
      <c r="AE437" s="253">
        <f t="shared" si="1043"/>
        <v>0</v>
      </c>
      <c r="AF437" s="271" t="e">
        <f t="shared" si="901"/>
        <v>#DIV/0!</v>
      </c>
    </row>
    <row r="438" spans="1:32" ht="14.25" x14ac:dyDescent="0.2">
      <c r="A438" s="264" t="s">
        <v>288</v>
      </c>
      <c r="B438" s="246" t="s">
        <v>343</v>
      </c>
      <c r="C438" s="246" t="s">
        <v>208</v>
      </c>
      <c r="D438" s="246" t="s">
        <v>194</v>
      </c>
      <c r="E438" s="246"/>
      <c r="F438" s="246"/>
      <c r="G438" s="271">
        <f>G441+G439+G444+G447+G446</f>
        <v>0</v>
      </c>
      <c r="H438" s="271">
        <f>H444+H446+H447+H449</f>
        <v>4677.5</v>
      </c>
      <c r="I438" s="271">
        <f>I444+I446+I447+I449</f>
        <v>844.88000000000011</v>
      </c>
      <c r="J438" s="271">
        <f>J444+J446+J447+J449</f>
        <v>5522.3799999999992</v>
      </c>
      <c r="K438" s="271">
        <f>K444+K446+K447+K449+K451</f>
        <v>528.03</v>
      </c>
      <c r="L438" s="271">
        <f>L444+L446+L447+L449+L451</f>
        <v>4478.3999999999996</v>
      </c>
      <c r="M438" s="271">
        <f>M444+M446+M447+M449+M451</f>
        <v>4478.3999999999996</v>
      </c>
      <c r="N438" s="271">
        <f>N444+N446+N447+N449+N451</f>
        <v>-3638.2999999999997</v>
      </c>
      <c r="O438" s="271">
        <f t="shared" ref="O438:P438" si="1044">O444+O446+O447+O449+O451</f>
        <v>840.1</v>
      </c>
      <c r="P438" s="271">
        <f t="shared" si="1044"/>
        <v>2190.1</v>
      </c>
      <c r="Q438" s="271">
        <f>Q444+Q446+Q447+Q449+Q451</f>
        <v>1021.6</v>
      </c>
      <c r="R438" s="271">
        <f>R444+R447+R449+R451</f>
        <v>511.70000000000005</v>
      </c>
      <c r="S438" s="271">
        <f>S444+S447+S449+S451</f>
        <v>9190.2999999999993</v>
      </c>
      <c r="T438" s="271">
        <f t="shared" ref="T438:V438" si="1045">T444+T447+T449+T451</f>
        <v>8352</v>
      </c>
      <c r="U438" s="271">
        <f>U444+U447+U449+U451</f>
        <v>1750</v>
      </c>
      <c r="V438" s="271">
        <f t="shared" si="1045"/>
        <v>0</v>
      </c>
      <c r="W438" s="271">
        <f>W444+W447+W449+W451</f>
        <v>10851.3</v>
      </c>
      <c r="X438" s="271">
        <f>X444+X447+X449+X451+X454</f>
        <v>10851.3</v>
      </c>
      <c r="Y438" s="271">
        <f t="shared" ref="Y438:Z438" si="1046">Y444+Y447+Y449+Y451+Y454</f>
        <v>1726</v>
      </c>
      <c r="Z438" s="271">
        <f t="shared" si="1046"/>
        <v>12577.3</v>
      </c>
      <c r="AA438" s="271">
        <f t="shared" ref="AA438" si="1047">AA444+AA447+AA449+AA451+AA454</f>
        <v>494</v>
      </c>
      <c r="AB438" s="271">
        <f>AB444+AB447+AB451+AB453+AB454</f>
        <v>13071.3</v>
      </c>
      <c r="AC438" s="271">
        <f t="shared" ref="AC438:AD438" si="1048">AC444+AC447+AC451+AC453+AC454</f>
        <v>6025.7309999999998</v>
      </c>
      <c r="AD438" s="271">
        <f t="shared" si="1048"/>
        <v>19097.031000000003</v>
      </c>
      <c r="AE438" s="271">
        <f t="shared" ref="AE438" si="1049">AE444+AE447+AE451+AE453+AE454</f>
        <v>19097.031000000003</v>
      </c>
      <c r="AF438" s="271">
        <f t="shared" si="901"/>
        <v>100</v>
      </c>
    </row>
    <row r="439" spans="1:32" ht="69" hidden="1" customHeight="1" x14ac:dyDescent="0.2">
      <c r="A439" s="266" t="s">
        <v>396</v>
      </c>
      <c r="B439" s="248" t="s">
        <v>343</v>
      </c>
      <c r="C439" s="248" t="s">
        <v>208</v>
      </c>
      <c r="D439" s="248" t="s">
        <v>194</v>
      </c>
      <c r="E439" s="248" t="s">
        <v>398</v>
      </c>
      <c r="F439" s="248"/>
      <c r="G439" s="253"/>
      <c r="H439" s="253"/>
      <c r="I439" s="253">
        <f>I440</f>
        <v>-665.7</v>
      </c>
      <c r="J439" s="253" t="e">
        <f>J440</f>
        <v>#REF!</v>
      </c>
      <c r="K439" s="253">
        <f>K440</f>
        <v>-665.7</v>
      </c>
      <c r="L439" s="253" t="e">
        <f>L440</f>
        <v>#REF!</v>
      </c>
      <c r="M439" s="253" t="e">
        <f>M440</f>
        <v>#REF!</v>
      </c>
      <c r="N439" s="253" t="e">
        <f t="shared" ref="N439:AE439" si="1050">N440</f>
        <v>#REF!</v>
      </c>
      <c r="O439" s="253" t="e">
        <f t="shared" si="1050"/>
        <v>#REF!</v>
      </c>
      <c r="P439" s="253" t="e">
        <f t="shared" si="1050"/>
        <v>#REF!</v>
      </c>
      <c r="Q439" s="253" t="e">
        <f t="shared" si="1050"/>
        <v>#REF!</v>
      </c>
      <c r="R439" s="253" t="e">
        <f t="shared" si="1050"/>
        <v>#REF!</v>
      </c>
      <c r="S439" s="253" t="e">
        <f t="shared" si="1050"/>
        <v>#REF!</v>
      </c>
      <c r="T439" s="253" t="e">
        <f t="shared" si="1050"/>
        <v>#REF!</v>
      </c>
      <c r="U439" s="253" t="e">
        <f t="shared" si="1050"/>
        <v>#REF!</v>
      </c>
      <c r="V439" s="253" t="e">
        <f t="shared" si="1050"/>
        <v>#REF!</v>
      </c>
      <c r="W439" s="253" t="e">
        <f t="shared" si="1050"/>
        <v>#REF!</v>
      </c>
      <c r="X439" s="253" t="e">
        <f t="shared" si="1050"/>
        <v>#REF!</v>
      </c>
      <c r="Y439" s="253" t="e">
        <f t="shared" si="1050"/>
        <v>#REF!</v>
      </c>
      <c r="Z439" s="253" t="e">
        <f t="shared" si="1050"/>
        <v>#REF!</v>
      </c>
      <c r="AA439" s="253" t="e">
        <f t="shared" si="1050"/>
        <v>#REF!</v>
      </c>
      <c r="AB439" s="253" t="e">
        <f t="shared" si="1050"/>
        <v>#REF!</v>
      </c>
      <c r="AC439" s="253" t="e">
        <f t="shared" si="1050"/>
        <v>#REF!</v>
      </c>
      <c r="AD439" s="253" t="e">
        <f t="shared" si="1050"/>
        <v>#REF!</v>
      </c>
      <c r="AE439" s="253" t="e">
        <f t="shared" si="1050"/>
        <v>#REF!</v>
      </c>
      <c r="AF439" s="271" t="e">
        <f t="shared" si="901"/>
        <v>#REF!</v>
      </c>
    </row>
    <row r="440" spans="1:32" ht="17.25" hidden="1" customHeight="1" x14ac:dyDescent="0.2">
      <c r="A440" s="255" t="s">
        <v>268</v>
      </c>
      <c r="B440" s="248" t="s">
        <v>343</v>
      </c>
      <c r="C440" s="248" t="s">
        <v>208</v>
      </c>
      <c r="D440" s="248" t="s">
        <v>194</v>
      </c>
      <c r="E440" s="248" t="s">
        <v>398</v>
      </c>
      <c r="F440" s="248" t="s">
        <v>155</v>
      </c>
      <c r="G440" s="253"/>
      <c r="H440" s="253"/>
      <c r="I440" s="253">
        <v>-665.7</v>
      </c>
      <c r="J440" s="253" t="e">
        <f>#REF!+I440</f>
        <v>#REF!</v>
      </c>
      <c r="K440" s="253">
        <v>-665.7</v>
      </c>
      <c r="L440" s="253" t="e">
        <f>#REF!+J440</f>
        <v>#REF!</v>
      </c>
      <c r="M440" s="253" t="e">
        <f>#REF!+K440</f>
        <v>#REF!</v>
      </c>
      <c r="N440" s="253" t="e">
        <f>#REF!+L440</f>
        <v>#REF!</v>
      </c>
      <c r="O440" s="253" t="e">
        <f>#REF!+M440</f>
        <v>#REF!</v>
      </c>
      <c r="P440" s="253" t="e">
        <f>#REF!+N440</f>
        <v>#REF!</v>
      </c>
      <c r="Q440" s="253" t="e">
        <f>#REF!+O440</f>
        <v>#REF!</v>
      </c>
      <c r="R440" s="253" t="e">
        <f>#REF!+P440</f>
        <v>#REF!</v>
      </c>
      <c r="S440" s="253" t="e">
        <f>#REF!+Q440</f>
        <v>#REF!</v>
      </c>
      <c r="T440" s="253" t="e">
        <f>#REF!+R440</f>
        <v>#REF!</v>
      </c>
      <c r="U440" s="253" t="e">
        <f>#REF!+S440</f>
        <v>#REF!</v>
      </c>
      <c r="V440" s="253" t="e">
        <f>#REF!+T440</f>
        <v>#REF!</v>
      </c>
      <c r="W440" s="253" t="e">
        <f>#REF!+U440</f>
        <v>#REF!</v>
      </c>
      <c r="X440" s="253" t="e">
        <f>#REF!+V440</f>
        <v>#REF!</v>
      </c>
      <c r="Y440" s="253" t="e">
        <f>#REF!+W440</f>
        <v>#REF!</v>
      </c>
      <c r="Z440" s="253" t="e">
        <f>#REF!+X440</f>
        <v>#REF!</v>
      </c>
      <c r="AA440" s="253" t="e">
        <f>#REF!+Y440</f>
        <v>#REF!</v>
      </c>
      <c r="AB440" s="253" t="e">
        <f>#REF!+Z440</f>
        <v>#REF!</v>
      </c>
      <c r="AC440" s="253" t="e">
        <f>#REF!+AA440</f>
        <v>#REF!</v>
      </c>
      <c r="AD440" s="253" t="e">
        <f>#REF!+AB440</f>
        <v>#REF!</v>
      </c>
      <c r="AE440" s="253" t="e">
        <f>#REF!+AC440</f>
        <v>#REF!</v>
      </c>
      <c r="AF440" s="271" t="e">
        <f t="shared" ref="AF440:AF503" si="1051">AE440/AD440*100</f>
        <v>#REF!</v>
      </c>
    </row>
    <row r="441" spans="1:32" ht="57.75" hidden="1" customHeight="1" x14ac:dyDescent="0.2">
      <c r="A441" s="363" t="s">
        <v>725</v>
      </c>
      <c r="B441" s="248" t="s">
        <v>343</v>
      </c>
      <c r="C441" s="268" t="s">
        <v>208</v>
      </c>
      <c r="D441" s="268" t="s">
        <v>194</v>
      </c>
      <c r="E441" s="268" t="s">
        <v>380</v>
      </c>
      <c r="F441" s="268"/>
      <c r="G441" s="253"/>
      <c r="H441" s="253"/>
      <c r="I441" s="253">
        <f t="shared" ref="I441:AC442" si="1052">I442</f>
        <v>-3609.5</v>
      </c>
      <c r="J441" s="253" t="e">
        <f t="shared" si="1052"/>
        <v>#REF!</v>
      </c>
      <c r="K441" s="253">
        <f t="shared" si="1052"/>
        <v>-3609.5</v>
      </c>
      <c r="L441" s="253" t="e">
        <f t="shared" si="1052"/>
        <v>#REF!</v>
      </c>
      <c r="M441" s="253" t="e">
        <f t="shared" si="1052"/>
        <v>#REF!</v>
      </c>
      <c r="N441" s="253" t="e">
        <f t="shared" si="1052"/>
        <v>#REF!</v>
      </c>
      <c r="O441" s="253" t="e">
        <f t="shared" si="1052"/>
        <v>#REF!</v>
      </c>
      <c r="P441" s="253" t="e">
        <f t="shared" si="1052"/>
        <v>#REF!</v>
      </c>
      <c r="Q441" s="253" t="e">
        <f t="shared" si="1052"/>
        <v>#REF!</v>
      </c>
      <c r="R441" s="253" t="e">
        <f t="shared" si="1052"/>
        <v>#REF!</v>
      </c>
      <c r="S441" s="253" t="e">
        <f t="shared" si="1052"/>
        <v>#REF!</v>
      </c>
      <c r="T441" s="253" t="e">
        <f t="shared" si="1052"/>
        <v>#REF!</v>
      </c>
      <c r="U441" s="253" t="e">
        <f t="shared" si="1052"/>
        <v>#REF!</v>
      </c>
      <c r="V441" s="253" t="e">
        <f t="shared" si="1052"/>
        <v>#REF!</v>
      </c>
      <c r="W441" s="253" t="e">
        <f t="shared" si="1052"/>
        <v>#REF!</v>
      </c>
      <c r="X441" s="253" t="e">
        <f t="shared" si="1052"/>
        <v>#REF!</v>
      </c>
      <c r="Y441" s="253" t="e">
        <f t="shared" si="1052"/>
        <v>#REF!</v>
      </c>
      <c r="Z441" s="253" t="e">
        <f t="shared" ref="Y441:AE442" si="1053">Z442</f>
        <v>#REF!</v>
      </c>
      <c r="AA441" s="253" t="e">
        <f t="shared" si="1052"/>
        <v>#REF!</v>
      </c>
      <c r="AB441" s="253" t="e">
        <f t="shared" si="1053"/>
        <v>#REF!</v>
      </c>
      <c r="AC441" s="253" t="e">
        <f t="shared" si="1052"/>
        <v>#REF!</v>
      </c>
      <c r="AD441" s="253" t="e">
        <f t="shared" si="1053"/>
        <v>#REF!</v>
      </c>
      <c r="AE441" s="253" t="e">
        <f t="shared" si="1053"/>
        <v>#REF!</v>
      </c>
      <c r="AF441" s="271" t="e">
        <f t="shared" si="1051"/>
        <v>#REF!</v>
      </c>
    </row>
    <row r="442" spans="1:32" ht="107.25" hidden="1" customHeight="1" x14ac:dyDescent="0.2">
      <c r="A442" s="363" t="s">
        <v>724</v>
      </c>
      <c r="B442" s="248" t="s">
        <v>343</v>
      </c>
      <c r="C442" s="268" t="s">
        <v>208</v>
      </c>
      <c r="D442" s="268" t="s">
        <v>194</v>
      </c>
      <c r="E442" s="268" t="s">
        <v>723</v>
      </c>
      <c r="F442" s="268"/>
      <c r="G442" s="253"/>
      <c r="H442" s="253"/>
      <c r="I442" s="253">
        <f t="shared" si="1052"/>
        <v>-3609.5</v>
      </c>
      <c r="J442" s="253" t="e">
        <f t="shared" si="1052"/>
        <v>#REF!</v>
      </c>
      <c r="K442" s="253">
        <f t="shared" si="1052"/>
        <v>-3609.5</v>
      </c>
      <c r="L442" s="253" t="e">
        <f t="shared" si="1052"/>
        <v>#REF!</v>
      </c>
      <c r="M442" s="253" t="e">
        <f t="shared" si="1052"/>
        <v>#REF!</v>
      </c>
      <c r="N442" s="253" t="e">
        <f t="shared" si="1052"/>
        <v>#REF!</v>
      </c>
      <c r="O442" s="253" t="e">
        <f t="shared" si="1052"/>
        <v>#REF!</v>
      </c>
      <c r="P442" s="253" t="e">
        <f t="shared" si="1052"/>
        <v>#REF!</v>
      </c>
      <c r="Q442" s="253" t="e">
        <f t="shared" si="1052"/>
        <v>#REF!</v>
      </c>
      <c r="R442" s="253" t="e">
        <f t="shared" si="1052"/>
        <v>#REF!</v>
      </c>
      <c r="S442" s="253" t="e">
        <f t="shared" si="1052"/>
        <v>#REF!</v>
      </c>
      <c r="T442" s="253" t="e">
        <f t="shared" si="1052"/>
        <v>#REF!</v>
      </c>
      <c r="U442" s="253" t="e">
        <f t="shared" si="1052"/>
        <v>#REF!</v>
      </c>
      <c r="V442" s="253" t="e">
        <f t="shared" si="1052"/>
        <v>#REF!</v>
      </c>
      <c r="W442" s="253" t="e">
        <f t="shared" si="1052"/>
        <v>#REF!</v>
      </c>
      <c r="X442" s="253" t="e">
        <f t="shared" si="1052"/>
        <v>#REF!</v>
      </c>
      <c r="Y442" s="253" t="e">
        <f t="shared" si="1053"/>
        <v>#REF!</v>
      </c>
      <c r="Z442" s="253" t="e">
        <f t="shared" si="1053"/>
        <v>#REF!</v>
      </c>
      <c r="AA442" s="253" t="e">
        <f t="shared" si="1053"/>
        <v>#REF!</v>
      </c>
      <c r="AB442" s="253" t="e">
        <f t="shared" si="1053"/>
        <v>#REF!</v>
      </c>
      <c r="AC442" s="253" t="e">
        <f t="shared" si="1053"/>
        <v>#REF!</v>
      </c>
      <c r="AD442" s="253" t="e">
        <f t="shared" si="1053"/>
        <v>#REF!</v>
      </c>
      <c r="AE442" s="253" t="e">
        <f t="shared" si="1053"/>
        <v>#REF!</v>
      </c>
      <c r="AF442" s="271" t="e">
        <f t="shared" si="1051"/>
        <v>#REF!</v>
      </c>
    </row>
    <row r="443" spans="1:32" ht="18.75" hidden="1" customHeight="1" x14ac:dyDescent="0.2">
      <c r="A443" s="363" t="s">
        <v>287</v>
      </c>
      <c r="B443" s="248" t="s">
        <v>343</v>
      </c>
      <c r="C443" s="268" t="s">
        <v>208</v>
      </c>
      <c r="D443" s="268" t="s">
        <v>194</v>
      </c>
      <c r="E443" s="268" t="s">
        <v>723</v>
      </c>
      <c r="F443" s="268" t="s">
        <v>269</v>
      </c>
      <c r="G443" s="253"/>
      <c r="H443" s="253"/>
      <c r="I443" s="253">
        <v>-3609.5</v>
      </c>
      <c r="J443" s="253" t="e">
        <f>#REF!+I443</f>
        <v>#REF!</v>
      </c>
      <c r="K443" s="253">
        <v>-3609.5</v>
      </c>
      <c r="L443" s="253" t="e">
        <f>#REF!+J443</f>
        <v>#REF!</v>
      </c>
      <c r="M443" s="253" t="e">
        <f>#REF!+K443</f>
        <v>#REF!</v>
      </c>
      <c r="N443" s="253" t="e">
        <f>#REF!+L443</f>
        <v>#REF!</v>
      </c>
      <c r="O443" s="253" t="e">
        <f>#REF!+M443</f>
        <v>#REF!</v>
      </c>
      <c r="P443" s="253" t="e">
        <f>#REF!+N443</f>
        <v>#REF!</v>
      </c>
      <c r="Q443" s="253" t="e">
        <f>#REF!+O443</f>
        <v>#REF!</v>
      </c>
      <c r="R443" s="253" t="e">
        <f>#REF!+P443</f>
        <v>#REF!</v>
      </c>
      <c r="S443" s="253" t="e">
        <f>#REF!+Q443</f>
        <v>#REF!</v>
      </c>
      <c r="T443" s="253" t="e">
        <f>#REF!+R443</f>
        <v>#REF!</v>
      </c>
      <c r="U443" s="253" t="e">
        <f>#REF!+S443</f>
        <v>#REF!</v>
      </c>
      <c r="V443" s="253" t="e">
        <f>#REF!+T443</f>
        <v>#REF!</v>
      </c>
      <c r="W443" s="253" t="e">
        <f>#REF!+U443</f>
        <v>#REF!</v>
      </c>
      <c r="X443" s="253" t="e">
        <f>#REF!+V443</f>
        <v>#REF!</v>
      </c>
      <c r="Y443" s="253" t="e">
        <f>#REF!+W443</f>
        <v>#REF!</v>
      </c>
      <c r="Z443" s="253" t="e">
        <f>#REF!+X443</f>
        <v>#REF!</v>
      </c>
      <c r="AA443" s="253" t="e">
        <f>#REF!+Y443</f>
        <v>#REF!</v>
      </c>
      <c r="AB443" s="253" t="e">
        <f>#REF!+Z443</f>
        <v>#REF!</v>
      </c>
      <c r="AC443" s="253" t="e">
        <f>#REF!+AA443</f>
        <v>#REF!</v>
      </c>
      <c r="AD443" s="253" t="e">
        <f>#REF!+AB443</f>
        <v>#REF!</v>
      </c>
      <c r="AE443" s="253" t="e">
        <f>#REF!+AC443</f>
        <v>#REF!</v>
      </c>
      <c r="AF443" s="271" t="e">
        <f t="shared" si="1051"/>
        <v>#REF!</v>
      </c>
    </row>
    <row r="444" spans="1:32" ht="38.25" customHeight="1" x14ac:dyDescent="0.2">
      <c r="A444" s="363" t="s">
        <v>1040</v>
      </c>
      <c r="B444" s="248" t="s">
        <v>343</v>
      </c>
      <c r="C444" s="268" t="s">
        <v>208</v>
      </c>
      <c r="D444" s="268" t="s">
        <v>194</v>
      </c>
      <c r="E444" s="268" t="s">
        <v>1122</v>
      </c>
      <c r="F444" s="268"/>
      <c r="G444" s="253"/>
      <c r="H444" s="253">
        <f t="shared" ref="H444:Q444" si="1054">H445</f>
        <v>502.9</v>
      </c>
      <c r="I444" s="253">
        <f t="shared" si="1054"/>
        <v>0</v>
      </c>
      <c r="J444" s="253">
        <f t="shared" si="1054"/>
        <v>502.9</v>
      </c>
      <c r="K444" s="253">
        <f t="shared" si="1054"/>
        <v>0</v>
      </c>
      <c r="L444" s="253">
        <f t="shared" si="1054"/>
        <v>795.7</v>
      </c>
      <c r="M444" s="253">
        <f t="shared" si="1054"/>
        <v>795.7</v>
      </c>
      <c r="N444" s="253">
        <f t="shared" si="1054"/>
        <v>36</v>
      </c>
      <c r="O444" s="253">
        <f t="shared" si="1054"/>
        <v>831.7</v>
      </c>
      <c r="P444" s="253">
        <f t="shared" si="1054"/>
        <v>831.7</v>
      </c>
      <c r="Q444" s="253">
        <f t="shared" si="1054"/>
        <v>-328.4</v>
      </c>
      <c r="R444" s="253">
        <f>R445+R446</f>
        <v>511.70000000000005</v>
      </c>
      <c r="S444" s="253">
        <f t="shared" ref="S444:T444" si="1055">S445+S446</f>
        <v>-511.7</v>
      </c>
      <c r="T444" s="253">
        <f t="shared" si="1055"/>
        <v>0</v>
      </c>
      <c r="U444" s="253">
        <f t="shared" ref="U444:V444" si="1056">U445+U446</f>
        <v>220</v>
      </c>
      <c r="V444" s="253">
        <f t="shared" si="1056"/>
        <v>0</v>
      </c>
      <c r="W444" s="253">
        <f t="shared" ref="W444:X444" si="1057">W445+W446</f>
        <v>220</v>
      </c>
      <c r="X444" s="253">
        <f t="shared" si="1057"/>
        <v>220</v>
      </c>
      <c r="Y444" s="253">
        <f t="shared" ref="Y444:Z444" si="1058">Y445+Y446</f>
        <v>0</v>
      </c>
      <c r="Z444" s="253">
        <f t="shared" si="1058"/>
        <v>220</v>
      </c>
      <c r="AA444" s="253">
        <f t="shared" ref="AA444" si="1059">AA445+AA446</f>
        <v>0</v>
      </c>
      <c r="AB444" s="253">
        <f>AB445+AB446</f>
        <v>220</v>
      </c>
      <c r="AC444" s="253">
        <f t="shared" ref="AC444:AD444" si="1060">AC445+AC446</f>
        <v>34.878999999999998</v>
      </c>
      <c r="AD444" s="253">
        <f t="shared" si="1060"/>
        <v>254.87899999999999</v>
      </c>
      <c r="AE444" s="253">
        <f t="shared" ref="AE444" si="1061">AE445+AE446</f>
        <v>254.87899999999999</v>
      </c>
      <c r="AF444" s="271">
        <f t="shared" si="1051"/>
        <v>100</v>
      </c>
    </row>
    <row r="445" spans="1:32" ht="30" hidden="1" customHeight="1" x14ac:dyDescent="0.2">
      <c r="A445" s="363" t="s">
        <v>1159</v>
      </c>
      <c r="B445" s="248" t="s">
        <v>343</v>
      </c>
      <c r="C445" s="268" t="s">
        <v>208</v>
      </c>
      <c r="D445" s="268" t="s">
        <v>194</v>
      </c>
      <c r="E445" s="268" t="s">
        <v>760</v>
      </c>
      <c r="F445" s="268" t="s">
        <v>160</v>
      </c>
      <c r="G445" s="253"/>
      <c r="H445" s="253">
        <v>502.9</v>
      </c>
      <c r="I445" s="253">
        <v>0</v>
      </c>
      <c r="J445" s="253">
        <f t="shared" ref="J445:J455" si="1062">H445+I445</f>
        <v>502.9</v>
      </c>
      <c r="K445" s="253">
        <v>0</v>
      </c>
      <c r="L445" s="253">
        <v>795.7</v>
      </c>
      <c r="M445" s="253">
        <v>795.7</v>
      </c>
      <c r="N445" s="253">
        <v>36</v>
      </c>
      <c r="O445" s="253">
        <f>M445+N445</f>
        <v>831.7</v>
      </c>
      <c r="P445" s="253">
        <v>831.7</v>
      </c>
      <c r="Q445" s="253">
        <v>-328.4</v>
      </c>
      <c r="R445" s="253">
        <f t="shared" si="995"/>
        <v>503.30000000000007</v>
      </c>
      <c r="S445" s="253">
        <v>-503.3</v>
      </c>
      <c r="T445" s="253">
        <f t="shared" ref="T445:T446" si="1063">R445+S445</f>
        <v>0</v>
      </c>
      <c r="U445" s="253">
        <v>0</v>
      </c>
      <c r="V445" s="253">
        <f t="shared" ref="V445" si="1064">T445+U445</f>
        <v>0</v>
      </c>
      <c r="W445" s="253">
        <v>0</v>
      </c>
      <c r="X445" s="253">
        <f t="shared" ref="X445:X446" si="1065">V445+W445</f>
        <v>0</v>
      </c>
      <c r="Y445" s="253">
        <v>0</v>
      </c>
      <c r="Z445" s="253">
        <f t="shared" ref="Z445:Z446" si="1066">X445+Y445</f>
        <v>0</v>
      </c>
      <c r="AA445" s="253">
        <v>0</v>
      </c>
      <c r="AB445" s="253">
        <f t="shared" ref="AB445:AB446" si="1067">Z445+AA445</f>
        <v>0</v>
      </c>
      <c r="AC445" s="253">
        <v>0</v>
      </c>
      <c r="AD445" s="253">
        <f t="shared" ref="AD445:AE445" si="1068">AB445+AC445</f>
        <v>0</v>
      </c>
      <c r="AE445" s="253">
        <f t="shared" si="1068"/>
        <v>0</v>
      </c>
      <c r="AF445" s="271" t="e">
        <f t="shared" si="1051"/>
        <v>#DIV/0!</v>
      </c>
    </row>
    <row r="446" spans="1:32" ht="35.25" customHeight="1" x14ac:dyDescent="0.2">
      <c r="A446" s="387" t="s">
        <v>854</v>
      </c>
      <c r="B446" s="248" t="s">
        <v>343</v>
      </c>
      <c r="C446" s="268" t="s">
        <v>208</v>
      </c>
      <c r="D446" s="268" t="s">
        <v>194</v>
      </c>
      <c r="E446" s="268" t="s">
        <v>1122</v>
      </c>
      <c r="F446" s="268" t="s">
        <v>767</v>
      </c>
      <c r="G446" s="253"/>
      <c r="H446" s="253">
        <v>5.6</v>
      </c>
      <c r="I446" s="253">
        <v>-0.52</v>
      </c>
      <c r="J446" s="253">
        <f t="shared" si="1062"/>
        <v>5.08</v>
      </c>
      <c r="K446" s="253">
        <v>0</v>
      </c>
      <c r="L446" s="253">
        <v>8</v>
      </c>
      <c r="M446" s="253">
        <v>8</v>
      </c>
      <c r="N446" s="253">
        <v>0.4</v>
      </c>
      <c r="O446" s="253">
        <f>M446+N446</f>
        <v>8.4</v>
      </c>
      <c r="P446" s="253">
        <v>8.4</v>
      </c>
      <c r="Q446" s="253">
        <v>0</v>
      </c>
      <c r="R446" s="253">
        <f t="shared" si="995"/>
        <v>8.4</v>
      </c>
      <c r="S446" s="253">
        <v>-8.4</v>
      </c>
      <c r="T446" s="253">
        <f t="shared" si="1063"/>
        <v>0</v>
      </c>
      <c r="U446" s="253">
        <v>220</v>
      </c>
      <c r="V446" s="253">
        <v>0</v>
      </c>
      <c r="W446" s="253">
        <v>220</v>
      </c>
      <c r="X446" s="253">
        <f t="shared" si="1065"/>
        <v>220</v>
      </c>
      <c r="Y446" s="253">
        <v>0</v>
      </c>
      <c r="Z446" s="253">
        <f t="shared" si="1066"/>
        <v>220</v>
      </c>
      <c r="AA446" s="253">
        <v>0</v>
      </c>
      <c r="AB446" s="253">
        <f t="shared" si="1067"/>
        <v>220</v>
      </c>
      <c r="AC446" s="253">
        <v>34.878999999999998</v>
      </c>
      <c r="AD446" s="253">
        <v>254.87899999999999</v>
      </c>
      <c r="AE446" s="253">
        <v>254.87899999999999</v>
      </c>
      <c r="AF446" s="271">
        <f t="shared" si="1051"/>
        <v>100</v>
      </c>
    </row>
    <row r="447" spans="1:32" ht="33.75" customHeight="1" x14ac:dyDescent="0.2">
      <c r="A447" s="415" t="s">
        <v>1043</v>
      </c>
      <c r="B447" s="248" t="s">
        <v>343</v>
      </c>
      <c r="C447" s="268" t="s">
        <v>208</v>
      </c>
      <c r="D447" s="268" t="s">
        <v>194</v>
      </c>
      <c r="E447" s="268" t="s">
        <v>1088</v>
      </c>
      <c r="F447" s="268"/>
      <c r="G447" s="253"/>
      <c r="H447" s="253">
        <f>H448</f>
        <v>3669</v>
      </c>
      <c r="I447" s="253">
        <f>I448</f>
        <v>0</v>
      </c>
      <c r="J447" s="253">
        <f t="shared" si="1062"/>
        <v>3669</v>
      </c>
      <c r="K447" s="253">
        <f>K448</f>
        <v>0</v>
      </c>
      <c r="L447" s="253">
        <f>L448</f>
        <v>3674.7</v>
      </c>
      <c r="M447" s="253">
        <f>M448</f>
        <v>3674.7</v>
      </c>
      <c r="N447" s="253">
        <f t="shared" ref="N447:Q447" si="1069">N448</f>
        <v>-3674.7</v>
      </c>
      <c r="O447" s="253">
        <f t="shared" si="1069"/>
        <v>0</v>
      </c>
      <c r="P447" s="253">
        <f t="shared" si="1069"/>
        <v>0</v>
      </c>
      <c r="Q447" s="253">
        <f t="shared" si="1069"/>
        <v>0</v>
      </c>
      <c r="R447" s="253">
        <f>R448</f>
        <v>0</v>
      </c>
      <c r="S447" s="253">
        <f t="shared" ref="S447:AE447" si="1070">S448</f>
        <v>8352</v>
      </c>
      <c r="T447" s="253">
        <f t="shared" si="1070"/>
        <v>8352</v>
      </c>
      <c r="U447" s="253">
        <f t="shared" si="1070"/>
        <v>830</v>
      </c>
      <c r="V447" s="253">
        <f t="shared" si="1070"/>
        <v>0</v>
      </c>
      <c r="W447" s="253">
        <f t="shared" si="1070"/>
        <v>9182</v>
      </c>
      <c r="X447" s="253">
        <f t="shared" si="1070"/>
        <v>9182</v>
      </c>
      <c r="Y447" s="253">
        <f t="shared" si="1070"/>
        <v>120</v>
      </c>
      <c r="Z447" s="253">
        <f t="shared" si="1070"/>
        <v>9302</v>
      </c>
      <c r="AA447" s="253">
        <f t="shared" si="1070"/>
        <v>0</v>
      </c>
      <c r="AB447" s="253">
        <f t="shared" si="1070"/>
        <v>9302</v>
      </c>
      <c r="AC447" s="253">
        <f t="shared" si="1070"/>
        <v>2213.915</v>
      </c>
      <c r="AD447" s="253">
        <f t="shared" si="1070"/>
        <v>11515.915000000001</v>
      </c>
      <c r="AE447" s="253">
        <f t="shared" si="1070"/>
        <v>11515.915000000001</v>
      </c>
      <c r="AF447" s="271">
        <f t="shared" si="1051"/>
        <v>100</v>
      </c>
    </row>
    <row r="448" spans="1:32" ht="17.25" customHeight="1" x14ac:dyDescent="0.2">
      <c r="A448" s="363" t="s">
        <v>766</v>
      </c>
      <c r="B448" s="248" t="s">
        <v>343</v>
      </c>
      <c r="C448" s="268" t="s">
        <v>208</v>
      </c>
      <c r="D448" s="268" t="s">
        <v>194</v>
      </c>
      <c r="E448" s="268" t="s">
        <v>1088</v>
      </c>
      <c r="F448" s="268" t="s">
        <v>767</v>
      </c>
      <c r="G448" s="253"/>
      <c r="H448" s="253">
        <v>3669</v>
      </c>
      <c r="I448" s="253">
        <v>0</v>
      </c>
      <c r="J448" s="253">
        <f t="shared" si="1062"/>
        <v>3669</v>
      </c>
      <c r="K448" s="253">
        <v>0</v>
      </c>
      <c r="L448" s="253">
        <v>3674.7</v>
      </c>
      <c r="M448" s="253">
        <v>3674.7</v>
      </c>
      <c r="N448" s="253">
        <v>-3674.7</v>
      </c>
      <c r="O448" s="253">
        <f>M448+N448</f>
        <v>0</v>
      </c>
      <c r="P448" s="253">
        <v>0</v>
      </c>
      <c r="Q448" s="253">
        <v>0</v>
      </c>
      <c r="R448" s="253">
        <f t="shared" si="995"/>
        <v>0</v>
      </c>
      <c r="S448" s="253">
        <v>8352</v>
      </c>
      <c r="T448" s="253">
        <f t="shared" ref="T448" si="1071">R448+S448</f>
        <v>8352</v>
      </c>
      <c r="U448" s="253">
        <v>830</v>
      </c>
      <c r="V448" s="253">
        <v>0</v>
      </c>
      <c r="W448" s="253">
        <v>9182</v>
      </c>
      <c r="X448" s="253">
        <f t="shared" ref="X448" si="1072">V448+W448</f>
        <v>9182</v>
      </c>
      <c r="Y448" s="253">
        <v>120</v>
      </c>
      <c r="Z448" s="253">
        <f t="shared" ref="Z448" si="1073">X448+Y448</f>
        <v>9302</v>
      </c>
      <c r="AA448" s="253">
        <v>0</v>
      </c>
      <c r="AB448" s="253">
        <f t="shared" ref="AB448" si="1074">Z448+AA448</f>
        <v>9302</v>
      </c>
      <c r="AC448" s="253">
        <v>2213.915</v>
      </c>
      <c r="AD448" s="253">
        <v>11515.915000000001</v>
      </c>
      <c r="AE448" s="253">
        <v>11515.915000000001</v>
      </c>
      <c r="AF448" s="271">
        <f t="shared" si="1051"/>
        <v>100</v>
      </c>
    </row>
    <row r="449" spans="1:32" ht="18" hidden="1" customHeight="1" x14ac:dyDescent="0.2">
      <c r="A449" s="363" t="s">
        <v>885</v>
      </c>
      <c r="B449" s="248" t="s">
        <v>343</v>
      </c>
      <c r="C449" s="268" t="s">
        <v>208</v>
      </c>
      <c r="D449" s="268" t="s">
        <v>194</v>
      </c>
      <c r="E449" s="268" t="s">
        <v>886</v>
      </c>
      <c r="F449" s="268"/>
      <c r="G449" s="253"/>
      <c r="H449" s="253">
        <f>H450</f>
        <v>500</v>
      </c>
      <c r="I449" s="253">
        <f>I450</f>
        <v>845.40000000000009</v>
      </c>
      <c r="J449" s="253">
        <f t="shared" si="1062"/>
        <v>1345.4</v>
      </c>
      <c r="K449" s="253">
        <f>K450</f>
        <v>264.01499999999999</v>
      </c>
      <c r="L449" s="253">
        <f>L450</f>
        <v>0</v>
      </c>
      <c r="M449" s="253">
        <f>M450</f>
        <v>0</v>
      </c>
      <c r="N449" s="253">
        <f t="shared" ref="N449:Q449" si="1075">N450</f>
        <v>0</v>
      </c>
      <c r="O449" s="253">
        <f t="shared" si="1075"/>
        <v>0</v>
      </c>
      <c r="P449" s="253">
        <f t="shared" si="1075"/>
        <v>0</v>
      </c>
      <c r="Q449" s="253">
        <f t="shared" si="1075"/>
        <v>0</v>
      </c>
      <c r="R449" s="253">
        <f>R450</f>
        <v>0</v>
      </c>
      <c r="S449" s="253">
        <f t="shared" ref="S449:AE449" si="1076">S450</f>
        <v>0</v>
      </c>
      <c r="T449" s="253">
        <f t="shared" si="1076"/>
        <v>0</v>
      </c>
      <c r="U449" s="253">
        <f t="shared" si="1076"/>
        <v>0</v>
      </c>
      <c r="V449" s="253">
        <f t="shared" si="1076"/>
        <v>0</v>
      </c>
      <c r="W449" s="253">
        <f t="shared" si="1076"/>
        <v>0</v>
      </c>
      <c r="X449" s="253">
        <f t="shared" si="1076"/>
        <v>0</v>
      </c>
      <c r="Y449" s="253">
        <f t="shared" si="1076"/>
        <v>0</v>
      </c>
      <c r="Z449" s="253">
        <f t="shared" si="1076"/>
        <v>0</v>
      </c>
      <c r="AA449" s="253">
        <f t="shared" si="1076"/>
        <v>0</v>
      </c>
      <c r="AB449" s="253">
        <f t="shared" si="1076"/>
        <v>0</v>
      </c>
      <c r="AC449" s="253">
        <f t="shared" si="1076"/>
        <v>0</v>
      </c>
      <c r="AD449" s="253">
        <f t="shared" si="1076"/>
        <v>0</v>
      </c>
      <c r="AE449" s="253">
        <f t="shared" si="1076"/>
        <v>0</v>
      </c>
      <c r="AF449" s="271" t="e">
        <f t="shared" si="1051"/>
        <v>#DIV/0!</v>
      </c>
    </row>
    <row r="450" spans="1:32" ht="15.75" hidden="1" customHeight="1" x14ac:dyDescent="0.2">
      <c r="A450" s="363" t="s">
        <v>766</v>
      </c>
      <c r="B450" s="248" t="s">
        <v>343</v>
      </c>
      <c r="C450" s="268" t="s">
        <v>208</v>
      </c>
      <c r="D450" s="268" t="s">
        <v>194</v>
      </c>
      <c r="E450" s="268" t="s">
        <v>886</v>
      </c>
      <c r="F450" s="268" t="s">
        <v>767</v>
      </c>
      <c r="G450" s="253"/>
      <c r="H450" s="253">
        <v>500</v>
      </c>
      <c r="I450" s="253">
        <f>535.61+309.79</f>
        <v>845.40000000000009</v>
      </c>
      <c r="J450" s="253">
        <f t="shared" si="1062"/>
        <v>1345.4</v>
      </c>
      <c r="K450" s="253">
        <v>264.01499999999999</v>
      </c>
      <c r="L450" s="253">
        <v>0</v>
      </c>
      <c r="M450" s="253">
        <v>0</v>
      </c>
      <c r="N450" s="253">
        <v>0</v>
      </c>
      <c r="O450" s="253">
        <f>M450+N450</f>
        <v>0</v>
      </c>
      <c r="P450" s="253">
        <v>0</v>
      </c>
      <c r="Q450" s="253">
        <v>0</v>
      </c>
      <c r="R450" s="253">
        <f t="shared" si="995"/>
        <v>0</v>
      </c>
      <c r="S450" s="253">
        <f t="shared" ref="S450" si="1077">Q450+R450</f>
        <v>0</v>
      </c>
      <c r="T450" s="253">
        <f t="shared" ref="T450" si="1078">R450+S450</f>
        <v>0</v>
      </c>
      <c r="U450" s="253">
        <f t="shared" ref="U450" si="1079">S450+T450</f>
        <v>0</v>
      </c>
      <c r="V450" s="253">
        <f t="shared" ref="V450" si="1080">T450+U450</f>
        <v>0</v>
      </c>
      <c r="W450" s="253">
        <f t="shared" ref="W450" si="1081">U450+V450</f>
        <v>0</v>
      </c>
      <c r="X450" s="253">
        <f t="shared" ref="X450" si="1082">V450+W450</f>
        <v>0</v>
      </c>
      <c r="Y450" s="253">
        <f t="shared" ref="Y450" si="1083">W450+X450</f>
        <v>0</v>
      </c>
      <c r="Z450" s="253">
        <f t="shared" ref="Z450" si="1084">X450+Y450</f>
        <v>0</v>
      </c>
      <c r="AA450" s="253">
        <f t="shared" ref="AA450" si="1085">Y450+Z450</f>
        <v>0</v>
      </c>
      <c r="AB450" s="253">
        <f t="shared" ref="AB450" si="1086">Z450+AA450</f>
        <v>0</v>
      </c>
      <c r="AC450" s="253">
        <f t="shared" ref="AC450" si="1087">AA450+AB450</f>
        <v>0</v>
      </c>
      <c r="AD450" s="253">
        <f t="shared" ref="AD450:AE450" si="1088">AB450+AC450</f>
        <v>0</v>
      </c>
      <c r="AE450" s="253">
        <f t="shared" si="1088"/>
        <v>0</v>
      </c>
      <c r="AF450" s="271" t="e">
        <f t="shared" si="1051"/>
        <v>#DIV/0!</v>
      </c>
    </row>
    <row r="451" spans="1:32" ht="20.25" customHeight="1" x14ac:dyDescent="0.2">
      <c r="A451" s="363" t="s">
        <v>885</v>
      </c>
      <c r="B451" s="248" t="s">
        <v>343</v>
      </c>
      <c r="C451" s="268" t="s">
        <v>208</v>
      </c>
      <c r="D451" s="268" t="s">
        <v>194</v>
      </c>
      <c r="E451" s="268" t="s">
        <v>886</v>
      </c>
      <c r="F451" s="268"/>
      <c r="G451" s="253"/>
      <c r="H451" s="253">
        <f>H452</f>
        <v>500</v>
      </c>
      <c r="I451" s="253">
        <f>I452</f>
        <v>845.40000000000009</v>
      </c>
      <c r="J451" s="253">
        <f t="shared" si="1062"/>
        <v>1345.4</v>
      </c>
      <c r="K451" s="253">
        <f>K452</f>
        <v>264.01499999999999</v>
      </c>
      <c r="L451" s="253">
        <f>L452</f>
        <v>0</v>
      </c>
      <c r="M451" s="253">
        <f>M452</f>
        <v>0</v>
      </c>
      <c r="N451" s="253">
        <f t="shared" ref="N451:AC451" si="1089">N452</f>
        <v>0</v>
      </c>
      <c r="O451" s="253">
        <f t="shared" si="1089"/>
        <v>0</v>
      </c>
      <c r="P451" s="253">
        <f t="shared" si="1089"/>
        <v>1350</v>
      </c>
      <c r="Q451" s="253">
        <f t="shared" si="1089"/>
        <v>1350</v>
      </c>
      <c r="R451" s="253">
        <f t="shared" si="1089"/>
        <v>0</v>
      </c>
      <c r="S451" s="253">
        <f t="shared" si="1089"/>
        <v>1350</v>
      </c>
      <c r="T451" s="253">
        <f t="shared" ref="T451:AE451" si="1090">T452</f>
        <v>0</v>
      </c>
      <c r="U451" s="253">
        <f t="shared" si="1089"/>
        <v>700</v>
      </c>
      <c r="V451" s="253">
        <f t="shared" si="1090"/>
        <v>0</v>
      </c>
      <c r="W451" s="253">
        <f t="shared" si="1089"/>
        <v>1449.3</v>
      </c>
      <c r="X451" s="253">
        <f t="shared" si="1090"/>
        <v>1449.3</v>
      </c>
      <c r="Y451" s="253">
        <f t="shared" si="1089"/>
        <v>1550</v>
      </c>
      <c r="Z451" s="253">
        <f t="shared" si="1090"/>
        <v>2999.3</v>
      </c>
      <c r="AA451" s="253">
        <f t="shared" si="1089"/>
        <v>494</v>
      </c>
      <c r="AB451" s="253">
        <f t="shared" si="1090"/>
        <v>3493.3</v>
      </c>
      <c r="AC451" s="253">
        <f t="shared" si="1089"/>
        <v>3546.4470000000001</v>
      </c>
      <c r="AD451" s="253">
        <f t="shared" si="1090"/>
        <v>7039.7470000000003</v>
      </c>
      <c r="AE451" s="253">
        <f t="shared" si="1090"/>
        <v>7039.7470000000003</v>
      </c>
      <c r="AF451" s="271">
        <f t="shared" si="1051"/>
        <v>100</v>
      </c>
    </row>
    <row r="452" spans="1:32" ht="20.25" customHeight="1" x14ac:dyDescent="0.2">
      <c r="A452" s="363" t="s">
        <v>766</v>
      </c>
      <c r="B452" s="248" t="s">
        <v>343</v>
      </c>
      <c r="C452" s="268" t="s">
        <v>208</v>
      </c>
      <c r="D452" s="268" t="s">
        <v>194</v>
      </c>
      <c r="E452" s="268" t="s">
        <v>886</v>
      </c>
      <c r="F452" s="268" t="s">
        <v>767</v>
      </c>
      <c r="G452" s="253"/>
      <c r="H452" s="253">
        <v>500</v>
      </c>
      <c r="I452" s="253">
        <f>535.61+309.79</f>
        <v>845.40000000000009</v>
      </c>
      <c r="J452" s="253">
        <f t="shared" si="1062"/>
        <v>1345.4</v>
      </c>
      <c r="K452" s="253">
        <v>264.01499999999999</v>
      </c>
      <c r="L452" s="253">
        <v>0</v>
      </c>
      <c r="M452" s="253">
        <v>0</v>
      </c>
      <c r="N452" s="253">
        <v>0</v>
      </c>
      <c r="O452" s="253">
        <f>M452+N452</f>
        <v>0</v>
      </c>
      <c r="P452" s="253">
        <f>650+700</f>
        <v>1350</v>
      </c>
      <c r="Q452" s="253">
        <f>O452+P452</f>
        <v>1350</v>
      </c>
      <c r="R452" s="253">
        <v>0</v>
      </c>
      <c r="S452" s="253">
        <f>Q452+R452</f>
        <v>1350</v>
      </c>
      <c r="T452" s="253">
        <v>0</v>
      </c>
      <c r="U452" s="253">
        <v>700</v>
      </c>
      <c r="V452" s="253">
        <v>0</v>
      </c>
      <c r="W452" s="253">
        <f>700+599.3+150</f>
        <v>1449.3</v>
      </c>
      <c r="X452" s="253">
        <f t="shared" ref="X452" si="1091">V452+W452</f>
        <v>1449.3</v>
      </c>
      <c r="Y452" s="253">
        <v>1550</v>
      </c>
      <c r="Z452" s="253">
        <f t="shared" ref="Z452" si="1092">X452+Y452</f>
        <v>2999.3</v>
      </c>
      <c r="AA452" s="253">
        <v>494</v>
      </c>
      <c r="AB452" s="253">
        <f t="shared" ref="AB452" si="1093">Z452+AA452</f>
        <v>3493.3</v>
      </c>
      <c r="AC452" s="253">
        <v>3546.4470000000001</v>
      </c>
      <c r="AD452" s="253">
        <v>7039.7470000000003</v>
      </c>
      <c r="AE452" s="253">
        <v>7039.7470000000003</v>
      </c>
      <c r="AF452" s="271">
        <f t="shared" si="1051"/>
        <v>100</v>
      </c>
    </row>
    <row r="453" spans="1:32" ht="32.25" customHeight="1" x14ac:dyDescent="0.2">
      <c r="A453" s="255" t="s">
        <v>1223</v>
      </c>
      <c r="B453" s="248" t="s">
        <v>343</v>
      </c>
      <c r="C453" s="248" t="s">
        <v>208</v>
      </c>
      <c r="D453" s="248" t="s">
        <v>194</v>
      </c>
      <c r="E453" s="247" t="s">
        <v>1237</v>
      </c>
      <c r="F453" s="248" t="s">
        <v>767</v>
      </c>
      <c r="G453" s="253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  <c r="T453" s="253"/>
      <c r="U453" s="253"/>
      <c r="V453" s="253"/>
      <c r="W453" s="253"/>
      <c r="X453" s="253">
        <v>0</v>
      </c>
      <c r="Y453" s="253">
        <v>15.4</v>
      </c>
      <c r="Z453" s="253">
        <v>15.4</v>
      </c>
      <c r="AA453" s="253">
        <v>0</v>
      </c>
      <c r="AB453" s="253">
        <v>0</v>
      </c>
      <c r="AC453" s="253">
        <v>230.49</v>
      </c>
      <c r="AD453" s="253">
        <v>230.49</v>
      </c>
      <c r="AE453" s="253">
        <v>230.49</v>
      </c>
      <c r="AF453" s="271">
        <f t="shared" si="1051"/>
        <v>100</v>
      </c>
    </row>
    <row r="454" spans="1:32" ht="20.25" customHeight="1" x14ac:dyDescent="0.2">
      <c r="A454" s="255" t="s">
        <v>352</v>
      </c>
      <c r="B454" s="248" t="s">
        <v>343</v>
      </c>
      <c r="C454" s="248" t="s">
        <v>208</v>
      </c>
      <c r="D454" s="248" t="s">
        <v>194</v>
      </c>
      <c r="E454" s="248" t="s">
        <v>873</v>
      </c>
      <c r="F454" s="248" t="s">
        <v>767</v>
      </c>
      <c r="G454" s="253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  <c r="T454" s="253"/>
      <c r="U454" s="253"/>
      <c r="V454" s="253"/>
      <c r="W454" s="253"/>
      <c r="X454" s="253">
        <v>0</v>
      </c>
      <c r="Y454" s="253">
        <v>56</v>
      </c>
      <c r="Z454" s="253">
        <f>X454+Y454</f>
        <v>56</v>
      </c>
      <c r="AA454" s="253">
        <v>0</v>
      </c>
      <c r="AB454" s="253">
        <f>Z454+AA454</f>
        <v>56</v>
      </c>
      <c r="AC454" s="253">
        <v>0</v>
      </c>
      <c r="AD454" s="253">
        <v>56</v>
      </c>
      <c r="AE454" s="253">
        <v>56</v>
      </c>
      <c r="AF454" s="271">
        <f t="shared" si="1051"/>
        <v>100</v>
      </c>
    </row>
    <row r="455" spans="1:32" s="427" customFormat="1" ht="15.75" x14ac:dyDescent="0.2">
      <c r="A455" s="566" t="s">
        <v>308</v>
      </c>
      <c r="B455" s="567"/>
      <c r="C455" s="567"/>
      <c r="D455" s="567"/>
      <c r="E455" s="567"/>
      <c r="F455" s="567"/>
      <c r="G455" s="270"/>
      <c r="H455" s="241">
        <f>H456</f>
        <v>4429.5</v>
      </c>
      <c r="I455" s="241">
        <f>I456</f>
        <v>0</v>
      </c>
      <c r="J455" s="270">
        <f t="shared" si="1062"/>
        <v>4429.5</v>
      </c>
      <c r="K455" s="241">
        <f>K456</f>
        <v>0</v>
      </c>
      <c r="L455" s="241">
        <f>L456</f>
        <v>4492</v>
      </c>
      <c r="M455" s="241">
        <f>M456</f>
        <v>4492</v>
      </c>
      <c r="N455" s="241">
        <f>N456</f>
        <v>-46</v>
      </c>
      <c r="O455" s="241">
        <f t="shared" ref="O455:AE455" si="1094">O456</f>
        <v>4446</v>
      </c>
      <c r="P455" s="241">
        <f t="shared" si="1094"/>
        <v>4446</v>
      </c>
      <c r="Q455" s="241">
        <f t="shared" si="1094"/>
        <v>0</v>
      </c>
      <c r="R455" s="241">
        <f t="shared" si="1094"/>
        <v>4446</v>
      </c>
      <c r="S455" s="241">
        <f t="shared" si="1094"/>
        <v>1977.7</v>
      </c>
      <c r="T455" s="241">
        <f t="shared" si="1094"/>
        <v>6175</v>
      </c>
      <c r="U455" s="241">
        <f t="shared" si="1094"/>
        <v>559</v>
      </c>
      <c r="V455" s="241">
        <f t="shared" si="1094"/>
        <v>6175</v>
      </c>
      <c r="W455" s="241">
        <f t="shared" si="1094"/>
        <v>2554</v>
      </c>
      <c r="X455" s="241">
        <f t="shared" si="1094"/>
        <v>8729</v>
      </c>
      <c r="Y455" s="241">
        <f t="shared" si="1094"/>
        <v>-95.6</v>
      </c>
      <c r="Z455" s="241">
        <f t="shared" si="1094"/>
        <v>8633.4</v>
      </c>
      <c r="AA455" s="241">
        <f t="shared" si="1094"/>
        <v>135</v>
      </c>
      <c r="AB455" s="241">
        <f t="shared" si="1094"/>
        <v>8768.4</v>
      </c>
      <c r="AC455" s="241">
        <f t="shared" si="1094"/>
        <v>-119.34799999999997</v>
      </c>
      <c r="AD455" s="241">
        <f t="shared" si="1094"/>
        <v>8649.0571300000011</v>
      </c>
      <c r="AE455" s="241">
        <f t="shared" si="1094"/>
        <v>8649.0571300000011</v>
      </c>
      <c r="AF455" s="241">
        <f t="shared" si="1051"/>
        <v>100</v>
      </c>
    </row>
    <row r="456" spans="1:32" s="429" customFormat="1" ht="14.25" x14ac:dyDescent="0.2">
      <c r="A456" s="447" t="s">
        <v>72</v>
      </c>
      <c r="B456" s="245">
        <v>800</v>
      </c>
      <c r="C456" s="246" t="s">
        <v>190</v>
      </c>
      <c r="D456" s="246"/>
      <c r="E456" s="246"/>
      <c r="F456" s="246"/>
      <c r="G456" s="271"/>
      <c r="H456" s="271">
        <f t="shared" ref="H456:R456" si="1095">H457+H496</f>
        <v>4429.5</v>
      </c>
      <c r="I456" s="271">
        <f t="shared" si="1095"/>
        <v>0</v>
      </c>
      <c r="J456" s="271">
        <f t="shared" si="1095"/>
        <v>4429.5</v>
      </c>
      <c r="K456" s="271">
        <f t="shared" si="1095"/>
        <v>0</v>
      </c>
      <c r="L456" s="271">
        <f t="shared" si="1095"/>
        <v>4492</v>
      </c>
      <c r="M456" s="271">
        <f t="shared" si="1095"/>
        <v>4492</v>
      </c>
      <c r="N456" s="271">
        <f t="shared" si="1095"/>
        <v>-46</v>
      </c>
      <c r="O456" s="271">
        <f t="shared" si="1095"/>
        <v>4446</v>
      </c>
      <c r="P456" s="271">
        <f t="shared" si="1095"/>
        <v>4446</v>
      </c>
      <c r="Q456" s="271">
        <f t="shared" si="1095"/>
        <v>0</v>
      </c>
      <c r="R456" s="271">
        <f t="shared" si="1095"/>
        <v>4446</v>
      </c>
      <c r="S456" s="271">
        <f t="shared" ref="S456:T456" si="1096">S457+S496</f>
        <v>1977.7</v>
      </c>
      <c r="T456" s="271">
        <f t="shared" si="1096"/>
        <v>6175</v>
      </c>
      <c r="U456" s="271">
        <f t="shared" ref="U456:V456" si="1097">U457+U496</f>
        <v>559</v>
      </c>
      <c r="V456" s="271">
        <f t="shared" si="1097"/>
        <v>6175</v>
      </c>
      <c r="W456" s="271">
        <f t="shared" ref="W456:X456" si="1098">W457+W496</f>
        <v>2554</v>
      </c>
      <c r="X456" s="271">
        <f t="shared" si="1098"/>
        <v>8729</v>
      </c>
      <c r="Y456" s="271">
        <f t="shared" ref="Y456:Z456" si="1099">Y457+Y496</f>
        <v>-95.6</v>
      </c>
      <c r="Z456" s="271">
        <f t="shared" si="1099"/>
        <v>8633.4</v>
      </c>
      <c r="AA456" s="271">
        <f t="shared" ref="AA456:AB456" si="1100">AA457+AA496</f>
        <v>135</v>
      </c>
      <c r="AB456" s="271">
        <f t="shared" si="1100"/>
        <v>8768.4</v>
      </c>
      <c r="AC456" s="271">
        <f t="shared" ref="AC456:AD456" si="1101">AC457+AC496</f>
        <v>-119.34799999999997</v>
      </c>
      <c r="AD456" s="271">
        <f t="shared" si="1101"/>
        <v>8649.0571300000011</v>
      </c>
      <c r="AE456" s="271">
        <f t="shared" ref="AE456" si="1102">AE457+AE496</f>
        <v>8649.0571300000011</v>
      </c>
      <c r="AF456" s="271">
        <f t="shared" si="1051"/>
        <v>100</v>
      </c>
    </row>
    <row r="457" spans="1:32" ht="41.25" customHeight="1" x14ac:dyDescent="0.2">
      <c r="A457" s="447" t="s">
        <v>193</v>
      </c>
      <c r="B457" s="245">
        <v>800</v>
      </c>
      <c r="C457" s="246" t="s">
        <v>190</v>
      </c>
      <c r="D457" s="246" t="s">
        <v>194</v>
      </c>
      <c r="E457" s="246"/>
      <c r="F457" s="246"/>
      <c r="G457" s="253">
        <f>G471+G480</f>
        <v>0</v>
      </c>
      <c r="H457" s="253">
        <f t="shared" ref="H457:R457" si="1103">H480+H484</f>
        <v>3350</v>
      </c>
      <c r="I457" s="253">
        <f t="shared" si="1103"/>
        <v>0</v>
      </c>
      <c r="J457" s="253">
        <f t="shared" si="1103"/>
        <v>3350</v>
      </c>
      <c r="K457" s="253">
        <f t="shared" si="1103"/>
        <v>0</v>
      </c>
      <c r="L457" s="253">
        <f t="shared" si="1103"/>
        <v>3426</v>
      </c>
      <c r="M457" s="253">
        <f t="shared" si="1103"/>
        <v>3426</v>
      </c>
      <c r="N457" s="253">
        <f t="shared" si="1103"/>
        <v>0</v>
      </c>
      <c r="O457" s="253">
        <f t="shared" si="1103"/>
        <v>3426</v>
      </c>
      <c r="P457" s="253">
        <f t="shared" si="1103"/>
        <v>3426</v>
      </c>
      <c r="Q457" s="253">
        <f t="shared" si="1103"/>
        <v>0</v>
      </c>
      <c r="R457" s="253">
        <f t="shared" si="1103"/>
        <v>3426</v>
      </c>
      <c r="S457" s="253">
        <f t="shared" ref="S457:T457" si="1104">S480+S484</f>
        <v>920.5</v>
      </c>
      <c r="T457" s="253">
        <f t="shared" si="1104"/>
        <v>4371</v>
      </c>
      <c r="U457" s="253">
        <f t="shared" ref="U457:V457" si="1105">U480+U484</f>
        <v>163</v>
      </c>
      <c r="V457" s="253">
        <f t="shared" si="1105"/>
        <v>4371</v>
      </c>
      <c r="W457" s="253">
        <f t="shared" ref="W457:X457" si="1106">W480+W484</f>
        <v>1378</v>
      </c>
      <c r="X457" s="253">
        <f t="shared" si="1106"/>
        <v>5749</v>
      </c>
      <c r="Y457" s="253">
        <f t="shared" ref="Y457:Z457" si="1107">Y480+Y484</f>
        <v>-95.6</v>
      </c>
      <c r="Z457" s="253">
        <f t="shared" si="1107"/>
        <v>5653.4</v>
      </c>
      <c r="AA457" s="253">
        <f t="shared" ref="AA457:AB457" si="1108">AA480+AA484</f>
        <v>15</v>
      </c>
      <c r="AB457" s="253">
        <f t="shared" si="1108"/>
        <v>5668.4</v>
      </c>
      <c r="AC457" s="253">
        <f t="shared" ref="AC457:AD457" si="1109">AC480+AC484</f>
        <v>-235.23599999999996</v>
      </c>
      <c r="AD457" s="253">
        <f t="shared" si="1109"/>
        <v>5433.1672600000002</v>
      </c>
      <c r="AE457" s="253">
        <f t="shared" ref="AE457" si="1110">AE480+AE484</f>
        <v>5433.1672600000002</v>
      </c>
      <c r="AF457" s="271">
        <f t="shared" si="1051"/>
        <v>100</v>
      </c>
    </row>
    <row r="458" spans="1:32" ht="33.75" hidden="1" customHeight="1" x14ac:dyDescent="0.2">
      <c r="A458" s="255" t="s">
        <v>123</v>
      </c>
      <c r="B458" s="267">
        <v>800</v>
      </c>
      <c r="C458" s="248" t="s">
        <v>190</v>
      </c>
      <c r="D458" s="248" t="s">
        <v>194</v>
      </c>
      <c r="E458" s="256" t="s">
        <v>332</v>
      </c>
      <c r="F458" s="248"/>
      <c r="G458" s="253"/>
      <c r="H458" s="253"/>
      <c r="I458" s="253">
        <f>I459</f>
        <v>-1958.2</v>
      </c>
      <c r="J458" s="253">
        <f>J459</f>
        <v>-1958.2</v>
      </c>
      <c r="K458" s="253">
        <f>K459</f>
        <v>-1958.2</v>
      </c>
      <c r="L458" s="253">
        <f>L459</f>
        <v>-1958.2</v>
      </c>
      <c r="M458" s="253">
        <f>M459</f>
        <v>-3916.4</v>
      </c>
      <c r="N458" s="253">
        <f t="shared" ref="N458:AE458" si="1111">N459</f>
        <v>-3916.4</v>
      </c>
      <c r="O458" s="253">
        <f t="shared" si="1111"/>
        <v>-5874.6</v>
      </c>
      <c r="P458" s="253">
        <f t="shared" si="1111"/>
        <v>-5874.6</v>
      </c>
      <c r="Q458" s="253">
        <f t="shared" si="1111"/>
        <v>-9791</v>
      </c>
      <c r="R458" s="253">
        <f t="shared" si="1111"/>
        <v>-9791</v>
      </c>
      <c r="S458" s="253">
        <f t="shared" si="1111"/>
        <v>-15665.6</v>
      </c>
      <c r="T458" s="253">
        <f t="shared" si="1111"/>
        <v>-15665.6</v>
      </c>
      <c r="U458" s="253">
        <f t="shared" si="1111"/>
        <v>-25456.6</v>
      </c>
      <c r="V458" s="253">
        <f t="shared" si="1111"/>
        <v>-25456.6</v>
      </c>
      <c r="W458" s="253">
        <f t="shared" si="1111"/>
        <v>-41122.199999999997</v>
      </c>
      <c r="X458" s="253">
        <f t="shared" si="1111"/>
        <v>-41122.199999999997</v>
      </c>
      <c r="Y458" s="253">
        <f t="shared" si="1111"/>
        <v>-66578.799999999988</v>
      </c>
      <c r="Z458" s="253">
        <f t="shared" si="1111"/>
        <v>-66578.799999999988</v>
      </c>
      <c r="AA458" s="253">
        <f t="shared" si="1111"/>
        <v>-107701</v>
      </c>
      <c r="AB458" s="253">
        <f t="shared" si="1111"/>
        <v>-107701</v>
      </c>
      <c r="AC458" s="253">
        <f t="shared" si="1111"/>
        <v>-174279.8</v>
      </c>
      <c r="AD458" s="253">
        <f t="shared" si="1111"/>
        <v>-174279.8</v>
      </c>
      <c r="AE458" s="253">
        <f t="shared" si="1111"/>
        <v>-281980.79999999999</v>
      </c>
      <c r="AF458" s="271">
        <f t="shared" si="1051"/>
        <v>161.79775280898875</v>
      </c>
    </row>
    <row r="459" spans="1:32" hidden="1" x14ac:dyDescent="0.2">
      <c r="A459" s="255" t="s">
        <v>333</v>
      </c>
      <c r="B459" s="267">
        <v>800</v>
      </c>
      <c r="C459" s="248" t="s">
        <v>190</v>
      </c>
      <c r="D459" s="248" t="s">
        <v>194</v>
      </c>
      <c r="E459" s="256" t="s">
        <v>334</v>
      </c>
      <c r="F459" s="248"/>
      <c r="G459" s="253"/>
      <c r="H459" s="253"/>
      <c r="I459" s="253">
        <f>I460+I461+I462+I464+I467</f>
        <v>-1958.2</v>
      </c>
      <c r="J459" s="253">
        <f>J460+J461+J462+J464+J467</f>
        <v>-1958.2</v>
      </c>
      <c r="K459" s="253">
        <f>K460+K461+K462+K464+K467</f>
        <v>-1958.2</v>
      </c>
      <c r="L459" s="253">
        <f>L460+L461+L462+L464+L467</f>
        <v>-1958.2</v>
      </c>
      <c r="M459" s="253">
        <f>M460+M461+M462+M464+M467</f>
        <v>-3916.4</v>
      </c>
      <c r="N459" s="253">
        <f t="shared" ref="N459:R459" si="1112">N460+N461+N462+N464+N467</f>
        <v>-3916.4</v>
      </c>
      <c r="O459" s="253">
        <f t="shared" si="1112"/>
        <v>-5874.6</v>
      </c>
      <c r="P459" s="253">
        <f t="shared" si="1112"/>
        <v>-5874.6</v>
      </c>
      <c r="Q459" s="253">
        <f t="shared" si="1112"/>
        <v>-9791</v>
      </c>
      <c r="R459" s="253">
        <f t="shared" si="1112"/>
        <v>-9791</v>
      </c>
      <c r="S459" s="253">
        <f t="shared" ref="S459:T459" si="1113">S460+S461+S462+S464+S467</f>
        <v>-15665.6</v>
      </c>
      <c r="T459" s="253">
        <f t="shared" si="1113"/>
        <v>-15665.6</v>
      </c>
      <c r="U459" s="253">
        <f t="shared" ref="U459:V459" si="1114">U460+U461+U462+U464+U467</f>
        <v>-25456.6</v>
      </c>
      <c r="V459" s="253">
        <f t="shared" si="1114"/>
        <v>-25456.6</v>
      </c>
      <c r="W459" s="253">
        <f t="shared" ref="W459:X459" si="1115">W460+W461+W462+W464+W467</f>
        <v>-41122.199999999997</v>
      </c>
      <c r="X459" s="253">
        <f t="shared" si="1115"/>
        <v>-41122.199999999997</v>
      </c>
      <c r="Y459" s="253">
        <f t="shared" ref="Y459:Z459" si="1116">Y460+Y461+Y462+Y464+Y467</f>
        <v>-66578.799999999988</v>
      </c>
      <c r="Z459" s="253">
        <f t="shared" si="1116"/>
        <v>-66578.799999999988</v>
      </c>
      <c r="AA459" s="253">
        <f t="shared" ref="AA459:AB459" si="1117">AA460+AA461+AA462+AA464+AA467</f>
        <v>-107701</v>
      </c>
      <c r="AB459" s="253">
        <f t="shared" si="1117"/>
        <v>-107701</v>
      </c>
      <c r="AC459" s="253">
        <f t="shared" ref="AC459:AD459" si="1118">AC460+AC461+AC462+AC464+AC467</f>
        <v>-174279.8</v>
      </c>
      <c r="AD459" s="253">
        <f t="shared" si="1118"/>
        <v>-174279.8</v>
      </c>
      <c r="AE459" s="253">
        <f t="shared" ref="AE459" si="1119">AE460+AE461+AE462+AE464+AE467</f>
        <v>-281980.79999999999</v>
      </c>
      <c r="AF459" s="271">
        <f t="shared" si="1051"/>
        <v>161.79775280898875</v>
      </c>
    </row>
    <row r="460" spans="1:32" hidden="1" x14ac:dyDescent="0.2">
      <c r="A460" s="255" t="s">
        <v>95</v>
      </c>
      <c r="B460" s="267">
        <v>800</v>
      </c>
      <c r="C460" s="248" t="s">
        <v>190</v>
      </c>
      <c r="D460" s="248" t="s">
        <v>194</v>
      </c>
      <c r="E460" s="256" t="s">
        <v>334</v>
      </c>
      <c r="F460" s="248" t="s">
        <v>96</v>
      </c>
      <c r="G460" s="253"/>
      <c r="H460" s="253"/>
      <c r="I460" s="253">
        <v>-1286.2</v>
      </c>
      <c r="J460" s="253">
        <f t="shared" ref="J460:J467" si="1120">G460+I460</f>
        <v>-1286.2</v>
      </c>
      <c r="K460" s="253">
        <v>-1286.2</v>
      </c>
      <c r="L460" s="253">
        <f t="shared" ref="L460:R467" si="1121">H460+J460</f>
        <v>-1286.2</v>
      </c>
      <c r="M460" s="253">
        <f t="shared" si="1121"/>
        <v>-2572.4</v>
      </c>
      <c r="N460" s="253">
        <f t="shared" si="1121"/>
        <v>-2572.4</v>
      </c>
      <c r="O460" s="253">
        <f t="shared" si="1121"/>
        <v>-3858.6000000000004</v>
      </c>
      <c r="P460" s="253">
        <f t="shared" si="1121"/>
        <v>-3858.6000000000004</v>
      </c>
      <c r="Q460" s="253">
        <f t="shared" si="1121"/>
        <v>-6431</v>
      </c>
      <c r="R460" s="253">
        <f t="shared" si="1121"/>
        <v>-6431</v>
      </c>
      <c r="S460" s="253">
        <f t="shared" ref="S460:S467" si="1122">O460+Q460</f>
        <v>-10289.6</v>
      </c>
      <c r="T460" s="253">
        <f t="shared" ref="T460:T467" si="1123">P460+R460</f>
        <v>-10289.6</v>
      </c>
      <c r="U460" s="253">
        <f t="shared" ref="U460:U467" si="1124">Q460+S460</f>
        <v>-16720.599999999999</v>
      </c>
      <c r="V460" s="253">
        <f t="shared" ref="V460:V467" si="1125">R460+T460</f>
        <v>-16720.599999999999</v>
      </c>
      <c r="W460" s="253">
        <f t="shared" ref="W460:W467" si="1126">S460+U460</f>
        <v>-27010.199999999997</v>
      </c>
      <c r="X460" s="253">
        <f t="shared" ref="X460:X467" si="1127">T460+V460</f>
        <v>-27010.199999999997</v>
      </c>
      <c r="Y460" s="253">
        <f t="shared" ref="Y460:Y467" si="1128">U460+W460</f>
        <v>-43730.799999999996</v>
      </c>
      <c r="Z460" s="253">
        <f t="shared" ref="Z460:Z467" si="1129">V460+X460</f>
        <v>-43730.799999999996</v>
      </c>
      <c r="AA460" s="253">
        <f t="shared" ref="AA460:AA467" si="1130">W460+Y460</f>
        <v>-70741</v>
      </c>
      <c r="AB460" s="253">
        <f t="shared" ref="AB460:AB467" si="1131">X460+Z460</f>
        <v>-70741</v>
      </c>
      <c r="AC460" s="253">
        <f t="shared" ref="AC460:AC467" si="1132">Y460+AA460</f>
        <v>-114471.79999999999</v>
      </c>
      <c r="AD460" s="253">
        <f t="shared" ref="AD460:AE467" si="1133">Z460+AB460</f>
        <v>-114471.79999999999</v>
      </c>
      <c r="AE460" s="253">
        <f t="shared" si="1133"/>
        <v>-185212.79999999999</v>
      </c>
      <c r="AF460" s="271">
        <f t="shared" si="1051"/>
        <v>161.79775280898875</v>
      </c>
    </row>
    <row r="461" spans="1:32" hidden="1" x14ac:dyDescent="0.2">
      <c r="A461" s="255" t="s">
        <v>97</v>
      </c>
      <c r="B461" s="267">
        <v>800</v>
      </c>
      <c r="C461" s="248" t="s">
        <v>190</v>
      </c>
      <c r="D461" s="248" t="s">
        <v>194</v>
      </c>
      <c r="E461" s="256" t="s">
        <v>334</v>
      </c>
      <c r="F461" s="248" t="s">
        <v>98</v>
      </c>
      <c r="G461" s="253"/>
      <c r="H461" s="253"/>
      <c r="I461" s="253">
        <v>-152</v>
      </c>
      <c r="J461" s="253">
        <f t="shared" si="1120"/>
        <v>-152</v>
      </c>
      <c r="K461" s="253">
        <v>-152</v>
      </c>
      <c r="L461" s="253">
        <f t="shared" si="1121"/>
        <v>-152</v>
      </c>
      <c r="M461" s="253">
        <f t="shared" si="1121"/>
        <v>-304</v>
      </c>
      <c r="N461" s="253">
        <f t="shared" si="1121"/>
        <v>-304</v>
      </c>
      <c r="O461" s="253">
        <f t="shared" si="1121"/>
        <v>-456</v>
      </c>
      <c r="P461" s="253">
        <f t="shared" si="1121"/>
        <v>-456</v>
      </c>
      <c r="Q461" s="253">
        <f t="shared" si="1121"/>
        <v>-760</v>
      </c>
      <c r="R461" s="253">
        <f t="shared" si="1121"/>
        <v>-760</v>
      </c>
      <c r="S461" s="253">
        <f t="shared" si="1122"/>
        <v>-1216</v>
      </c>
      <c r="T461" s="253">
        <f t="shared" si="1123"/>
        <v>-1216</v>
      </c>
      <c r="U461" s="253">
        <f t="shared" si="1124"/>
        <v>-1976</v>
      </c>
      <c r="V461" s="253">
        <f t="shared" si="1125"/>
        <v>-1976</v>
      </c>
      <c r="W461" s="253">
        <f t="shared" si="1126"/>
        <v>-3192</v>
      </c>
      <c r="X461" s="253">
        <f t="shared" si="1127"/>
        <v>-3192</v>
      </c>
      <c r="Y461" s="253">
        <f t="shared" si="1128"/>
        <v>-5168</v>
      </c>
      <c r="Z461" s="253">
        <f t="shared" si="1129"/>
        <v>-5168</v>
      </c>
      <c r="AA461" s="253">
        <f t="shared" si="1130"/>
        <v>-8360</v>
      </c>
      <c r="AB461" s="253">
        <f t="shared" si="1131"/>
        <v>-8360</v>
      </c>
      <c r="AC461" s="253">
        <f t="shared" si="1132"/>
        <v>-13528</v>
      </c>
      <c r="AD461" s="253">
        <f t="shared" si="1133"/>
        <v>-13528</v>
      </c>
      <c r="AE461" s="253">
        <f t="shared" si="1133"/>
        <v>-21888</v>
      </c>
      <c r="AF461" s="271">
        <f t="shared" si="1051"/>
        <v>161.79775280898875</v>
      </c>
    </row>
    <row r="462" spans="1:32" ht="17.25" hidden="1" customHeight="1" x14ac:dyDescent="0.2">
      <c r="A462" s="255" t="s">
        <v>99</v>
      </c>
      <c r="B462" s="267">
        <v>800</v>
      </c>
      <c r="C462" s="248" t="s">
        <v>190</v>
      </c>
      <c r="D462" s="248" t="s">
        <v>194</v>
      </c>
      <c r="E462" s="256" t="s">
        <v>334</v>
      </c>
      <c r="F462" s="248" t="s">
        <v>100</v>
      </c>
      <c r="G462" s="253"/>
      <c r="H462" s="253"/>
      <c r="I462" s="253">
        <v>-53</v>
      </c>
      <c r="J462" s="253">
        <f t="shared" si="1120"/>
        <v>-53</v>
      </c>
      <c r="K462" s="253">
        <v>-53</v>
      </c>
      <c r="L462" s="253">
        <f t="shared" si="1121"/>
        <v>-53</v>
      </c>
      <c r="M462" s="253">
        <f t="shared" si="1121"/>
        <v>-106</v>
      </c>
      <c r="N462" s="253">
        <f t="shared" si="1121"/>
        <v>-106</v>
      </c>
      <c r="O462" s="253">
        <f t="shared" si="1121"/>
        <v>-159</v>
      </c>
      <c r="P462" s="253">
        <f t="shared" si="1121"/>
        <v>-159</v>
      </c>
      <c r="Q462" s="253">
        <f t="shared" si="1121"/>
        <v>-265</v>
      </c>
      <c r="R462" s="253">
        <f t="shared" si="1121"/>
        <v>-265</v>
      </c>
      <c r="S462" s="253">
        <f t="shared" si="1122"/>
        <v>-424</v>
      </c>
      <c r="T462" s="253">
        <f t="shared" si="1123"/>
        <v>-424</v>
      </c>
      <c r="U462" s="253">
        <f t="shared" si="1124"/>
        <v>-689</v>
      </c>
      <c r="V462" s="253">
        <f t="shared" si="1125"/>
        <v>-689</v>
      </c>
      <c r="W462" s="253">
        <f t="shared" si="1126"/>
        <v>-1113</v>
      </c>
      <c r="X462" s="253">
        <f t="shared" si="1127"/>
        <v>-1113</v>
      </c>
      <c r="Y462" s="253">
        <f t="shared" si="1128"/>
        <v>-1802</v>
      </c>
      <c r="Z462" s="253">
        <f t="shared" si="1129"/>
        <v>-1802</v>
      </c>
      <c r="AA462" s="253">
        <f t="shared" si="1130"/>
        <v>-2915</v>
      </c>
      <c r="AB462" s="253">
        <f t="shared" si="1131"/>
        <v>-2915</v>
      </c>
      <c r="AC462" s="253">
        <f t="shared" si="1132"/>
        <v>-4717</v>
      </c>
      <c r="AD462" s="253">
        <f t="shared" si="1133"/>
        <v>-4717</v>
      </c>
      <c r="AE462" s="253">
        <f t="shared" si="1133"/>
        <v>-7632</v>
      </c>
      <c r="AF462" s="271">
        <f t="shared" si="1051"/>
        <v>161.79775280898875</v>
      </c>
    </row>
    <row r="463" spans="1:32" ht="25.5" hidden="1" customHeight="1" x14ac:dyDescent="0.2">
      <c r="A463" s="255" t="s">
        <v>101</v>
      </c>
      <c r="B463" s="267">
        <v>800</v>
      </c>
      <c r="C463" s="248" t="s">
        <v>190</v>
      </c>
      <c r="D463" s="248" t="s">
        <v>194</v>
      </c>
      <c r="E463" s="256" t="s">
        <v>334</v>
      </c>
      <c r="F463" s="248" t="s">
        <v>102</v>
      </c>
      <c r="G463" s="253"/>
      <c r="H463" s="253"/>
      <c r="I463" s="253" t="e">
        <f>#REF!+G463</f>
        <v>#REF!</v>
      </c>
      <c r="J463" s="253" t="e">
        <f t="shared" si="1120"/>
        <v>#REF!</v>
      </c>
      <c r="K463" s="253" t="e">
        <f>H463+I463</f>
        <v>#REF!</v>
      </c>
      <c r="L463" s="253" t="e">
        <f t="shared" si="1121"/>
        <v>#REF!</v>
      </c>
      <c r="M463" s="253" t="e">
        <f t="shared" si="1121"/>
        <v>#REF!</v>
      </c>
      <c r="N463" s="253" t="e">
        <f t="shared" si="1121"/>
        <v>#REF!</v>
      </c>
      <c r="O463" s="253" t="e">
        <f t="shared" si="1121"/>
        <v>#REF!</v>
      </c>
      <c r="P463" s="253" t="e">
        <f t="shared" si="1121"/>
        <v>#REF!</v>
      </c>
      <c r="Q463" s="253" t="e">
        <f t="shared" si="1121"/>
        <v>#REF!</v>
      </c>
      <c r="R463" s="253" t="e">
        <f t="shared" si="1121"/>
        <v>#REF!</v>
      </c>
      <c r="S463" s="253" t="e">
        <f t="shared" si="1122"/>
        <v>#REF!</v>
      </c>
      <c r="T463" s="253" t="e">
        <f t="shared" si="1123"/>
        <v>#REF!</v>
      </c>
      <c r="U463" s="253" t="e">
        <f t="shared" si="1124"/>
        <v>#REF!</v>
      </c>
      <c r="V463" s="253" t="e">
        <f t="shared" si="1125"/>
        <v>#REF!</v>
      </c>
      <c r="W463" s="253" t="e">
        <f t="shared" si="1126"/>
        <v>#REF!</v>
      </c>
      <c r="X463" s="253" t="e">
        <f t="shared" si="1127"/>
        <v>#REF!</v>
      </c>
      <c r="Y463" s="253" t="e">
        <f t="shared" si="1128"/>
        <v>#REF!</v>
      </c>
      <c r="Z463" s="253" t="e">
        <f t="shared" si="1129"/>
        <v>#REF!</v>
      </c>
      <c r="AA463" s="253" t="e">
        <f t="shared" si="1130"/>
        <v>#REF!</v>
      </c>
      <c r="AB463" s="253" t="e">
        <f t="shared" si="1131"/>
        <v>#REF!</v>
      </c>
      <c r="AC463" s="253" t="e">
        <f t="shared" si="1132"/>
        <v>#REF!</v>
      </c>
      <c r="AD463" s="253" t="e">
        <f t="shared" si="1133"/>
        <v>#REF!</v>
      </c>
      <c r="AE463" s="253" t="e">
        <f t="shared" si="1133"/>
        <v>#REF!</v>
      </c>
      <c r="AF463" s="271" t="e">
        <f t="shared" si="1051"/>
        <v>#REF!</v>
      </c>
    </row>
    <row r="464" spans="1:32" ht="15" hidden="1" customHeight="1" x14ac:dyDescent="0.2">
      <c r="A464" s="255" t="s">
        <v>93</v>
      </c>
      <c r="B464" s="267">
        <v>800</v>
      </c>
      <c r="C464" s="248" t="s">
        <v>190</v>
      </c>
      <c r="D464" s="248" t="s">
        <v>194</v>
      </c>
      <c r="E464" s="256" t="s">
        <v>334</v>
      </c>
      <c r="F464" s="248" t="s">
        <v>94</v>
      </c>
      <c r="G464" s="253"/>
      <c r="H464" s="253"/>
      <c r="I464" s="253">
        <v>-450</v>
      </c>
      <c r="J464" s="253">
        <f t="shared" si="1120"/>
        <v>-450</v>
      </c>
      <c r="K464" s="253">
        <v>-450</v>
      </c>
      <c r="L464" s="253">
        <f t="shared" si="1121"/>
        <v>-450</v>
      </c>
      <c r="M464" s="253">
        <f t="shared" si="1121"/>
        <v>-900</v>
      </c>
      <c r="N464" s="253">
        <f t="shared" si="1121"/>
        <v>-900</v>
      </c>
      <c r="O464" s="253">
        <f t="shared" si="1121"/>
        <v>-1350</v>
      </c>
      <c r="P464" s="253">
        <f t="shared" si="1121"/>
        <v>-1350</v>
      </c>
      <c r="Q464" s="253">
        <f t="shared" si="1121"/>
        <v>-2250</v>
      </c>
      <c r="R464" s="253">
        <f t="shared" si="1121"/>
        <v>-2250</v>
      </c>
      <c r="S464" s="253">
        <f t="shared" si="1122"/>
        <v>-3600</v>
      </c>
      <c r="T464" s="253">
        <f t="shared" si="1123"/>
        <v>-3600</v>
      </c>
      <c r="U464" s="253">
        <f t="shared" si="1124"/>
        <v>-5850</v>
      </c>
      <c r="V464" s="253">
        <f t="shared" si="1125"/>
        <v>-5850</v>
      </c>
      <c r="W464" s="253">
        <f t="shared" si="1126"/>
        <v>-9450</v>
      </c>
      <c r="X464" s="253">
        <f t="shared" si="1127"/>
        <v>-9450</v>
      </c>
      <c r="Y464" s="253">
        <f t="shared" si="1128"/>
        <v>-15300</v>
      </c>
      <c r="Z464" s="253">
        <f t="shared" si="1129"/>
        <v>-15300</v>
      </c>
      <c r="AA464" s="253">
        <f t="shared" si="1130"/>
        <v>-24750</v>
      </c>
      <c r="AB464" s="253">
        <f t="shared" si="1131"/>
        <v>-24750</v>
      </c>
      <c r="AC464" s="253">
        <f t="shared" si="1132"/>
        <v>-40050</v>
      </c>
      <c r="AD464" s="253">
        <f t="shared" si="1133"/>
        <v>-40050</v>
      </c>
      <c r="AE464" s="253">
        <f t="shared" si="1133"/>
        <v>-64800</v>
      </c>
      <c r="AF464" s="271">
        <f t="shared" si="1051"/>
        <v>161.79775280898875</v>
      </c>
    </row>
    <row r="465" spans="1:32" ht="12.75" hidden="1" customHeight="1" x14ac:dyDescent="0.2">
      <c r="A465" s="255" t="s">
        <v>302</v>
      </c>
      <c r="B465" s="267">
        <v>800</v>
      </c>
      <c r="C465" s="248" t="s">
        <v>202</v>
      </c>
      <c r="D465" s="248" t="s">
        <v>212</v>
      </c>
      <c r="E465" s="256" t="s">
        <v>334</v>
      </c>
      <c r="F465" s="248" t="s">
        <v>303</v>
      </c>
      <c r="G465" s="253"/>
      <c r="H465" s="253"/>
      <c r="I465" s="253" t="e">
        <f>#REF!+G465</f>
        <v>#REF!</v>
      </c>
      <c r="J465" s="253" t="e">
        <f t="shared" si="1120"/>
        <v>#REF!</v>
      </c>
      <c r="K465" s="253" t="e">
        <f>H465+I465</f>
        <v>#REF!</v>
      </c>
      <c r="L465" s="253" t="e">
        <f t="shared" si="1121"/>
        <v>#REF!</v>
      </c>
      <c r="M465" s="253" t="e">
        <f t="shared" si="1121"/>
        <v>#REF!</v>
      </c>
      <c r="N465" s="253" t="e">
        <f t="shared" si="1121"/>
        <v>#REF!</v>
      </c>
      <c r="O465" s="253" t="e">
        <f t="shared" si="1121"/>
        <v>#REF!</v>
      </c>
      <c r="P465" s="253" t="e">
        <f t="shared" si="1121"/>
        <v>#REF!</v>
      </c>
      <c r="Q465" s="253" t="e">
        <f t="shared" si="1121"/>
        <v>#REF!</v>
      </c>
      <c r="R465" s="253" t="e">
        <f t="shared" si="1121"/>
        <v>#REF!</v>
      </c>
      <c r="S465" s="253" t="e">
        <f t="shared" si="1122"/>
        <v>#REF!</v>
      </c>
      <c r="T465" s="253" t="e">
        <f t="shared" si="1123"/>
        <v>#REF!</v>
      </c>
      <c r="U465" s="253" t="e">
        <f t="shared" si="1124"/>
        <v>#REF!</v>
      </c>
      <c r="V465" s="253" t="e">
        <f t="shared" si="1125"/>
        <v>#REF!</v>
      </c>
      <c r="W465" s="253" t="e">
        <f t="shared" si="1126"/>
        <v>#REF!</v>
      </c>
      <c r="X465" s="253" t="e">
        <f t="shared" si="1127"/>
        <v>#REF!</v>
      </c>
      <c r="Y465" s="253" t="e">
        <f t="shared" si="1128"/>
        <v>#REF!</v>
      </c>
      <c r="Z465" s="253" t="e">
        <f t="shared" si="1129"/>
        <v>#REF!</v>
      </c>
      <c r="AA465" s="253" t="e">
        <f t="shared" si="1130"/>
        <v>#REF!</v>
      </c>
      <c r="AB465" s="253" t="e">
        <f t="shared" si="1131"/>
        <v>#REF!</v>
      </c>
      <c r="AC465" s="253" t="e">
        <f t="shared" si="1132"/>
        <v>#REF!</v>
      </c>
      <c r="AD465" s="253" t="e">
        <f t="shared" si="1133"/>
        <v>#REF!</v>
      </c>
      <c r="AE465" s="253" t="e">
        <f t="shared" si="1133"/>
        <v>#REF!</v>
      </c>
      <c r="AF465" s="271" t="e">
        <f t="shared" si="1051"/>
        <v>#REF!</v>
      </c>
    </row>
    <row r="466" spans="1:32" ht="12.75" hidden="1" customHeight="1" x14ac:dyDescent="0.2">
      <c r="A466" s="255" t="s">
        <v>63</v>
      </c>
      <c r="B466" s="267">
        <v>800</v>
      </c>
      <c r="C466" s="248" t="s">
        <v>190</v>
      </c>
      <c r="D466" s="248" t="s">
        <v>194</v>
      </c>
      <c r="E466" s="256" t="s">
        <v>334</v>
      </c>
      <c r="F466" s="248" t="s">
        <v>64</v>
      </c>
      <c r="G466" s="253"/>
      <c r="H466" s="253"/>
      <c r="I466" s="253" t="e">
        <f>#REF!+G466</f>
        <v>#REF!</v>
      </c>
      <c r="J466" s="253" t="e">
        <f t="shared" si="1120"/>
        <v>#REF!</v>
      </c>
      <c r="K466" s="253" t="e">
        <f>H466+I466</f>
        <v>#REF!</v>
      </c>
      <c r="L466" s="253" t="e">
        <f t="shared" si="1121"/>
        <v>#REF!</v>
      </c>
      <c r="M466" s="253" t="e">
        <f t="shared" si="1121"/>
        <v>#REF!</v>
      </c>
      <c r="N466" s="253" t="e">
        <f t="shared" si="1121"/>
        <v>#REF!</v>
      </c>
      <c r="O466" s="253" t="e">
        <f t="shared" si="1121"/>
        <v>#REF!</v>
      </c>
      <c r="P466" s="253" t="e">
        <f t="shared" si="1121"/>
        <v>#REF!</v>
      </c>
      <c r="Q466" s="253" t="e">
        <f t="shared" si="1121"/>
        <v>#REF!</v>
      </c>
      <c r="R466" s="253" t="e">
        <f t="shared" si="1121"/>
        <v>#REF!</v>
      </c>
      <c r="S466" s="253" t="e">
        <f t="shared" si="1122"/>
        <v>#REF!</v>
      </c>
      <c r="T466" s="253" t="e">
        <f t="shared" si="1123"/>
        <v>#REF!</v>
      </c>
      <c r="U466" s="253" t="e">
        <f t="shared" si="1124"/>
        <v>#REF!</v>
      </c>
      <c r="V466" s="253" t="e">
        <f t="shared" si="1125"/>
        <v>#REF!</v>
      </c>
      <c r="W466" s="253" t="e">
        <f t="shared" si="1126"/>
        <v>#REF!</v>
      </c>
      <c r="X466" s="253" t="e">
        <f t="shared" si="1127"/>
        <v>#REF!</v>
      </c>
      <c r="Y466" s="253" t="e">
        <f t="shared" si="1128"/>
        <v>#REF!</v>
      </c>
      <c r="Z466" s="253" t="e">
        <f t="shared" si="1129"/>
        <v>#REF!</v>
      </c>
      <c r="AA466" s="253" t="e">
        <f t="shared" si="1130"/>
        <v>#REF!</v>
      </c>
      <c r="AB466" s="253" t="e">
        <f t="shared" si="1131"/>
        <v>#REF!</v>
      </c>
      <c r="AC466" s="253" t="e">
        <f t="shared" si="1132"/>
        <v>#REF!</v>
      </c>
      <c r="AD466" s="253" t="e">
        <f t="shared" si="1133"/>
        <v>#REF!</v>
      </c>
      <c r="AE466" s="253" t="e">
        <f t="shared" si="1133"/>
        <v>#REF!</v>
      </c>
      <c r="AF466" s="271" t="e">
        <f t="shared" si="1051"/>
        <v>#REF!</v>
      </c>
    </row>
    <row r="467" spans="1:32" hidden="1" x14ac:dyDescent="0.2">
      <c r="A467" s="255" t="s">
        <v>103</v>
      </c>
      <c r="B467" s="267">
        <v>800</v>
      </c>
      <c r="C467" s="248" t="s">
        <v>190</v>
      </c>
      <c r="D467" s="248" t="s">
        <v>194</v>
      </c>
      <c r="E467" s="256" t="s">
        <v>334</v>
      </c>
      <c r="F467" s="248" t="s">
        <v>104</v>
      </c>
      <c r="G467" s="253"/>
      <c r="H467" s="253"/>
      <c r="I467" s="253">
        <v>-17</v>
      </c>
      <c r="J467" s="253">
        <f t="shared" si="1120"/>
        <v>-17</v>
      </c>
      <c r="K467" s="253">
        <v>-17</v>
      </c>
      <c r="L467" s="253">
        <f t="shared" si="1121"/>
        <v>-17</v>
      </c>
      <c r="M467" s="253">
        <f t="shared" si="1121"/>
        <v>-34</v>
      </c>
      <c r="N467" s="253">
        <f t="shared" si="1121"/>
        <v>-34</v>
      </c>
      <c r="O467" s="253">
        <f t="shared" si="1121"/>
        <v>-51</v>
      </c>
      <c r="P467" s="253">
        <f t="shared" si="1121"/>
        <v>-51</v>
      </c>
      <c r="Q467" s="253">
        <f t="shared" si="1121"/>
        <v>-85</v>
      </c>
      <c r="R467" s="253">
        <f t="shared" si="1121"/>
        <v>-85</v>
      </c>
      <c r="S467" s="253">
        <f t="shared" si="1122"/>
        <v>-136</v>
      </c>
      <c r="T467" s="253">
        <f t="shared" si="1123"/>
        <v>-136</v>
      </c>
      <c r="U467" s="253">
        <f t="shared" si="1124"/>
        <v>-221</v>
      </c>
      <c r="V467" s="253">
        <f t="shared" si="1125"/>
        <v>-221</v>
      </c>
      <c r="W467" s="253">
        <f t="shared" si="1126"/>
        <v>-357</v>
      </c>
      <c r="X467" s="253">
        <f t="shared" si="1127"/>
        <v>-357</v>
      </c>
      <c r="Y467" s="253">
        <f t="shared" si="1128"/>
        <v>-578</v>
      </c>
      <c r="Z467" s="253">
        <f t="shared" si="1129"/>
        <v>-578</v>
      </c>
      <c r="AA467" s="253">
        <f t="shared" si="1130"/>
        <v>-935</v>
      </c>
      <c r="AB467" s="253">
        <f t="shared" si="1131"/>
        <v>-935</v>
      </c>
      <c r="AC467" s="253">
        <f t="shared" si="1132"/>
        <v>-1513</v>
      </c>
      <c r="AD467" s="253">
        <f t="shared" si="1133"/>
        <v>-1513</v>
      </c>
      <c r="AE467" s="253">
        <f t="shared" si="1133"/>
        <v>-2448</v>
      </c>
      <c r="AF467" s="271">
        <f t="shared" si="1051"/>
        <v>161.79775280898875</v>
      </c>
    </row>
    <row r="468" spans="1:32" ht="12.75" hidden="1" customHeight="1" x14ac:dyDescent="0.2">
      <c r="A468" s="255" t="s">
        <v>105</v>
      </c>
      <c r="B468" s="267">
        <v>800</v>
      </c>
      <c r="C468" s="248" t="s">
        <v>190</v>
      </c>
      <c r="D468" s="248" t="s">
        <v>194</v>
      </c>
      <c r="E468" s="256" t="s">
        <v>334</v>
      </c>
      <c r="F468" s="248" t="s">
        <v>106</v>
      </c>
      <c r="G468" s="253"/>
      <c r="H468" s="253"/>
      <c r="I468" s="253" t="e">
        <f>#REF!+G468</f>
        <v>#REF!</v>
      </c>
      <c r="J468" s="253" t="e">
        <f>#REF!+I468</f>
        <v>#REF!</v>
      </c>
      <c r="K468" s="253" t="e">
        <f>#REF!+I468</f>
        <v>#REF!</v>
      </c>
      <c r="L468" s="253" t="e">
        <f>F468+J468</f>
        <v>#REF!</v>
      </c>
      <c r="M468" s="253" t="e">
        <f>G468+K468</f>
        <v>#REF!</v>
      </c>
      <c r="N468" s="253" t="e">
        <f t="shared" ref="N468:O468" si="1134">H468+L468</f>
        <v>#REF!</v>
      </c>
      <c r="O468" s="253" t="e">
        <f t="shared" si="1134"/>
        <v>#REF!</v>
      </c>
      <c r="P468" s="253" t="e">
        <f>J468+N468</f>
        <v>#REF!</v>
      </c>
      <c r="Q468" s="253" t="e">
        <f t="shared" ref="Q468:R468" si="1135">K468+O468</f>
        <v>#REF!</v>
      </c>
      <c r="R468" s="253" t="e">
        <f t="shared" si="1135"/>
        <v>#REF!</v>
      </c>
      <c r="S468" s="253" t="e">
        <f t="shared" ref="S468" si="1136">M468+Q468</f>
        <v>#REF!</v>
      </c>
      <c r="T468" s="253" t="e">
        <f t="shared" ref="T468" si="1137">N468+R468</f>
        <v>#REF!</v>
      </c>
      <c r="U468" s="253" t="e">
        <f t="shared" ref="U468" si="1138">O468+S468</f>
        <v>#REF!</v>
      </c>
      <c r="V468" s="253" t="e">
        <f t="shared" ref="V468" si="1139">P468+T468</f>
        <v>#REF!</v>
      </c>
      <c r="W468" s="253" t="e">
        <f t="shared" ref="W468" si="1140">Q468+U468</f>
        <v>#REF!</v>
      </c>
      <c r="X468" s="253" t="e">
        <f t="shared" ref="X468" si="1141">R468+V468</f>
        <v>#REF!</v>
      </c>
      <c r="Y468" s="253" t="e">
        <f t="shared" ref="Y468" si="1142">S468+W468</f>
        <v>#REF!</v>
      </c>
      <c r="Z468" s="253" t="e">
        <f t="shared" ref="Z468" si="1143">T468+X468</f>
        <v>#REF!</v>
      </c>
      <c r="AA468" s="253" t="e">
        <f t="shared" ref="AA468" si="1144">U468+Y468</f>
        <v>#REF!</v>
      </c>
      <c r="AB468" s="253" t="e">
        <f t="shared" ref="AB468" si="1145">V468+Z468</f>
        <v>#REF!</v>
      </c>
      <c r="AC468" s="253" t="e">
        <f t="shared" ref="AC468" si="1146">W468+AA468</f>
        <v>#REF!</v>
      </c>
      <c r="AD468" s="253" t="e">
        <f t="shared" ref="AD468:AE468" si="1147">X468+AB468</f>
        <v>#REF!</v>
      </c>
      <c r="AE468" s="253" t="e">
        <f t="shared" si="1147"/>
        <v>#REF!</v>
      </c>
      <c r="AF468" s="271" t="e">
        <f t="shared" si="1051"/>
        <v>#REF!</v>
      </c>
    </row>
    <row r="469" spans="1:32" hidden="1" x14ac:dyDescent="0.2">
      <c r="A469" s="255" t="s">
        <v>309</v>
      </c>
      <c r="B469" s="267">
        <v>800</v>
      </c>
      <c r="C469" s="248" t="s">
        <v>190</v>
      </c>
      <c r="D469" s="248" t="s">
        <v>194</v>
      </c>
      <c r="E469" s="256" t="s">
        <v>310</v>
      </c>
      <c r="F469" s="248"/>
      <c r="G469" s="253"/>
      <c r="H469" s="253"/>
      <c r="I469" s="253">
        <f>I470</f>
        <v>-1321.6</v>
      </c>
      <c r="J469" s="253">
        <f>J470</f>
        <v>-1321.6</v>
      </c>
      <c r="K469" s="253">
        <f>K470</f>
        <v>-1321.6</v>
      </c>
      <c r="L469" s="253">
        <f>L470</f>
        <v>-1321.6</v>
      </c>
      <c r="M469" s="253">
        <f>M470</f>
        <v>-2643.2</v>
      </c>
      <c r="N469" s="253">
        <f t="shared" ref="N469:AE469" si="1148">N470</f>
        <v>-2643.2</v>
      </c>
      <c r="O469" s="253">
        <f t="shared" si="1148"/>
        <v>-3964.7999999999997</v>
      </c>
      <c r="P469" s="253">
        <f t="shared" si="1148"/>
        <v>-3964.7999999999997</v>
      </c>
      <c r="Q469" s="253">
        <f t="shared" si="1148"/>
        <v>-6608</v>
      </c>
      <c r="R469" s="253">
        <f t="shared" si="1148"/>
        <v>-6608</v>
      </c>
      <c r="S469" s="253">
        <f t="shared" si="1148"/>
        <v>-10572.8</v>
      </c>
      <c r="T469" s="253">
        <f t="shared" si="1148"/>
        <v>-10572.8</v>
      </c>
      <c r="U469" s="253">
        <f t="shared" si="1148"/>
        <v>-17180.8</v>
      </c>
      <c r="V469" s="253">
        <f t="shared" si="1148"/>
        <v>-17180.8</v>
      </c>
      <c r="W469" s="253">
        <f t="shared" si="1148"/>
        <v>-27753.599999999999</v>
      </c>
      <c r="X469" s="253">
        <f t="shared" si="1148"/>
        <v>-27753.599999999999</v>
      </c>
      <c r="Y469" s="253">
        <f t="shared" si="1148"/>
        <v>-44934.399999999994</v>
      </c>
      <c r="Z469" s="253">
        <f t="shared" si="1148"/>
        <v>-44934.399999999994</v>
      </c>
      <c r="AA469" s="253">
        <f t="shared" si="1148"/>
        <v>-72688</v>
      </c>
      <c r="AB469" s="253">
        <f t="shared" si="1148"/>
        <v>-72688</v>
      </c>
      <c r="AC469" s="253">
        <f t="shared" si="1148"/>
        <v>-117622.39999999999</v>
      </c>
      <c r="AD469" s="253">
        <f t="shared" si="1148"/>
        <v>-117622.39999999999</v>
      </c>
      <c r="AE469" s="253">
        <f t="shared" si="1148"/>
        <v>-190310.39999999999</v>
      </c>
      <c r="AF469" s="271">
        <f t="shared" si="1051"/>
        <v>161.79775280898875</v>
      </c>
    </row>
    <row r="470" spans="1:32" hidden="1" x14ac:dyDescent="0.2">
      <c r="A470" s="255" t="s">
        <v>95</v>
      </c>
      <c r="B470" s="267">
        <v>800</v>
      </c>
      <c r="C470" s="248" t="s">
        <v>190</v>
      </c>
      <c r="D470" s="248" t="s">
        <v>194</v>
      </c>
      <c r="E470" s="256" t="s">
        <v>310</v>
      </c>
      <c r="F470" s="248" t="s">
        <v>96</v>
      </c>
      <c r="G470" s="253"/>
      <c r="H470" s="253"/>
      <c r="I470" s="253">
        <v>-1321.6</v>
      </c>
      <c r="J470" s="253">
        <f>G470+I470</f>
        <v>-1321.6</v>
      </c>
      <c r="K470" s="253">
        <v>-1321.6</v>
      </c>
      <c r="L470" s="253">
        <f>H470+J470</f>
        <v>-1321.6</v>
      </c>
      <c r="M470" s="253">
        <f>I470+K470</f>
        <v>-2643.2</v>
      </c>
      <c r="N470" s="253">
        <f t="shared" ref="N470:O470" si="1149">J470+L470</f>
        <v>-2643.2</v>
      </c>
      <c r="O470" s="253">
        <f t="shared" si="1149"/>
        <v>-3964.7999999999997</v>
      </c>
      <c r="P470" s="253">
        <f>L470+N470</f>
        <v>-3964.7999999999997</v>
      </c>
      <c r="Q470" s="253">
        <f t="shared" ref="Q470:R470" si="1150">M470+O470</f>
        <v>-6608</v>
      </c>
      <c r="R470" s="253">
        <f t="shared" si="1150"/>
        <v>-6608</v>
      </c>
      <c r="S470" s="253">
        <f t="shared" ref="S470" si="1151">O470+Q470</f>
        <v>-10572.8</v>
      </c>
      <c r="T470" s="253">
        <f t="shared" ref="T470" si="1152">P470+R470</f>
        <v>-10572.8</v>
      </c>
      <c r="U470" s="253">
        <f t="shared" ref="U470" si="1153">Q470+S470</f>
        <v>-17180.8</v>
      </c>
      <c r="V470" s="253">
        <f t="shared" ref="V470" si="1154">R470+T470</f>
        <v>-17180.8</v>
      </c>
      <c r="W470" s="253">
        <f t="shared" ref="W470" si="1155">S470+U470</f>
        <v>-27753.599999999999</v>
      </c>
      <c r="X470" s="253">
        <f t="shared" ref="X470" si="1156">T470+V470</f>
        <v>-27753.599999999999</v>
      </c>
      <c r="Y470" s="253">
        <f t="shared" ref="Y470" si="1157">U470+W470</f>
        <v>-44934.399999999994</v>
      </c>
      <c r="Z470" s="253">
        <f t="shared" ref="Z470" si="1158">V470+X470</f>
        <v>-44934.399999999994</v>
      </c>
      <c r="AA470" s="253">
        <f t="shared" ref="AA470" si="1159">W470+Y470</f>
        <v>-72688</v>
      </c>
      <c r="AB470" s="253">
        <f t="shared" ref="AB470" si="1160">X470+Z470</f>
        <v>-72688</v>
      </c>
      <c r="AC470" s="253">
        <f t="shared" ref="AC470" si="1161">Y470+AA470</f>
        <v>-117622.39999999999</v>
      </c>
      <c r="AD470" s="253">
        <f t="shared" ref="AD470:AE470" si="1162">Z470+AB470</f>
        <v>-117622.39999999999</v>
      </c>
      <c r="AE470" s="253">
        <f t="shared" si="1162"/>
        <v>-190310.39999999999</v>
      </c>
      <c r="AF470" s="271">
        <f t="shared" si="1051"/>
        <v>161.79775280898875</v>
      </c>
    </row>
    <row r="471" spans="1:32" ht="29.25" hidden="1" customHeight="1" x14ac:dyDescent="0.2">
      <c r="A471" s="255" t="s">
        <v>452</v>
      </c>
      <c r="B471" s="267">
        <v>800</v>
      </c>
      <c r="C471" s="248" t="s">
        <v>190</v>
      </c>
      <c r="D471" s="248" t="s">
        <v>194</v>
      </c>
      <c r="E471" s="256" t="s">
        <v>450</v>
      </c>
      <c r="F471" s="248"/>
      <c r="G471" s="253">
        <f t="shared" ref="G471:R471" si="1163">G472+G474</f>
        <v>0</v>
      </c>
      <c r="H471" s="253"/>
      <c r="I471" s="253">
        <f t="shared" si="1163"/>
        <v>-3138.3999999999996</v>
      </c>
      <c r="J471" s="253" t="e">
        <f t="shared" si="1163"/>
        <v>#REF!</v>
      </c>
      <c r="K471" s="253">
        <f t="shared" si="1163"/>
        <v>-3138.3999999999996</v>
      </c>
      <c r="L471" s="253" t="e">
        <f>L472+L474</f>
        <v>#REF!</v>
      </c>
      <c r="M471" s="253" t="e">
        <f t="shared" si="1163"/>
        <v>#REF!</v>
      </c>
      <c r="N471" s="253" t="e">
        <f t="shared" si="1163"/>
        <v>#REF!</v>
      </c>
      <c r="O471" s="253" t="e">
        <f t="shared" si="1163"/>
        <v>#REF!</v>
      </c>
      <c r="P471" s="253" t="e">
        <f t="shared" si="1163"/>
        <v>#REF!</v>
      </c>
      <c r="Q471" s="253" t="e">
        <f t="shared" si="1163"/>
        <v>#REF!</v>
      </c>
      <c r="R471" s="253" t="e">
        <f t="shared" si="1163"/>
        <v>#REF!</v>
      </c>
      <c r="S471" s="253" t="e">
        <f t="shared" ref="S471:T471" si="1164">S472+S474</f>
        <v>#REF!</v>
      </c>
      <c r="T471" s="253" t="e">
        <f t="shared" si="1164"/>
        <v>#REF!</v>
      </c>
      <c r="U471" s="253" t="e">
        <f t="shared" ref="U471:V471" si="1165">U472+U474</f>
        <v>#REF!</v>
      </c>
      <c r="V471" s="253" t="e">
        <f t="shared" si="1165"/>
        <v>#REF!</v>
      </c>
      <c r="W471" s="253" t="e">
        <f t="shared" ref="W471:X471" si="1166">W472+W474</f>
        <v>#REF!</v>
      </c>
      <c r="X471" s="253" t="e">
        <f t="shared" si="1166"/>
        <v>#REF!</v>
      </c>
      <c r="Y471" s="253" t="e">
        <f t="shared" ref="Y471:Z471" si="1167">Y472+Y474</f>
        <v>#REF!</v>
      </c>
      <c r="Z471" s="253" t="e">
        <f t="shared" si="1167"/>
        <v>#REF!</v>
      </c>
      <c r="AA471" s="253" t="e">
        <f t="shared" ref="AA471:AB471" si="1168">AA472+AA474</f>
        <v>#REF!</v>
      </c>
      <c r="AB471" s="253" t="e">
        <f t="shared" si="1168"/>
        <v>#REF!</v>
      </c>
      <c r="AC471" s="253" t="e">
        <f t="shared" ref="AC471:AD471" si="1169">AC472+AC474</f>
        <v>#REF!</v>
      </c>
      <c r="AD471" s="253" t="e">
        <f t="shared" si="1169"/>
        <v>#REF!</v>
      </c>
      <c r="AE471" s="253" t="e">
        <f t="shared" ref="AE471" si="1170">AE472+AE474</f>
        <v>#REF!</v>
      </c>
      <c r="AF471" s="271" t="e">
        <f t="shared" si="1051"/>
        <v>#REF!</v>
      </c>
    </row>
    <row r="472" spans="1:32" ht="18.75" hidden="1" customHeight="1" x14ac:dyDescent="0.2">
      <c r="A472" s="255" t="s">
        <v>451</v>
      </c>
      <c r="B472" s="267">
        <v>800</v>
      </c>
      <c r="C472" s="248" t="s">
        <v>190</v>
      </c>
      <c r="D472" s="248" t="s">
        <v>194</v>
      </c>
      <c r="E472" s="256" t="s">
        <v>485</v>
      </c>
      <c r="F472" s="248"/>
      <c r="G472" s="253"/>
      <c r="H472" s="253"/>
      <c r="I472" s="253">
        <f>I473</f>
        <v>-1512.8</v>
      </c>
      <c r="J472" s="253" t="e">
        <f>J473</f>
        <v>#REF!</v>
      </c>
      <c r="K472" s="253">
        <f>K473</f>
        <v>-1512.8</v>
      </c>
      <c r="L472" s="253" t="e">
        <f>L473</f>
        <v>#REF!</v>
      </c>
      <c r="M472" s="253" t="e">
        <f>M473</f>
        <v>#REF!</v>
      </c>
      <c r="N472" s="253" t="e">
        <f t="shared" ref="N472:AE472" si="1171">N473</f>
        <v>#REF!</v>
      </c>
      <c r="O472" s="253" t="e">
        <f t="shared" si="1171"/>
        <v>#REF!</v>
      </c>
      <c r="P472" s="253" t="e">
        <f t="shared" si="1171"/>
        <v>#REF!</v>
      </c>
      <c r="Q472" s="253" t="e">
        <f t="shared" si="1171"/>
        <v>#REF!</v>
      </c>
      <c r="R472" s="253" t="e">
        <f t="shared" si="1171"/>
        <v>#REF!</v>
      </c>
      <c r="S472" s="253" t="e">
        <f t="shared" si="1171"/>
        <v>#REF!</v>
      </c>
      <c r="T472" s="253" t="e">
        <f t="shared" si="1171"/>
        <v>#REF!</v>
      </c>
      <c r="U472" s="253" t="e">
        <f t="shared" si="1171"/>
        <v>#REF!</v>
      </c>
      <c r="V472" s="253" t="e">
        <f t="shared" si="1171"/>
        <v>#REF!</v>
      </c>
      <c r="W472" s="253" t="e">
        <f t="shared" si="1171"/>
        <v>#REF!</v>
      </c>
      <c r="X472" s="253" t="e">
        <f t="shared" si="1171"/>
        <v>#REF!</v>
      </c>
      <c r="Y472" s="253" t="e">
        <f t="shared" si="1171"/>
        <v>#REF!</v>
      </c>
      <c r="Z472" s="253" t="e">
        <f t="shared" si="1171"/>
        <v>#REF!</v>
      </c>
      <c r="AA472" s="253" t="e">
        <f t="shared" si="1171"/>
        <v>#REF!</v>
      </c>
      <c r="AB472" s="253" t="e">
        <f t="shared" si="1171"/>
        <v>#REF!</v>
      </c>
      <c r="AC472" s="253" t="e">
        <f t="shared" si="1171"/>
        <v>#REF!</v>
      </c>
      <c r="AD472" s="253" t="e">
        <f t="shared" si="1171"/>
        <v>#REF!</v>
      </c>
      <c r="AE472" s="253" t="e">
        <f t="shared" si="1171"/>
        <v>#REF!</v>
      </c>
      <c r="AF472" s="271" t="e">
        <f t="shared" si="1051"/>
        <v>#REF!</v>
      </c>
    </row>
    <row r="473" spans="1:32" ht="15.75" hidden="1" customHeight="1" x14ac:dyDescent="0.2">
      <c r="A473" s="255" t="s">
        <v>95</v>
      </c>
      <c r="B473" s="267">
        <v>800</v>
      </c>
      <c r="C473" s="248" t="s">
        <v>190</v>
      </c>
      <c r="D473" s="248" t="s">
        <v>194</v>
      </c>
      <c r="E473" s="256" t="s">
        <v>485</v>
      </c>
      <c r="F473" s="248" t="s">
        <v>96</v>
      </c>
      <c r="G473" s="253"/>
      <c r="H473" s="253"/>
      <c r="I473" s="253">
        <v>-1512.8</v>
      </c>
      <c r="J473" s="253" t="e">
        <f>#REF!+I473</f>
        <v>#REF!</v>
      </c>
      <c r="K473" s="253">
        <v>-1512.8</v>
      </c>
      <c r="L473" s="253" t="e">
        <f>#REF!+J473</f>
        <v>#REF!</v>
      </c>
      <c r="M473" s="253" t="e">
        <f>#REF!+K473</f>
        <v>#REF!</v>
      </c>
      <c r="N473" s="253" t="e">
        <f>#REF!+L473</f>
        <v>#REF!</v>
      </c>
      <c r="O473" s="253" t="e">
        <f>#REF!+M473</f>
        <v>#REF!</v>
      </c>
      <c r="P473" s="253" t="e">
        <f>#REF!+N473</f>
        <v>#REF!</v>
      </c>
      <c r="Q473" s="253" t="e">
        <f>#REF!+O473</f>
        <v>#REF!</v>
      </c>
      <c r="R473" s="253" t="e">
        <f>#REF!+P473</f>
        <v>#REF!</v>
      </c>
      <c r="S473" s="253" t="e">
        <f>#REF!+Q473</f>
        <v>#REF!</v>
      </c>
      <c r="T473" s="253" t="e">
        <f>#REF!+R473</f>
        <v>#REF!</v>
      </c>
      <c r="U473" s="253" t="e">
        <f>#REF!+S473</f>
        <v>#REF!</v>
      </c>
      <c r="V473" s="253" t="e">
        <f>#REF!+T473</f>
        <v>#REF!</v>
      </c>
      <c r="W473" s="253" t="e">
        <f>#REF!+U473</f>
        <v>#REF!</v>
      </c>
      <c r="X473" s="253" t="e">
        <f>#REF!+V473</f>
        <v>#REF!</v>
      </c>
      <c r="Y473" s="253" t="e">
        <f>#REF!+W473</f>
        <v>#REF!</v>
      </c>
      <c r="Z473" s="253" t="e">
        <f>#REF!+X473</f>
        <v>#REF!</v>
      </c>
      <c r="AA473" s="253" t="e">
        <f>#REF!+Y473</f>
        <v>#REF!</v>
      </c>
      <c r="AB473" s="253" t="e">
        <f>#REF!+Z473</f>
        <v>#REF!</v>
      </c>
      <c r="AC473" s="253" t="e">
        <f>#REF!+AA473</f>
        <v>#REF!</v>
      </c>
      <c r="AD473" s="253" t="e">
        <f>#REF!+AB473</f>
        <v>#REF!</v>
      </c>
      <c r="AE473" s="253" t="e">
        <f>#REF!+AC473</f>
        <v>#REF!</v>
      </c>
      <c r="AF473" s="271" t="e">
        <f t="shared" si="1051"/>
        <v>#REF!</v>
      </c>
    </row>
    <row r="474" spans="1:32" ht="27.75" hidden="1" customHeight="1" x14ac:dyDescent="0.2">
      <c r="A474" s="255" t="s">
        <v>734</v>
      </c>
      <c r="B474" s="267">
        <v>800</v>
      </c>
      <c r="C474" s="248" t="s">
        <v>190</v>
      </c>
      <c r="D474" s="248" t="s">
        <v>194</v>
      </c>
      <c r="E474" s="256" t="s">
        <v>486</v>
      </c>
      <c r="F474" s="248"/>
      <c r="G474" s="253"/>
      <c r="H474" s="253"/>
      <c r="I474" s="253">
        <f>I475+I476+I477+I478+I479</f>
        <v>-1625.6</v>
      </c>
      <c r="J474" s="253" t="e">
        <f>J475+J476+J477+J478+J479</f>
        <v>#REF!</v>
      </c>
      <c r="K474" s="253">
        <f>K475+K476+K477+K478+K479</f>
        <v>-1625.6</v>
      </c>
      <c r="L474" s="253" t="e">
        <f>L475+L476+L477+L478+L479</f>
        <v>#REF!</v>
      </c>
      <c r="M474" s="253" t="e">
        <f>M475+M476+M477+M478+M479</f>
        <v>#REF!</v>
      </c>
      <c r="N474" s="253" t="e">
        <f t="shared" ref="N474:R474" si="1172">N475+N476+N477+N478+N479</f>
        <v>#REF!</v>
      </c>
      <c r="O474" s="253" t="e">
        <f t="shared" si="1172"/>
        <v>#REF!</v>
      </c>
      <c r="P474" s="253" t="e">
        <f t="shared" si="1172"/>
        <v>#REF!</v>
      </c>
      <c r="Q474" s="253" t="e">
        <f t="shared" si="1172"/>
        <v>#REF!</v>
      </c>
      <c r="R474" s="253" t="e">
        <f t="shared" si="1172"/>
        <v>#REF!</v>
      </c>
      <c r="S474" s="253" t="e">
        <f t="shared" ref="S474:T474" si="1173">S475+S476+S477+S478+S479</f>
        <v>#REF!</v>
      </c>
      <c r="T474" s="253" t="e">
        <f t="shared" si="1173"/>
        <v>#REF!</v>
      </c>
      <c r="U474" s="253" t="e">
        <f t="shared" ref="U474:V474" si="1174">U475+U476+U477+U478+U479</f>
        <v>#REF!</v>
      </c>
      <c r="V474" s="253" t="e">
        <f t="shared" si="1174"/>
        <v>#REF!</v>
      </c>
      <c r="W474" s="253" t="e">
        <f t="shared" ref="W474:X474" si="1175">W475+W476+W477+W478+W479</f>
        <v>#REF!</v>
      </c>
      <c r="X474" s="253" t="e">
        <f t="shared" si="1175"/>
        <v>#REF!</v>
      </c>
      <c r="Y474" s="253" t="e">
        <f t="shared" ref="Y474:Z474" si="1176">Y475+Y476+Y477+Y478+Y479</f>
        <v>#REF!</v>
      </c>
      <c r="Z474" s="253" t="e">
        <f t="shared" si="1176"/>
        <v>#REF!</v>
      </c>
      <c r="AA474" s="253" t="e">
        <f t="shared" ref="AA474:AB474" si="1177">AA475+AA476+AA477+AA478+AA479</f>
        <v>#REF!</v>
      </c>
      <c r="AB474" s="253" t="e">
        <f t="shared" si="1177"/>
        <v>#REF!</v>
      </c>
      <c r="AC474" s="253" t="e">
        <f t="shared" ref="AC474:AD474" si="1178">AC475+AC476+AC477+AC478+AC479</f>
        <v>#REF!</v>
      </c>
      <c r="AD474" s="253" t="e">
        <f t="shared" si="1178"/>
        <v>#REF!</v>
      </c>
      <c r="AE474" s="253" t="e">
        <f t="shared" ref="AE474" si="1179">AE475+AE476+AE477+AE478+AE479</f>
        <v>#REF!</v>
      </c>
      <c r="AF474" s="271" t="e">
        <f t="shared" si="1051"/>
        <v>#REF!</v>
      </c>
    </row>
    <row r="475" spans="1:32" ht="13.5" hidden="1" customHeight="1" x14ac:dyDescent="0.2">
      <c r="A475" s="255" t="s">
        <v>95</v>
      </c>
      <c r="B475" s="267">
        <v>800</v>
      </c>
      <c r="C475" s="248" t="s">
        <v>190</v>
      </c>
      <c r="D475" s="248" t="s">
        <v>194</v>
      </c>
      <c r="E475" s="256" t="s">
        <v>486</v>
      </c>
      <c r="F475" s="248" t="s">
        <v>96</v>
      </c>
      <c r="G475" s="253"/>
      <c r="H475" s="253"/>
      <c r="I475" s="253">
        <v>-1288.5999999999999</v>
      </c>
      <c r="J475" s="253" t="e">
        <f>#REF!+I475</f>
        <v>#REF!</v>
      </c>
      <c r="K475" s="253">
        <v>-1288.5999999999999</v>
      </c>
      <c r="L475" s="253" t="e">
        <f>#REF!+J475</f>
        <v>#REF!</v>
      </c>
      <c r="M475" s="253" t="e">
        <f>#REF!+K475</f>
        <v>#REF!</v>
      </c>
      <c r="N475" s="253" t="e">
        <f>#REF!+L475</f>
        <v>#REF!</v>
      </c>
      <c r="O475" s="253" t="e">
        <f>#REF!+M475</f>
        <v>#REF!</v>
      </c>
      <c r="P475" s="253" t="e">
        <f>#REF!+N475</f>
        <v>#REF!</v>
      </c>
      <c r="Q475" s="253" t="e">
        <f>#REF!+O475</f>
        <v>#REF!</v>
      </c>
      <c r="R475" s="253" t="e">
        <f>#REF!+P475</f>
        <v>#REF!</v>
      </c>
      <c r="S475" s="253" t="e">
        <f>#REF!+Q475</f>
        <v>#REF!</v>
      </c>
      <c r="T475" s="253" t="e">
        <f>#REF!+R475</f>
        <v>#REF!</v>
      </c>
      <c r="U475" s="253" t="e">
        <f>#REF!+S475</f>
        <v>#REF!</v>
      </c>
      <c r="V475" s="253" t="e">
        <f>#REF!+T475</f>
        <v>#REF!</v>
      </c>
      <c r="W475" s="253" t="e">
        <f>#REF!+U475</f>
        <v>#REF!</v>
      </c>
      <c r="X475" s="253" t="e">
        <f>#REF!+V475</f>
        <v>#REF!</v>
      </c>
      <c r="Y475" s="253" t="e">
        <f>#REF!+W475</f>
        <v>#REF!</v>
      </c>
      <c r="Z475" s="253" t="e">
        <f>#REF!+X475</f>
        <v>#REF!</v>
      </c>
      <c r="AA475" s="253" t="e">
        <f>#REF!+Y475</f>
        <v>#REF!</v>
      </c>
      <c r="AB475" s="253" t="e">
        <f>#REF!+Z475</f>
        <v>#REF!</v>
      </c>
      <c r="AC475" s="253" t="e">
        <f>#REF!+AA475</f>
        <v>#REF!</v>
      </c>
      <c r="AD475" s="253" t="e">
        <f>#REF!+AB475</f>
        <v>#REF!</v>
      </c>
      <c r="AE475" s="253" t="e">
        <f>#REF!+AC475</f>
        <v>#REF!</v>
      </c>
      <c r="AF475" s="271" t="e">
        <f t="shared" si="1051"/>
        <v>#REF!</v>
      </c>
    </row>
    <row r="476" spans="1:32" ht="13.5" hidden="1" customHeight="1" x14ac:dyDescent="0.2">
      <c r="A476" s="255" t="s">
        <v>97</v>
      </c>
      <c r="B476" s="267">
        <v>800</v>
      </c>
      <c r="C476" s="248" t="s">
        <v>190</v>
      </c>
      <c r="D476" s="248" t="s">
        <v>194</v>
      </c>
      <c r="E476" s="256" t="s">
        <v>486</v>
      </c>
      <c r="F476" s="267" t="s">
        <v>98</v>
      </c>
      <c r="G476" s="253"/>
      <c r="H476" s="253"/>
      <c r="I476" s="253">
        <v>-35</v>
      </c>
      <c r="J476" s="253" t="e">
        <f>#REF!+I476</f>
        <v>#REF!</v>
      </c>
      <c r="K476" s="253">
        <v>-35</v>
      </c>
      <c r="L476" s="253" t="e">
        <f>#REF!+J476</f>
        <v>#REF!</v>
      </c>
      <c r="M476" s="253" t="e">
        <f>#REF!+K476</f>
        <v>#REF!</v>
      </c>
      <c r="N476" s="253" t="e">
        <f>#REF!+L476</f>
        <v>#REF!</v>
      </c>
      <c r="O476" s="253" t="e">
        <f>#REF!+M476</f>
        <v>#REF!</v>
      </c>
      <c r="P476" s="253" t="e">
        <f>#REF!+N476</f>
        <v>#REF!</v>
      </c>
      <c r="Q476" s="253" t="e">
        <f>#REF!+O476</f>
        <v>#REF!</v>
      </c>
      <c r="R476" s="253" t="e">
        <f>#REF!+P476</f>
        <v>#REF!</v>
      </c>
      <c r="S476" s="253" t="e">
        <f>#REF!+Q476</f>
        <v>#REF!</v>
      </c>
      <c r="T476" s="253" t="e">
        <f>#REF!+R476</f>
        <v>#REF!</v>
      </c>
      <c r="U476" s="253" t="e">
        <f>#REF!+S476</f>
        <v>#REF!</v>
      </c>
      <c r="V476" s="253" t="e">
        <f>#REF!+T476</f>
        <v>#REF!</v>
      </c>
      <c r="W476" s="253" t="e">
        <f>#REF!+U476</f>
        <v>#REF!</v>
      </c>
      <c r="X476" s="253" t="e">
        <f>#REF!+V476</f>
        <v>#REF!</v>
      </c>
      <c r="Y476" s="253" t="e">
        <f>#REF!+W476</f>
        <v>#REF!</v>
      </c>
      <c r="Z476" s="253" t="e">
        <f>#REF!+X476</f>
        <v>#REF!</v>
      </c>
      <c r="AA476" s="253" t="e">
        <f>#REF!+Y476</f>
        <v>#REF!</v>
      </c>
      <c r="AB476" s="253" t="e">
        <f>#REF!+Z476</f>
        <v>#REF!</v>
      </c>
      <c r="AC476" s="253" t="e">
        <f>#REF!+AA476</f>
        <v>#REF!</v>
      </c>
      <c r="AD476" s="253" t="e">
        <f>#REF!+AB476</f>
        <v>#REF!</v>
      </c>
      <c r="AE476" s="253" t="e">
        <f>#REF!+AC476</f>
        <v>#REF!</v>
      </c>
      <c r="AF476" s="271" t="e">
        <f t="shared" si="1051"/>
        <v>#REF!</v>
      </c>
    </row>
    <row r="477" spans="1:32" ht="28.5" hidden="1" customHeight="1" x14ac:dyDescent="0.2">
      <c r="A477" s="255" t="s">
        <v>99</v>
      </c>
      <c r="B477" s="267">
        <v>800</v>
      </c>
      <c r="C477" s="248" t="s">
        <v>190</v>
      </c>
      <c r="D477" s="248" t="s">
        <v>194</v>
      </c>
      <c r="E477" s="256" t="s">
        <v>486</v>
      </c>
      <c r="F477" s="248" t="s">
        <v>100</v>
      </c>
      <c r="G477" s="253"/>
      <c r="H477" s="253"/>
      <c r="I477" s="253">
        <v>-85</v>
      </c>
      <c r="J477" s="253" t="e">
        <f>#REF!+I477</f>
        <v>#REF!</v>
      </c>
      <c r="K477" s="253">
        <v>-85</v>
      </c>
      <c r="L477" s="253" t="e">
        <f>#REF!+J477</f>
        <v>#REF!</v>
      </c>
      <c r="M477" s="253" t="e">
        <f>#REF!+K477</f>
        <v>#REF!</v>
      </c>
      <c r="N477" s="253" t="e">
        <f>#REF!+L477</f>
        <v>#REF!</v>
      </c>
      <c r="O477" s="253" t="e">
        <f>#REF!+M477</f>
        <v>#REF!</v>
      </c>
      <c r="P477" s="253" t="e">
        <f>#REF!+N477</f>
        <v>#REF!</v>
      </c>
      <c r="Q477" s="253" t="e">
        <f>#REF!+O477</f>
        <v>#REF!</v>
      </c>
      <c r="R477" s="253" t="e">
        <f>#REF!+P477</f>
        <v>#REF!</v>
      </c>
      <c r="S477" s="253" t="e">
        <f>#REF!+Q477</f>
        <v>#REF!</v>
      </c>
      <c r="T477" s="253" t="e">
        <f>#REF!+R477</f>
        <v>#REF!</v>
      </c>
      <c r="U477" s="253" t="e">
        <f>#REF!+S477</f>
        <v>#REF!</v>
      </c>
      <c r="V477" s="253" t="e">
        <f>#REF!+T477</f>
        <v>#REF!</v>
      </c>
      <c r="W477" s="253" t="e">
        <f>#REF!+U477</f>
        <v>#REF!</v>
      </c>
      <c r="X477" s="253" t="e">
        <f>#REF!+V477</f>
        <v>#REF!</v>
      </c>
      <c r="Y477" s="253" t="e">
        <f>#REF!+W477</f>
        <v>#REF!</v>
      </c>
      <c r="Z477" s="253" t="e">
        <f>#REF!+X477</f>
        <v>#REF!</v>
      </c>
      <c r="AA477" s="253" t="e">
        <f>#REF!+Y477</f>
        <v>#REF!</v>
      </c>
      <c r="AB477" s="253" t="e">
        <f>#REF!+Z477</f>
        <v>#REF!</v>
      </c>
      <c r="AC477" s="253" t="e">
        <f>#REF!+AA477</f>
        <v>#REF!</v>
      </c>
      <c r="AD477" s="253" t="e">
        <f>#REF!+AB477</f>
        <v>#REF!</v>
      </c>
      <c r="AE477" s="253" t="e">
        <f>#REF!+AC477</f>
        <v>#REF!</v>
      </c>
      <c r="AF477" s="271" t="e">
        <f t="shared" si="1051"/>
        <v>#REF!</v>
      </c>
    </row>
    <row r="478" spans="1:32" ht="23.25" hidden="1" customHeight="1" x14ac:dyDescent="0.2">
      <c r="A478" s="255" t="s">
        <v>93</v>
      </c>
      <c r="B478" s="267">
        <v>800</v>
      </c>
      <c r="C478" s="248" t="s">
        <v>190</v>
      </c>
      <c r="D478" s="248" t="s">
        <v>194</v>
      </c>
      <c r="E478" s="256" t="s">
        <v>486</v>
      </c>
      <c r="F478" s="248" t="s">
        <v>94</v>
      </c>
      <c r="G478" s="253"/>
      <c r="H478" s="253"/>
      <c r="I478" s="253">
        <v>-200</v>
      </c>
      <c r="J478" s="253" t="e">
        <f>#REF!+I478</f>
        <v>#REF!</v>
      </c>
      <c r="K478" s="253">
        <v>-200</v>
      </c>
      <c r="L478" s="253" t="e">
        <f>#REF!+J478</f>
        <v>#REF!</v>
      </c>
      <c r="M478" s="253" t="e">
        <f>#REF!+K478</f>
        <v>#REF!</v>
      </c>
      <c r="N478" s="253" t="e">
        <f>#REF!+L478</f>
        <v>#REF!</v>
      </c>
      <c r="O478" s="253" t="e">
        <f>#REF!+M478</f>
        <v>#REF!</v>
      </c>
      <c r="P478" s="253" t="e">
        <f>#REF!+N478</f>
        <v>#REF!</v>
      </c>
      <c r="Q478" s="253" t="e">
        <f>#REF!+O478</f>
        <v>#REF!</v>
      </c>
      <c r="R478" s="253" t="e">
        <f>#REF!+P478</f>
        <v>#REF!</v>
      </c>
      <c r="S478" s="253" t="e">
        <f>#REF!+Q478</f>
        <v>#REF!</v>
      </c>
      <c r="T478" s="253" t="e">
        <f>#REF!+R478</f>
        <v>#REF!</v>
      </c>
      <c r="U478" s="253" t="e">
        <f>#REF!+S478</f>
        <v>#REF!</v>
      </c>
      <c r="V478" s="253" t="e">
        <f>#REF!+T478</f>
        <v>#REF!</v>
      </c>
      <c r="W478" s="253" t="e">
        <f>#REF!+U478</f>
        <v>#REF!</v>
      </c>
      <c r="X478" s="253" t="e">
        <f>#REF!+V478</f>
        <v>#REF!</v>
      </c>
      <c r="Y478" s="253" t="e">
        <f>#REF!+W478</f>
        <v>#REF!</v>
      </c>
      <c r="Z478" s="253" t="e">
        <f>#REF!+X478</f>
        <v>#REF!</v>
      </c>
      <c r="AA478" s="253" t="e">
        <f>#REF!+Y478</f>
        <v>#REF!</v>
      </c>
      <c r="AB478" s="253" t="e">
        <f>#REF!+Z478</f>
        <v>#REF!</v>
      </c>
      <c r="AC478" s="253" t="e">
        <f>#REF!+AA478</f>
        <v>#REF!</v>
      </c>
      <c r="AD478" s="253" t="e">
        <f>#REF!+AB478</f>
        <v>#REF!</v>
      </c>
      <c r="AE478" s="253" t="e">
        <f>#REF!+AC478</f>
        <v>#REF!</v>
      </c>
      <c r="AF478" s="271" t="e">
        <f t="shared" si="1051"/>
        <v>#REF!</v>
      </c>
    </row>
    <row r="479" spans="1:32" ht="18.75" hidden="1" customHeight="1" x14ac:dyDescent="0.2">
      <c r="A479" s="255" t="s">
        <v>103</v>
      </c>
      <c r="B479" s="248">
        <v>800</v>
      </c>
      <c r="C479" s="248" t="s">
        <v>190</v>
      </c>
      <c r="D479" s="248" t="s">
        <v>194</v>
      </c>
      <c r="E479" s="248" t="s">
        <v>486</v>
      </c>
      <c r="F479" s="248" t="s">
        <v>104</v>
      </c>
      <c r="G479" s="253"/>
      <c r="H479" s="253"/>
      <c r="I479" s="253">
        <v>-17</v>
      </c>
      <c r="J479" s="253" t="e">
        <f>#REF!+I479</f>
        <v>#REF!</v>
      </c>
      <c r="K479" s="253">
        <v>-17</v>
      </c>
      <c r="L479" s="253" t="e">
        <f>#REF!+J479</f>
        <v>#REF!</v>
      </c>
      <c r="M479" s="253" t="e">
        <f>#REF!+K479</f>
        <v>#REF!</v>
      </c>
      <c r="N479" s="253" t="e">
        <f>#REF!+L479</f>
        <v>#REF!</v>
      </c>
      <c r="O479" s="253" t="e">
        <f>#REF!+M479</f>
        <v>#REF!</v>
      </c>
      <c r="P479" s="253" t="e">
        <f>#REF!+N479</f>
        <v>#REF!</v>
      </c>
      <c r="Q479" s="253" t="e">
        <f>#REF!+O479</f>
        <v>#REF!</v>
      </c>
      <c r="R479" s="253" t="e">
        <f>#REF!+P479</f>
        <v>#REF!</v>
      </c>
      <c r="S479" s="253" t="e">
        <f>#REF!+Q479</f>
        <v>#REF!</v>
      </c>
      <c r="T479" s="253" t="e">
        <f>#REF!+R479</f>
        <v>#REF!</v>
      </c>
      <c r="U479" s="253" t="e">
        <f>#REF!+S479</f>
        <v>#REF!</v>
      </c>
      <c r="V479" s="253" t="e">
        <f>#REF!+T479</f>
        <v>#REF!</v>
      </c>
      <c r="W479" s="253" t="e">
        <f>#REF!+U479</f>
        <v>#REF!</v>
      </c>
      <c r="X479" s="253" t="e">
        <f>#REF!+V479</f>
        <v>#REF!</v>
      </c>
      <c r="Y479" s="253" t="e">
        <f>#REF!+W479</f>
        <v>#REF!</v>
      </c>
      <c r="Z479" s="253" t="e">
        <f>#REF!+X479</f>
        <v>#REF!</v>
      </c>
      <c r="AA479" s="253" t="e">
        <f>#REF!+Y479</f>
        <v>#REF!</v>
      </c>
      <c r="AB479" s="253" t="e">
        <f>#REF!+Z479</f>
        <v>#REF!</v>
      </c>
      <c r="AC479" s="253" t="e">
        <f>#REF!+AA479</f>
        <v>#REF!</v>
      </c>
      <c r="AD479" s="253" t="e">
        <f>#REF!+AB479</f>
        <v>#REF!</v>
      </c>
      <c r="AE479" s="253" t="e">
        <f>#REF!+AC479</f>
        <v>#REF!</v>
      </c>
      <c r="AF479" s="271" t="e">
        <f t="shared" si="1051"/>
        <v>#REF!</v>
      </c>
    </row>
    <row r="480" spans="1:32" ht="21.75" customHeight="1" x14ac:dyDescent="0.2">
      <c r="A480" s="255" t="s">
        <v>1249</v>
      </c>
      <c r="B480" s="248">
        <v>800</v>
      </c>
      <c r="C480" s="248" t="s">
        <v>190</v>
      </c>
      <c r="D480" s="248" t="s">
        <v>194</v>
      </c>
      <c r="E480" s="248" t="s">
        <v>864</v>
      </c>
      <c r="F480" s="248"/>
      <c r="G480" s="258">
        <f>G481+G484</f>
        <v>0</v>
      </c>
      <c r="H480" s="258">
        <f t="shared" ref="H480:AE480" si="1180">H481</f>
        <v>1495</v>
      </c>
      <c r="I480" s="258">
        <f t="shared" si="1180"/>
        <v>0</v>
      </c>
      <c r="J480" s="258">
        <f t="shared" si="1180"/>
        <v>1495</v>
      </c>
      <c r="K480" s="258">
        <f t="shared" si="1180"/>
        <v>0</v>
      </c>
      <c r="L480" s="258">
        <f t="shared" si="1180"/>
        <v>1502</v>
      </c>
      <c r="M480" s="258">
        <f t="shared" si="1180"/>
        <v>1502</v>
      </c>
      <c r="N480" s="258">
        <f t="shared" si="1180"/>
        <v>0</v>
      </c>
      <c r="O480" s="258">
        <f t="shared" si="1180"/>
        <v>1502</v>
      </c>
      <c r="P480" s="258">
        <f t="shared" si="1180"/>
        <v>1502</v>
      </c>
      <c r="Q480" s="258">
        <f t="shared" si="1180"/>
        <v>0</v>
      </c>
      <c r="R480" s="258">
        <f t="shared" si="1180"/>
        <v>1502</v>
      </c>
      <c r="S480" s="258">
        <f t="shared" si="1180"/>
        <v>407.5</v>
      </c>
      <c r="T480" s="258">
        <f t="shared" si="1180"/>
        <v>1934</v>
      </c>
      <c r="U480" s="258">
        <f t="shared" si="1180"/>
        <v>50</v>
      </c>
      <c r="V480" s="258">
        <f t="shared" si="1180"/>
        <v>1934</v>
      </c>
      <c r="W480" s="258">
        <f t="shared" si="1180"/>
        <v>56</v>
      </c>
      <c r="X480" s="258">
        <f t="shared" si="1180"/>
        <v>1990</v>
      </c>
      <c r="Y480" s="258">
        <f t="shared" si="1180"/>
        <v>0</v>
      </c>
      <c r="Z480" s="258">
        <f t="shared" si="1180"/>
        <v>1990</v>
      </c>
      <c r="AA480" s="258">
        <f t="shared" si="1180"/>
        <v>0</v>
      </c>
      <c r="AB480" s="258">
        <f t="shared" si="1180"/>
        <v>1990</v>
      </c>
      <c r="AC480" s="258">
        <f t="shared" si="1180"/>
        <v>-219.45</v>
      </c>
      <c r="AD480" s="258">
        <f t="shared" si="1180"/>
        <v>1770.55243</v>
      </c>
      <c r="AE480" s="258">
        <f t="shared" si="1180"/>
        <v>1770.55243</v>
      </c>
      <c r="AF480" s="271">
        <f t="shared" si="1051"/>
        <v>100</v>
      </c>
    </row>
    <row r="481" spans="1:32" ht="18.75" customHeight="1" x14ac:dyDescent="0.2">
      <c r="A481" s="255" t="s">
        <v>451</v>
      </c>
      <c r="B481" s="248">
        <v>800</v>
      </c>
      <c r="C481" s="248" t="s">
        <v>190</v>
      </c>
      <c r="D481" s="248" t="s">
        <v>194</v>
      </c>
      <c r="E481" s="248" t="s">
        <v>893</v>
      </c>
      <c r="F481" s="248"/>
      <c r="G481" s="253"/>
      <c r="H481" s="253">
        <f>H482+H483</f>
        <v>1495</v>
      </c>
      <c r="I481" s="253">
        <f>I482+I483</f>
        <v>0</v>
      </c>
      <c r="J481" s="253">
        <f>H481+I481</f>
        <v>1495</v>
      </c>
      <c r="K481" s="253">
        <f>K482+K483</f>
        <v>0</v>
      </c>
      <c r="L481" s="253">
        <f>L482+L483</f>
        <v>1502</v>
      </c>
      <c r="M481" s="253">
        <f>M482+M483</f>
        <v>1502</v>
      </c>
      <c r="N481" s="253">
        <f t="shared" ref="N481:R481" si="1181">N482+N483</f>
        <v>0</v>
      </c>
      <c r="O481" s="253">
        <f t="shared" si="1181"/>
        <v>1502</v>
      </c>
      <c r="P481" s="253">
        <f t="shared" si="1181"/>
        <v>1502</v>
      </c>
      <c r="Q481" s="253">
        <f t="shared" si="1181"/>
        <v>0</v>
      </c>
      <c r="R481" s="253">
        <f t="shared" si="1181"/>
        <v>1502</v>
      </c>
      <c r="S481" s="253">
        <f t="shared" ref="S481:T481" si="1182">S482+S483</f>
        <v>407.5</v>
      </c>
      <c r="T481" s="253">
        <f t="shared" si="1182"/>
        <v>1934</v>
      </c>
      <c r="U481" s="253">
        <f t="shared" ref="U481:V481" si="1183">U482+U483</f>
        <v>50</v>
      </c>
      <c r="V481" s="253">
        <f t="shared" si="1183"/>
        <v>1934</v>
      </c>
      <c r="W481" s="253">
        <f t="shared" ref="W481:X481" si="1184">W482+W483</f>
        <v>56</v>
      </c>
      <c r="X481" s="253">
        <f t="shared" si="1184"/>
        <v>1990</v>
      </c>
      <c r="Y481" s="253">
        <f t="shared" ref="Y481:Z481" si="1185">Y482+Y483</f>
        <v>0</v>
      </c>
      <c r="Z481" s="253">
        <f t="shared" si="1185"/>
        <v>1990</v>
      </c>
      <c r="AA481" s="253">
        <f t="shared" ref="AA481" si="1186">AA482+AA483</f>
        <v>0</v>
      </c>
      <c r="AB481" s="253">
        <f>AB482+AB483</f>
        <v>1990</v>
      </c>
      <c r="AC481" s="253">
        <f t="shared" ref="AC481:AD481" si="1187">AC482+AC483</f>
        <v>-219.45</v>
      </c>
      <c r="AD481" s="253">
        <f t="shared" si="1187"/>
        <v>1770.55243</v>
      </c>
      <c r="AE481" s="253">
        <f t="shared" ref="AE481" si="1188">AE482+AE483</f>
        <v>1770.55243</v>
      </c>
      <c r="AF481" s="271">
        <f t="shared" si="1051"/>
        <v>100</v>
      </c>
    </row>
    <row r="482" spans="1:32" ht="18.75" customHeight="1" x14ac:dyDescent="0.2">
      <c r="A482" s="255" t="s">
        <v>95</v>
      </c>
      <c r="B482" s="248">
        <v>800</v>
      </c>
      <c r="C482" s="248" t="s">
        <v>190</v>
      </c>
      <c r="D482" s="248" t="s">
        <v>194</v>
      </c>
      <c r="E482" s="248" t="s">
        <v>893</v>
      </c>
      <c r="F482" s="248" t="s">
        <v>96</v>
      </c>
      <c r="G482" s="253"/>
      <c r="H482" s="253">
        <v>1495</v>
      </c>
      <c r="I482" s="253">
        <v>-347</v>
      </c>
      <c r="J482" s="253">
        <f>H482+I482</f>
        <v>1148</v>
      </c>
      <c r="K482" s="253">
        <v>0</v>
      </c>
      <c r="L482" s="253">
        <v>1154</v>
      </c>
      <c r="M482" s="253">
        <v>1154</v>
      </c>
      <c r="N482" s="253">
        <v>0</v>
      </c>
      <c r="O482" s="253">
        <f>M482+N482</f>
        <v>1154</v>
      </c>
      <c r="P482" s="253">
        <v>1154</v>
      </c>
      <c r="Q482" s="253">
        <v>0</v>
      </c>
      <c r="R482" s="253">
        <f>P482+Q482</f>
        <v>1154</v>
      </c>
      <c r="S482" s="253">
        <v>312.60000000000002</v>
      </c>
      <c r="T482" s="253">
        <v>1485</v>
      </c>
      <c r="U482" s="253">
        <v>39</v>
      </c>
      <c r="V482" s="253">
        <v>1485</v>
      </c>
      <c r="W482" s="253">
        <v>43</v>
      </c>
      <c r="X482" s="253">
        <f t="shared" ref="X482:X483" si="1189">V482+W482</f>
        <v>1528</v>
      </c>
      <c r="Y482" s="253">
        <v>0</v>
      </c>
      <c r="Z482" s="253">
        <f t="shared" ref="Z482:Z483" si="1190">X482+Y482</f>
        <v>1528</v>
      </c>
      <c r="AA482" s="253">
        <v>0</v>
      </c>
      <c r="AB482" s="253">
        <f t="shared" ref="AB482:AB483" si="1191">Z482+AA482</f>
        <v>1528</v>
      </c>
      <c r="AC482" s="253">
        <v>-168.13</v>
      </c>
      <c r="AD482" s="253">
        <v>1359.87</v>
      </c>
      <c r="AE482" s="253">
        <v>1359.87</v>
      </c>
      <c r="AF482" s="271">
        <f t="shared" si="1051"/>
        <v>100</v>
      </c>
    </row>
    <row r="483" spans="1:32" ht="32.25" customHeight="1" x14ac:dyDescent="0.2">
      <c r="A483" s="371" t="s">
        <v>896</v>
      </c>
      <c r="B483" s="248">
        <v>800</v>
      </c>
      <c r="C483" s="248" t="s">
        <v>190</v>
      </c>
      <c r="D483" s="248" t="s">
        <v>194</v>
      </c>
      <c r="E483" s="248" t="s">
        <v>893</v>
      </c>
      <c r="F483" s="248" t="s">
        <v>894</v>
      </c>
      <c r="G483" s="253"/>
      <c r="H483" s="253">
        <v>0</v>
      </c>
      <c r="I483" s="253">
        <v>347</v>
      </c>
      <c r="J483" s="253">
        <f>H483+I483</f>
        <v>347</v>
      </c>
      <c r="K483" s="253">
        <v>0</v>
      </c>
      <c r="L483" s="253">
        <v>348</v>
      </c>
      <c r="M483" s="253">
        <v>348</v>
      </c>
      <c r="N483" s="253">
        <v>0</v>
      </c>
      <c r="O483" s="253">
        <f>M483+N483</f>
        <v>348</v>
      </c>
      <c r="P483" s="253">
        <v>348</v>
      </c>
      <c r="Q483" s="253">
        <v>0</v>
      </c>
      <c r="R483" s="253">
        <f t="shared" ref="R483:R508" si="1192">P483+Q483</f>
        <v>348</v>
      </c>
      <c r="S483" s="253">
        <v>94.9</v>
      </c>
      <c r="T483" s="253">
        <v>449</v>
      </c>
      <c r="U483" s="253">
        <v>11</v>
      </c>
      <c r="V483" s="253">
        <v>449</v>
      </c>
      <c r="W483" s="253">
        <v>13</v>
      </c>
      <c r="X483" s="253">
        <f t="shared" si="1189"/>
        <v>462</v>
      </c>
      <c r="Y483" s="253">
        <v>0</v>
      </c>
      <c r="Z483" s="253">
        <f t="shared" si="1190"/>
        <v>462</v>
      </c>
      <c r="AA483" s="253">
        <v>0</v>
      </c>
      <c r="AB483" s="253">
        <f t="shared" si="1191"/>
        <v>462</v>
      </c>
      <c r="AC483" s="253">
        <v>-51.32</v>
      </c>
      <c r="AD483" s="253">
        <v>410.68243000000001</v>
      </c>
      <c r="AE483" s="253">
        <v>410.68243000000001</v>
      </c>
      <c r="AF483" s="271">
        <f t="shared" si="1051"/>
        <v>100</v>
      </c>
    </row>
    <row r="484" spans="1:32" ht="20.25" customHeight="1" x14ac:dyDescent="0.2">
      <c r="A484" s="255" t="s">
        <v>1248</v>
      </c>
      <c r="B484" s="248">
        <v>800</v>
      </c>
      <c r="C484" s="248" t="s">
        <v>190</v>
      </c>
      <c r="D484" s="248" t="s">
        <v>194</v>
      </c>
      <c r="E484" s="248" t="s">
        <v>864</v>
      </c>
      <c r="F484" s="248"/>
      <c r="G484" s="258">
        <f>G485+G489+G490+G492+G493</f>
        <v>0</v>
      </c>
      <c r="H484" s="258">
        <f>H485+H487+H488+H489+H490+H492+H493+H494</f>
        <v>1855</v>
      </c>
      <c r="I484" s="258">
        <f>I485+I487+I488+I489+I490+I492+I493+I494</f>
        <v>0</v>
      </c>
      <c r="J484" s="258">
        <f>J485+J487+J488+J489+J490+J492+J493+J494</f>
        <v>1855</v>
      </c>
      <c r="K484" s="258">
        <f>K485+K487+K488+K489+K490+K492+K493+K494+K495</f>
        <v>0</v>
      </c>
      <c r="L484" s="258">
        <f>L485+L487+L488+L489+L490+L492+L493</f>
        <v>1924</v>
      </c>
      <c r="M484" s="258">
        <f>M485+M487+M488+M489+M490+M492+M493</f>
        <v>1924</v>
      </c>
      <c r="N484" s="258">
        <f t="shared" ref="N484:Q484" si="1193">N485+N487+N488+N489+N490+N492+N493</f>
        <v>0</v>
      </c>
      <c r="O484" s="258">
        <f t="shared" si="1193"/>
        <v>1924</v>
      </c>
      <c r="P484" s="258">
        <f t="shared" si="1193"/>
        <v>1924</v>
      </c>
      <c r="Q484" s="258">
        <f t="shared" si="1193"/>
        <v>0</v>
      </c>
      <c r="R484" s="258">
        <f>R485+R487+R488+R489+R490+R492+R493+R494</f>
        <v>1924</v>
      </c>
      <c r="S484" s="258">
        <f t="shared" ref="S484:T484" si="1194">S485+S487+S488+S489+S490+S492+S493+S494</f>
        <v>513</v>
      </c>
      <c r="T484" s="258">
        <f t="shared" si="1194"/>
        <v>2437</v>
      </c>
      <c r="U484" s="258">
        <f t="shared" ref="U484:V484" si="1195">U485+U487+U488+U489+U490+U492+U493+U494</f>
        <v>113</v>
      </c>
      <c r="V484" s="258">
        <f t="shared" si="1195"/>
        <v>2437</v>
      </c>
      <c r="W484" s="258">
        <f t="shared" ref="W484:X484" si="1196">W485+W487+W488+W489+W490+W492+W493+W494</f>
        <v>1322</v>
      </c>
      <c r="X484" s="258">
        <f t="shared" si="1196"/>
        <v>3759</v>
      </c>
      <c r="Y484" s="258">
        <f t="shared" ref="Y484:Z484" si="1197">Y485+Y487+Y488+Y489+Y490+Y492+Y493+Y494</f>
        <v>-95.6</v>
      </c>
      <c r="Z484" s="258">
        <f t="shared" si="1197"/>
        <v>3663.4</v>
      </c>
      <c r="AA484" s="258">
        <f t="shared" ref="AA484" si="1198">AA485+AA487+AA488+AA489+AA490+AA492+AA493+AA494</f>
        <v>15</v>
      </c>
      <c r="AB484" s="258">
        <f>AB485+AB487+AB488+AB489+AB490+AB492+AB493+AB494+AB486+AB491+AB495</f>
        <v>3678.4</v>
      </c>
      <c r="AC484" s="258">
        <f t="shared" ref="AC484:AD484" si="1199">AC485+AC487+AC488+AC489+AC490+AC492+AC493+AC494+AC486+AC491+AC495</f>
        <v>-15.785999999999978</v>
      </c>
      <c r="AD484" s="258">
        <f t="shared" si="1199"/>
        <v>3662.6148300000004</v>
      </c>
      <c r="AE484" s="258">
        <f t="shared" ref="AE484" si="1200">AE485+AE487+AE488+AE489+AE490+AE492+AE493+AE494+AE486+AE491+AE495</f>
        <v>3662.6148300000004</v>
      </c>
      <c r="AF484" s="271">
        <f t="shared" si="1051"/>
        <v>100</v>
      </c>
    </row>
    <row r="485" spans="1:32" ht="18.75" customHeight="1" x14ac:dyDescent="0.2">
      <c r="A485" s="255" t="s">
        <v>95</v>
      </c>
      <c r="B485" s="248">
        <v>800</v>
      </c>
      <c r="C485" s="248" t="s">
        <v>190</v>
      </c>
      <c r="D485" s="248" t="s">
        <v>194</v>
      </c>
      <c r="E485" s="248" t="s">
        <v>864</v>
      </c>
      <c r="F485" s="248" t="s">
        <v>96</v>
      </c>
      <c r="G485" s="253"/>
      <c r="H485" s="253">
        <v>1384</v>
      </c>
      <c r="I485" s="253">
        <v>-321</v>
      </c>
      <c r="J485" s="253">
        <f>H485+I485</f>
        <v>1063</v>
      </c>
      <c r="K485" s="253">
        <v>0</v>
      </c>
      <c r="L485" s="253">
        <v>1081</v>
      </c>
      <c r="M485" s="253">
        <v>1081</v>
      </c>
      <c r="N485" s="253">
        <v>0</v>
      </c>
      <c r="O485" s="253">
        <f>M485+N485</f>
        <v>1081</v>
      </c>
      <c r="P485" s="253">
        <v>1081</v>
      </c>
      <c r="Q485" s="253">
        <v>0</v>
      </c>
      <c r="R485" s="253">
        <f t="shared" si="1192"/>
        <v>1081</v>
      </c>
      <c r="S485" s="253">
        <v>238</v>
      </c>
      <c r="T485" s="253">
        <f t="shared" ref="T485:T495" si="1201">R485+S485</f>
        <v>1319</v>
      </c>
      <c r="U485" s="253">
        <v>87</v>
      </c>
      <c r="V485" s="253">
        <v>1319</v>
      </c>
      <c r="W485" s="253">
        <v>339</v>
      </c>
      <c r="X485" s="253">
        <f t="shared" ref="X485:X495" si="1202">V485+W485</f>
        <v>1658</v>
      </c>
      <c r="Y485" s="253">
        <v>0</v>
      </c>
      <c r="Z485" s="253">
        <f t="shared" ref="Z485" si="1203">X485+Y485</f>
        <v>1658</v>
      </c>
      <c r="AA485" s="253">
        <v>0</v>
      </c>
      <c r="AB485" s="253">
        <f t="shared" ref="AB485" si="1204">Z485+AA485</f>
        <v>1658</v>
      </c>
      <c r="AC485" s="253">
        <v>168.13</v>
      </c>
      <c r="AD485" s="253">
        <v>1826.13</v>
      </c>
      <c r="AE485" s="253">
        <v>1826.13</v>
      </c>
      <c r="AF485" s="271">
        <f t="shared" si="1051"/>
        <v>100</v>
      </c>
    </row>
    <row r="486" spans="1:32" ht="18.75" customHeight="1" x14ac:dyDescent="0.2">
      <c r="A486" s="255" t="s">
        <v>95</v>
      </c>
      <c r="B486" s="248">
        <v>800</v>
      </c>
      <c r="C486" s="248" t="s">
        <v>190</v>
      </c>
      <c r="D486" s="248" t="s">
        <v>194</v>
      </c>
      <c r="E486" s="248" t="s">
        <v>1089</v>
      </c>
      <c r="F486" s="248" t="s">
        <v>96</v>
      </c>
      <c r="G486" s="253"/>
      <c r="H486" s="253">
        <v>1384</v>
      </c>
      <c r="I486" s="253">
        <v>-321</v>
      </c>
      <c r="J486" s="253">
        <f>H486+I486</f>
        <v>1063</v>
      </c>
      <c r="K486" s="253">
        <v>0</v>
      </c>
      <c r="L486" s="253">
        <v>1081</v>
      </c>
      <c r="M486" s="253">
        <v>1081</v>
      </c>
      <c r="N486" s="253">
        <v>0</v>
      </c>
      <c r="O486" s="253">
        <f>M486+N486</f>
        <v>1081</v>
      </c>
      <c r="P486" s="253">
        <v>1081</v>
      </c>
      <c r="Q486" s="253">
        <v>0</v>
      </c>
      <c r="R486" s="253">
        <f t="shared" ref="R486" si="1205">P486+Q486</f>
        <v>1081</v>
      </c>
      <c r="S486" s="253">
        <v>238</v>
      </c>
      <c r="T486" s="253">
        <f t="shared" ref="T486" si="1206">R486+S486</f>
        <v>1319</v>
      </c>
      <c r="U486" s="253">
        <v>87</v>
      </c>
      <c r="V486" s="253">
        <v>1319</v>
      </c>
      <c r="W486" s="253">
        <v>339</v>
      </c>
      <c r="X486" s="253">
        <f t="shared" ref="X486" si="1207">V486+W486</f>
        <v>1658</v>
      </c>
      <c r="Y486" s="253">
        <v>0</v>
      </c>
      <c r="Z486" s="253">
        <f t="shared" ref="Z486" si="1208">X486+Y486</f>
        <v>1658</v>
      </c>
      <c r="AA486" s="253">
        <v>0</v>
      </c>
      <c r="AB486" s="253">
        <v>0</v>
      </c>
      <c r="AC486" s="253">
        <v>42.781999999999996</v>
      </c>
      <c r="AD486" s="253">
        <v>42.781999999999996</v>
      </c>
      <c r="AE486" s="253">
        <v>42.781999999999996</v>
      </c>
      <c r="AF486" s="271">
        <f t="shared" si="1051"/>
        <v>100</v>
      </c>
    </row>
    <row r="487" spans="1:32" ht="18.75" customHeight="1" x14ac:dyDescent="0.2">
      <c r="A487" s="255" t="s">
        <v>97</v>
      </c>
      <c r="B487" s="248">
        <v>800</v>
      </c>
      <c r="C487" s="248" t="s">
        <v>190</v>
      </c>
      <c r="D487" s="248" t="s">
        <v>194</v>
      </c>
      <c r="E487" s="248" t="s">
        <v>864</v>
      </c>
      <c r="F487" s="248" t="s">
        <v>98</v>
      </c>
      <c r="G487" s="253"/>
      <c r="H487" s="253">
        <v>230</v>
      </c>
      <c r="I487" s="253">
        <v>-200</v>
      </c>
      <c r="J487" s="253">
        <f t="shared" ref="J487:J494" si="1209">H487+I487</f>
        <v>30</v>
      </c>
      <c r="K487" s="253">
        <v>0</v>
      </c>
      <c r="L487" s="253">
        <v>20</v>
      </c>
      <c r="M487" s="253">
        <v>20</v>
      </c>
      <c r="N487" s="253">
        <v>0</v>
      </c>
      <c r="O487" s="253">
        <f t="shared" ref="O487:O493" si="1210">M487+N487</f>
        <v>20</v>
      </c>
      <c r="P487" s="253">
        <v>20</v>
      </c>
      <c r="Q487" s="253">
        <v>0</v>
      </c>
      <c r="R487" s="253">
        <f t="shared" si="1192"/>
        <v>20</v>
      </c>
      <c r="S487" s="253">
        <v>10</v>
      </c>
      <c r="T487" s="253">
        <f t="shared" si="1201"/>
        <v>30</v>
      </c>
      <c r="U487" s="253">
        <v>0</v>
      </c>
      <c r="V487" s="253">
        <v>30</v>
      </c>
      <c r="W487" s="253">
        <v>0</v>
      </c>
      <c r="X487" s="253">
        <f>V487+W487</f>
        <v>30</v>
      </c>
      <c r="Y487" s="253">
        <v>0</v>
      </c>
      <c r="Z487" s="253">
        <f>X487+Y487</f>
        <v>30</v>
      </c>
      <c r="AA487" s="253">
        <v>0</v>
      </c>
      <c r="AB487" s="253">
        <f>Z487+AA487</f>
        <v>30</v>
      </c>
      <c r="AC487" s="253">
        <v>-1.7</v>
      </c>
      <c r="AD487" s="253">
        <v>28.3</v>
      </c>
      <c r="AE487" s="253">
        <v>28.3</v>
      </c>
      <c r="AF487" s="271">
        <f t="shared" si="1051"/>
        <v>100</v>
      </c>
    </row>
    <row r="488" spans="1:32" ht="35.25" customHeight="1" x14ac:dyDescent="0.2">
      <c r="A488" s="371" t="s">
        <v>902</v>
      </c>
      <c r="B488" s="248">
        <v>800</v>
      </c>
      <c r="C488" s="248" t="s">
        <v>190</v>
      </c>
      <c r="D488" s="248" t="s">
        <v>194</v>
      </c>
      <c r="E488" s="248" t="s">
        <v>864</v>
      </c>
      <c r="F488" s="248" t="s">
        <v>901</v>
      </c>
      <c r="G488" s="253"/>
      <c r="H488" s="253">
        <v>0</v>
      </c>
      <c r="I488" s="253">
        <v>200</v>
      </c>
      <c r="J488" s="253">
        <f t="shared" si="1209"/>
        <v>200</v>
      </c>
      <c r="K488" s="253">
        <v>0</v>
      </c>
      <c r="L488" s="253">
        <v>200</v>
      </c>
      <c r="M488" s="253">
        <v>200</v>
      </c>
      <c r="N488" s="253">
        <v>0</v>
      </c>
      <c r="O488" s="253">
        <f t="shared" si="1210"/>
        <v>200</v>
      </c>
      <c r="P488" s="253">
        <v>200</v>
      </c>
      <c r="Q488" s="253">
        <v>0</v>
      </c>
      <c r="R488" s="253">
        <f t="shared" si="1192"/>
        <v>200</v>
      </c>
      <c r="S488" s="253">
        <v>232</v>
      </c>
      <c r="T488" s="253">
        <f t="shared" si="1201"/>
        <v>432</v>
      </c>
      <c r="U488" s="253">
        <v>0</v>
      </c>
      <c r="V488" s="253">
        <v>432</v>
      </c>
      <c r="W488" s="253">
        <v>881</v>
      </c>
      <c r="X488" s="253">
        <f t="shared" si="1202"/>
        <v>1313</v>
      </c>
      <c r="Y488" s="253">
        <v>-95.6</v>
      </c>
      <c r="Z488" s="253">
        <f t="shared" ref="Z488:Z495" si="1211">X488+Y488</f>
        <v>1217.4000000000001</v>
      </c>
      <c r="AA488" s="253">
        <v>-175</v>
      </c>
      <c r="AB488" s="253">
        <f t="shared" ref="AB488:AB495" si="1212">Z488+AA488</f>
        <v>1042.4000000000001</v>
      </c>
      <c r="AC488" s="253">
        <v>-421.4</v>
      </c>
      <c r="AD488" s="253">
        <v>621.00000000000011</v>
      </c>
      <c r="AE488" s="253">
        <v>621.00000000000011</v>
      </c>
      <c r="AF488" s="271">
        <f t="shared" si="1051"/>
        <v>100</v>
      </c>
    </row>
    <row r="489" spans="1:32" ht="35.25" customHeight="1" x14ac:dyDescent="0.2">
      <c r="A489" s="371" t="s">
        <v>896</v>
      </c>
      <c r="B489" s="248">
        <v>800</v>
      </c>
      <c r="C489" s="248" t="s">
        <v>190</v>
      </c>
      <c r="D489" s="248" t="s">
        <v>194</v>
      </c>
      <c r="E489" s="248" t="s">
        <v>864</v>
      </c>
      <c r="F489" s="248" t="s">
        <v>894</v>
      </c>
      <c r="G489" s="253"/>
      <c r="H489" s="253">
        <v>0</v>
      </c>
      <c r="I489" s="253">
        <v>321</v>
      </c>
      <c r="J489" s="253">
        <f t="shared" si="1209"/>
        <v>321</v>
      </c>
      <c r="K489" s="253">
        <v>0</v>
      </c>
      <c r="L489" s="253">
        <v>327</v>
      </c>
      <c r="M489" s="253">
        <v>327</v>
      </c>
      <c r="N489" s="253">
        <v>0</v>
      </c>
      <c r="O489" s="253">
        <f t="shared" si="1210"/>
        <v>327</v>
      </c>
      <c r="P489" s="253">
        <v>327</v>
      </c>
      <c r="Q489" s="253">
        <v>0</v>
      </c>
      <c r="R489" s="253">
        <f t="shared" si="1192"/>
        <v>327</v>
      </c>
      <c r="S489" s="253">
        <v>72</v>
      </c>
      <c r="T489" s="253">
        <f t="shared" si="1201"/>
        <v>399</v>
      </c>
      <c r="U489" s="253">
        <v>26</v>
      </c>
      <c r="V489" s="253">
        <v>399</v>
      </c>
      <c r="W489" s="253">
        <v>102</v>
      </c>
      <c r="X489" s="253">
        <f t="shared" si="1202"/>
        <v>501</v>
      </c>
      <c r="Y489" s="253">
        <v>0</v>
      </c>
      <c r="Z489" s="253">
        <f t="shared" si="1211"/>
        <v>501</v>
      </c>
      <c r="AA489" s="253">
        <v>0</v>
      </c>
      <c r="AB489" s="253">
        <f t="shared" si="1212"/>
        <v>501</v>
      </c>
      <c r="AC489" s="253">
        <v>51.32</v>
      </c>
      <c r="AD489" s="253">
        <v>552.32000000000005</v>
      </c>
      <c r="AE489" s="253">
        <v>552.32000000000005</v>
      </c>
      <c r="AF489" s="271">
        <f t="shared" si="1051"/>
        <v>100</v>
      </c>
    </row>
    <row r="490" spans="1:32" ht="18.75" hidden="1" customHeight="1" x14ac:dyDescent="0.2">
      <c r="A490" s="255" t="s">
        <v>99</v>
      </c>
      <c r="B490" s="248">
        <v>800</v>
      </c>
      <c r="C490" s="248" t="s">
        <v>190</v>
      </c>
      <c r="D490" s="248" t="s">
        <v>194</v>
      </c>
      <c r="E490" s="248" t="s">
        <v>864</v>
      </c>
      <c r="F490" s="248" t="s">
        <v>100</v>
      </c>
      <c r="G490" s="253"/>
      <c r="H490" s="253">
        <v>31</v>
      </c>
      <c r="I490" s="253">
        <v>0</v>
      </c>
      <c r="J490" s="253">
        <f t="shared" si="1209"/>
        <v>31</v>
      </c>
      <c r="K490" s="253">
        <v>0</v>
      </c>
      <c r="L490" s="253">
        <v>63</v>
      </c>
      <c r="M490" s="253">
        <v>63</v>
      </c>
      <c r="N490" s="253">
        <v>0</v>
      </c>
      <c r="O490" s="253">
        <f t="shared" si="1210"/>
        <v>63</v>
      </c>
      <c r="P490" s="253">
        <v>63</v>
      </c>
      <c r="Q490" s="253">
        <v>0</v>
      </c>
      <c r="R490" s="253">
        <f t="shared" si="1192"/>
        <v>63</v>
      </c>
      <c r="S490" s="253">
        <v>-36</v>
      </c>
      <c r="T490" s="253">
        <f t="shared" si="1201"/>
        <v>27</v>
      </c>
      <c r="U490" s="253">
        <v>0</v>
      </c>
      <c r="V490" s="253">
        <v>27</v>
      </c>
      <c r="W490" s="253">
        <v>-27</v>
      </c>
      <c r="X490" s="253">
        <f t="shared" si="1202"/>
        <v>0</v>
      </c>
      <c r="Y490" s="253">
        <v>0</v>
      </c>
      <c r="Z490" s="253">
        <f t="shared" si="1211"/>
        <v>0</v>
      </c>
      <c r="AA490" s="253">
        <v>0</v>
      </c>
      <c r="AB490" s="253">
        <f t="shared" si="1212"/>
        <v>0</v>
      </c>
      <c r="AC490" s="253">
        <v>0</v>
      </c>
      <c r="AD490" s="253">
        <v>0</v>
      </c>
      <c r="AE490" s="253">
        <v>0</v>
      </c>
      <c r="AF490" s="271" t="e">
        <f t="shared" si="1051"/>
        <v>#DIV/0!</v>
      </c>
    </row>
    <row r="491" spans="1:32" ht="32.25" customHeight="1" x14ac:dyDescent="0.2">
      <c r="A491" s="371" t="s">
        <v>896</v>
      </c>
      <c r="B491" s="248">
        <v>800</v>
      </c>
      <c r="C491" s="248" t="s">
        <v>190</v>
      </c>
      <c r="D491" s="248" t="s">
        <v>194</v>
      </c>
      <c r="E491" s="248" t="s">
        <v>1089</v>
      </c>
      <c r="F491" s="248" t="s">
        <v>894</v>
      </c>
      <c r="G491" s="253"/>
      <c r="H491" s="253">
        <v>0</v>
      </c>
      <c r="I491" s="253">
        <v>321</v>
      </c>
      <c r="J491" s="253">
        <f t="shared" ref="J491" si="1213">H491+I491</f>
        <v>321</v>
      </c>
      <c r="K491" s="253">
        <v>0</v>
      </c>
      <c r="L491" s="253">
        <v>327</v>
      </c>
      <c r="M491" s="253">
        <v>327</v>
      </c>
      <c r="N491" s="253">
        <v>0</v>
      </c>
      <c r="O491" s="253">
        <f t="shared" ref="O491" si="1214">M491+N491</f>
        <v>327</v>
      </c>
      <c r="P491" s="253">
        <v>327</v>
      </c>
      <c r="Q491" s="253">
        <v>0</v>
      </c>
      <c r="R491" s="253">
        <f t="shared" ref="R491" si="1215">P491+Q491</f>
        <v>327</v>
      </c>
      <c r="S491" s="253">
        <v>72</v>
      </c>
      <c r="T491" s="253">
        <f t="shared" ref="T491" si="1216">R491+S491</f>
        <v>399</v>
      </c>
      <c r="U491" s="253">
        <v>26</v>
      </c>
      <c r="V491" s="253">
        <v>399</v>
      </c>
      <c r="W491" s="253">
        <v>102</v>
      </c>
      <c r="X491" s="253">
        <f t="shared" ref="X491" si="1217">V491+W491</f>
        <v>501</v>
      </c>
      <c r="Y491" s="253">
        <v>0</v>
      </c>
      <c r="Z491" s="253">
        <f t="shared" ref="Z491" si="1218">X491+Y491</f>
        <v>501</v>
      </c>
      <c r="AA491" s="253">
        <v>0</v>
      </c>
      <c r="AB491" s="253">
        <v>0</v>
      </c>
      <c r="AC491" s="253">
        <v>12.92</v>
      </c>
      <c r="AD491" s="253">
        <v>12.92</v>
      </c>
      <c r="AE491" s="253">
        <v>12.92</v>
      </c>
      <c r="AF491" s="271">
        <f t="shared" si="1051"/>
        <v>100</v>
      </c>
    </row>
    <row r="492" spans="1:32" ht="18.75" customHeight="1" x14ac:dyDescent="0.2">
      <c r="A492" s="255" t="s">
        <v>93</v>
      </c>
      <c r="B492" s="248">
        <v>800</v>
      </c>
      <c r="C492" s="248" t="s">
        <v>190</v>
      </c>
      <c r="D492" s="248" t="s">
        <v>194</v>
      </c>
      <c r="E492" s="248" t="s">
        <v>864</v>
      </c>
      <c r="F492" s="248" t="s">
        <v>94</v>
      </c>
      <c r="G492" s="253"/>
      <c r="H492" s="253">
        <v>200</v>
      </c>
      <c r="I492" s="253">
        <v>0</v>
      </c>
      <c r="J492" s="253">
        <f t="shared" si="1209"/>
        <v>200</v>
      </c>
      <c r="K492" s="253">
        <v>0</v>
      </c>
      <c r="L492" s="253">
        <v>230</v>
      </c>
      <c r="M492" s="253">
        <v>230</v>
      </c>
      <c r="N492" s="253">
        <v>0</v>
      </c>
      <c r="O492" s="253">
        <f t="shared" si="1210"/>
        <v>230</v>
      </c>
      <c r="P492" s="253">
        <v>230</v>
      </c>
      <c r="Q492" s="253">
        <v>0</v>
      </c>
      <c r="R492" s="253">
        <f t="shared" si="1192"/>
        <v>230</v>
      </c>
      <c r="S492" s="253">
        <v>0</v>
      </c>
      <c r="T492" s="253">
        <f t="shared" si="1201"/>
        <v>230</v>
      </c>
      <c r="U492" s="253">
        <v>0</v>
      </c>
      <c r="V492" s="253">
        <v>230</v>
      </c>
      <c r="W492" s="253">
        <v>27</v>
      </c>
      <c r="X492" s="253">
        <f t="shared" si="1202"/>
        <v>257</v>
      </c>
      <c r="Y492" s="253">
        <v>-4.5</v>
      </c>
      <c r="Z492" s="253">
        <f t="shared" si="1211"/>
        <v>252.5</v>
      </c>
      <c r="AA492" s="253">
        <v>190</v>
      </c>
      <c r="AB492" s="253">
        <f t="shared" si="1212"/>
        <v>442.5</v>
      </c>
      <c r="AC492" s="253">
        <v>117.631</v>
      </c>
      <c r="AD492" s="253">
        <v>560.13143000000002</v>
      </c>
      <c r="AE492" s="253">
        <v>560.13143000000002</v>
      </c>
      <c r="AF492" s="271">
        <f t="shared" si="1051"/>
        <v>100</v>
      </c>
    </row>
    <row r="493" spans="1:32" ht="18.75" hidden="1" customHeight="1" x14ac:dyDescent="0.2">
      <c r="A493" s="255" t="s">
        <v>103</v>
      </c>
      <c r="B493" s="248">
        <v>800</v>
      </c>
      <c r="C493" s="248" t="s">
        <v>190</v>
      </c>
      <c r="D493" s="248" t="s">
        <v>194</v>
      </c>
      <c r="E493" s="248" t="s">
        <v>864</v>
      </c>
      <c r="F493" s="248" t="s">
        <v>104</v>
      </c>
      <c r="G493" s="253"/>
      <c r="H493" s="253">
        <v>10</v>
      </c>
      <c r="I493" s="253">
        <v>-0.62</v>
      </c>
      <c r="J493" s="253">
        <f t="shared" si="1209"/>
        <v>9.3800000000000008</v>
      </c>
      <c r="K493" s="253">
        <v>-0.04</v>
      </c>
      <c r="L493" s="253">
        <v>3</v>
      </c>
      <c r="M493" s="253">
        <v>3</v>
      </c>
      <c r="N493" s="253">
        <v>0</v>
      </c>
      <c r="O493" s="253">
        <f t="shared" si="1210"/>
        <v>3</v>
      </c>
      <c r="P493" s="253">
        <v>3</v>
      </c>
      <c r="Q493" s="253">
        <v>0</v>
      </c>
      <c r="R493" s="253">
        <f t="shared" si="1192"/>
        <v>3</v>
      </c>
      <c r="S493" s="253">
        <v>-3</v>
      </c>
      <c r="T493" s="253">
        <f t="shared" si="1201"/>
        <v>0</v>
      </c>
      <c r="U493" s="253">
        <v>0</v>
      </c>
      <c r="V493" s="253">
        <f t="shared" ref="V493:V495" si="1219">T493+U493</f>
        <v>0</v>
      </c>
      <c r="W493" s="253">
        <v>0</v>
      </c>
      <c r="X493" s="253">
        <f t="shared" si="1202"/>
        <v>0</v>
      </c>
      <c r="Y493" s="253">
        <v>0</v>
      </c>
      <c r="Z493" s="253">
        <f t="shared" si="1211"/>
        <v>0</v>
      </c>
      <c r="AA493" s="253">
        <v>0</v>
      </c>
      <c r="AB493" s="253">
        <f t="shared" si="1212"/>
        <v>0</v>
      </c>
      <c r="AC493" s="253">
        <v>0</v>
      </c>
      <c r="AD493" s="253">
        <v>0</v>
      </c>
      <c r="AE493" s="253">
        <v>0</v>
      </c>
      <c r="AF493" s="271" t="e">
        <f t="shared" si="1051"/>
        <v>#DIV/0!</v>
      </c>
    </row>
    <row r="494" spans="1:32" ht="18.75" customHeight="1" x14ac:dyDescent="0.2">
      <c r="A494" s="255" t="s">
        <v>400</v>
      </c>
      <c r="B494" s="248">
        <v>800</v>
      </c>
      <c r="C494" s="248" t="s">
        <v>190</v>
      </c>
      <c r="D494" s="248" t="s">
        <v>194</v>
      </c>
      <c r="E494" s="248" t="s">
        <v>864</v>
      </c>
      <c r="F494" s="248" t="s">
        <v>106</v>
      </c>
      <c r="G494" s="253"/>
      <c r="H494" s="253">
        <v>0</v>
      </c>
      <c r="I494" s="253">
        <v>0.62</v>
      </c>
      <c r="J494" s="253">
        <f t="shared" si="1209"/>
        <v>0.62</v>
      </c>
      <c r="K494" s="253">
        <v>0</v>
      </c>
      <c r="L494" s="253">
        <v>0</v>
      </c>
      <c r="M494" s="253">
        <v>0</v>
      </c>
      <c r="N494" s="253">
        <v>0</v>
      </c>
      <c r="O494" s="253">
        <v>0</v>
      </c>
      <c r="P494" s="253">
        <v>0</v>
      </c>
      <c r="Q494" s="253">
        <v>0</v>
      </c>
      <c r="R494" s="253">
        <f t="shared" si="1192"/>
        <v>0</v>
      </c>
      <c r="S494" s="253">
        <f t="shared" ref="S494:S495" si="1220">Q494+R494</f>
        <v>0</v>
      </c>
      <c r="T494" s="253">
        <f t="shared" si="1201"/>
        <v>0</v>
      </c>
      <c r="U494" s="253">
        <f t="shared" ref="U494:U495" si="1221">S494+T494</f>
        <v>0</v>
      </c>
      <c r="V494" s="253">
        <f t="shared" si="1219"/>
        <v>0</v>
      </c>
      <c r="W494" s="253">
        <f t="shared" ref="W494:W495" si="1222">U494+V494</f>
        <v>0</v>
      </c>
      <c r="X494" s="253">
        <f t="shared" si="1202"/>
        <v>0</v>
      </c>
      <c r="Y494" s="253">
        <v>4.5</v>
      </c>
      <c r="Z494" s="253">
        <f t="shared" si="1211"/>
        <v>4.5</v>
      </c>
      <c r="AA494" s="253">
        <v>0</v>
      </c>
      <c r="AB494" s="253">
        <f t="shared" si="1212"/>
        <v>4.5</v>
      </c>
      <c r="AC494" s="253">
        <v>0</v>
      </c>
      <c r="AD494" s="253">
        <v>4.5</v>
      </c>
      <c r="AE494" s="253">
        <v>4.5</v>
      </c>
      <c r="AF494" s="271">
        <f t="shared" si="1051"/>
        <v>100</v>
      </c>
    </row>
    <row r="495" spans="1:32" ht="39.75" customHeight="1" x14ac:dyDescent="0.2">
      <c r="A495" s="255" t="s">
        <v>1223</v>
      </c>
      <c r="B495" s="248">
        <v>800</v>
      </c>
      <c r="C495" s="248" t="s">
        <v>190</v>
      </c>
      <c r="D495" s="248" t="s">
        <v>194</v>
      </c>
      <c r="E495" s="248" t="s">
        <v>1237</v>
      </c>
      <c r="F495" s="248" t="s">
        <v>94</v>
      </c>
      <c r="G495" s="253"/>
      <c r="H495" s="253"/>
      <c r="I495" s="253"/>
      <c r="J495" s="253"/>
      <c r="K495" s="253">
        <v>0.04</v>
      </c>
      <c r="L495" s="253">
        <v>0</v>
      </c>
      <c r="M495" s="253">
        <v>0</v>
      </c>
      <c r="N495" s="253">
        <v>0</v>
      </c>
      <c r="O495" s="253">
        <v>0</v>
      </c>
      <c r="P495" s="253">
        <v>0</v>
      </c>
      <c r="Q495" s="253">
        <v>0</v>
      </c>
      <c r="R495" s="253">
        <f t="shared" si="1192"/>
        <v>0</v>
      </c>
      <c r="S495" s="253">
        <f t="shared" si="1220"/>
        <v>0</v>
      </c>
      <c r="T495" s="253">
        <f t="shared" si="1201"/>
        <v>0</v>
      </c>
      <c r="U495" s="253">
        <f t="shared" si="1221"/>
        <v>0</v>
      </c>
      <c r="V495" s="253">
        <f t="shared" si="1219"/>
        <v>0</v>
      </c>
      <c r="W495" s="253">
        <f t="shared" si="1222"/>
        <v>0</v>
      </c>
      <c r="X495" s="253">
        <f t="shared" si="1202"/>
        <v>0</v>
      </c>
      <c r="Y495" s="253">
        <f t="shared" ref="Y495" si="1223">W495+X495</f>
        <v>0</v>
      </c>
      <c r="Z495" s="253">
        <f t="shared" si="1211"/>
        <v>0</v>
      </c>
      <c r="AA495" s="253">
        <f t="shared" ref="AA495" si="1224">Y495+Z495</f>
        <v>0</v>
      </c>
      <c r="AB495" s="253">
        <f t="shared" si="1212"/>
        <v>0</v>
      </c>
      <c r="AC495" s="253">
        <v>14.531000000000001</v>
      </c>
      <c r="AD495" s="253">
        <v>14.5314</v>
      </c>
      <c r="AE495" s="253">
        <v>14.5314</v>
      </c>
      <c r="AF495" s="271">
        <f t="shared" si="1051"/>
        <v>100</v>
      </c>
    </row>
    <row r="496" spans="1:32" s="429" customFormat="1" ht="30.75" customHeight="1" x14ac:dyDescent="0.2">
      <c r="A496" s="447" t="s">
        <v>199</v>
      </c>
      <c r="B496" s="246" t="s">
        <v>697</v>
      </c>
      <c r="C496" s="246" t="s">
        <v>190</v>
      </c>
      <c r="D496" s="246" t="s">
        <v>200</v>
      </c>
      <c r="E496" s="246"/>
      <c r="F496" s="246"/>
      <c r="G496" s="271">
        <f>G497+G503</f>
        <v>0</v>
      </c>
      <c r="H496" s="271">
        <f t="shared" ref="H496:R496" si="1225">H503</f>
        <v>1079.5</v>
      </c>
      <c r="I496" s="271">
        <f t="shared" si="1225"/>
        <v>0</v>
      </c>
      <c r="J496" s="271">
        <f t="shared" si="1225"/>
        <v>1079.5</v>
      </c>
      <c r="K496" s="271">
        <f t="shared" si="1225"/>
        <v>0</v>
      </c>
      <c r="L496" s="271">
        <f t="shared" si="1225"/>
        <v>1066</v>
      </c>
      <c r="M496" s="271">
        <f t="shared" si="1225"/>
        <v>1066</v>
      </c>
      <c r="N496" s="271">
        <f t="shared" si="1225"/>
        <v>-46</v>
      </c>
      <c r="O496" s="271">
        <f t="shared" si="1225"/>
        <v>1020</v>
      </c>
      <c r="P496" s="271">
        <f t="shared" si="1225"/>
        <v>1020</v>
      </c>
      <c r="Q496" s="271">
        <f t="shared" si="1225"/>
        <v>0</v>
      </c>
      <c r="R496" s="271">
        <f t="shared" si="1225"/>
        <v>1020</v>
      </c>
      <c r="S496" s="271">
        <f t="shared" ref="S496:T496" si="1226">S503</f>
        <v>1057.2</v>
      </c>
      <c r="T496" s="271">
        <f t="shared" si="1226"/>
        <v>1804</v>
      </c>
      <c r="U496" s="271">
        <f t="shared" ref="U496:V496" si="1227">U503</f>
        <v>396</v>
      </c>
      <c r="V496" s="271">
        <f t="shared" si="1227"/>
        <v>1804</v>
      </c>
      <c r="W496" s="271">
        <f t="shared" ref="W496:X496" si="1228">W503</f>
        <v>1176</v>
      </c>
      <c r="X496" s="271">
        <f t="shared" si="1228"/>
        <v>2980</v>
      </c>
      <c r="Y496" s="271">
        <f t="shared" ref="Y496:Z496" si="1229">Y503</f>
        <v>0</v>
      </c>
      <c r="Z496" s="271">
        <f t="shared" si="1229"/>
        <v>2980</v>
      </c>
      <c r="AA496" s="271">
        <f t="shared" ref="AA496:AB496" si="1230">AA503</f>
        <v>120</v>
      </c>
      <c r="AB496" s="271">
        <f t="shared" si="1230"/>
        <v>3100</v>
      </c>
      <c r="AC496" s="271">
        <f t="shared" ref="AC496:AD496" si="1231">AC503</f>
        <v>115.88799999999999</v>
      </c>
      <c r="AD496" s="271">
        <f t="shared" si="1231"/>
        <v>3215.88987</v>
      </c>
      <c r="AE496" s="271">
        <f t="shared" ref="AE496" si="1232">AE503</f>
        <v>3215.88987</v>
      </c>
      <c r="AF496" s="271">
        <f t="shared" si="1051"/>
        <v>100</v>
      </c>
    </row>
    <row r="497" spans="1:32" ht="21" hidden="1" customHeight="1" x14ac:dyDescent="0.2">
      <c r="A497" s="255" t="s">
        <v>451</v>
      </c>
      <c r="B497" s="267">
        <v>800</v>
      </c>
      <c r="C497" s="248" t="s">
        <v>190</v>
      </c>
      <c r="D497" s="248" t="s">
        <v>200</v>
      </c>
      <c r="E497" s="256" t="s">
        <v>485</v>
      </c>
      <c r="F497" s="248"/>
      <c r="G497" s="253"/>
      <c r="H497" s="253"/>
      <c r="I497" s="253">
        <f>I498+I499+I500+I501+I502</f>
        <v>-836</v>
      </c>
      <c r="J497" s="253" t="e">
        <f>J498+J499+J500+J501+J502</f>
        <v>#REF!</v>
      </c>
      <c r="K497" s="253">
        <f>K498+K499+K500+K501+K502</f>
        <v>-836</v>
      </c>
      <c r="L497" s="253" t="e">
        <f>L498+L499+L500+L501+L502</f>
        <v>#REF!</v>
      </c>
      <c r="M497" s="253" t="e">
        <f>M498+M499+M500+M501+M502</f>
        <v>#REF!</v>
      </c>
      <c r="N497" s="253" t="e">
        <f t="shared" ref="N497:R497" si="1233">N498+N499+N500+N501+N502</f>
        <v>#REF!</v>
      </c>
      <c r="O497" s="253" t="e">
        <f t="shared" si="1233"/>
        <v>#REF!</v>
      </c>
      <c r="P497" s="253" t="e">
        <f t="shared" si="1233"/>
        <v>#REF!</v>
      </c>
      <c r="Q497" s="253" t="e">
        <f t="shared" si="1233"/>
        <v>#REF!</v>
      </c>
      <c r="R497" s="253" t="e">
        <f t="shared" si="1233"/>
        <v>#REF!</v>
      </c>
      <c r="S497" s="253" t="e">
        <f t="shared" ref="S497:T497" si="1234">S498+S499+S500+S501+S502</f>
        <v>#REF!</v>
      </c>
      <c r="T497" s="253" t="e">
        <f t="shared" si="1234"/>
        <v>#REF!</v>
      </c>
      <c r="U497" s="253" t="e">
        <f t="shared" ref="U497:V497" si="1235">U498+U499+U500+U501+U502</f>
        <v>#REF!</v>
      </c>
      <c r="V497" s="253" t="e">
        <f t="shared" si="1235"/>
        <v>#REF!</v>
      </c>
      <c r="W497" s="253" t="e">
        <f t="shared" ref="W497:X497" si="1236">W498+W499+W500+W501+W502</f>
        <v>#REF!</v>
      </c>
      <c r="X497" s="253" t="e">
        <f t="shared" si="1236"/>
        <v>#REF!</v>
      </c>
      <c r="Y497" s="253" t="e">
        <f t="shared" ref="Y497:Z497" si="1237">Y498+Y499+Y500+Y501+Y502</f>
        <v>#REF!</v>
      </c>
      <c r="Z497" s="253" t="e">
        <f t="shared" si="1237"/>
        <v>#REF!</v>
      </c>
      <c r="AA497" s="253" t="e">
        <f t="shared" ref="AA497:AB497" si="1238">AA498+AA499+AA500+AA501+AA502</f>
        <v>#REF!</v>
      </c>
      <c r="AB497" s="253" t="e">
        <f t="shared" si="1238"/>
        <v>#REF!</v>
      </c>
      <c r="AC497" s="253" t="e">
        <f t="shared" ref="AC497:AD497" si="1239">AC498+AC499+AC500+AC501+AC502</f>
        <v>#REF!</v>
      </c>
      <c r="AD497" s="253" t="e">
        <f t="shared" si="1239"/>
        <v>#REF!</v>
      </c>
      <c r="AE497" s="253" t="e">
        <f t="shared" ref="AE497" si="1240">AE498+AE499+AE500+AE501+AE502</f>
        <v>#REF!</v>
      </c>
      <c r="AF497" s="271" t="e">
        <f t="shared" si="1051"/>
        <v>#REF!</v>
      </c>
    </row>
    <row r="498" spans="1:32" ht="13.5" hidden="1" customHeight="1" x14ac:dyDescent="0.2">
      <c r="A498" s="255" t="s">
        <v>95</v>
      </c>
      <c r="B498" s="267">
        <v>800</v>
      </c>
      <c r="C498" s="248" t="s">
        <v>190</v>
      </c>
      <c r="D498" s="248" t="s">
        <v>200</v>
      </c>
      <c r="E498" s="256" t="s">
        <v>485</v>
      </c>
      <c r="F498" s="248" t="s">
        <v>96</v>
      </c>
      <c r="G498" s="253"/>
      <c r="H498" s="253"/>
      <c r="I498" s="253">
        <v>-750</v>
      </c>
      <c r="J498" s="253" t="e">
        <f>#REF!+I498</f>
        <v>#REF!</v>
      </c>
      <c r="K498" s="253">
        <v>-750</v>
      </c>
      <c r="L498" s="253" t="e">
        <f>#REF!+J498</f>
        <v>#REF!</v>
      </c>
      <c r="M498" s="253" t="e">
        <f>#REF!+K498</f>
        <v>#REF!</v>
      </c>
      <c r="N498" s="253" t="e">
        <f>#REF!+L498</f>
        <v>#REF!</v>
      </c>
      <c r="O498" s="253" t="e">
        <f>#REF!+M498</f>
        <v>#REF!</v>
      </c>
      <c r="P498" s="253" t="e">
        <f>#REF!+N498</f>
        <v>#REF!</v>
      </c>
      <c r="Q498" s="253" t="e">
        <f>#REF!+O498</f>
        <v>#REF!</v>
      </c>
      <c r="R498" s="253" t="e">
        <f>#REF!+P498</f>
        <v>#REF!</v>
      </c>
      <c r="S498" s="253" t="e">
        <f>#REF!+Q498</f>
        <v>#REF!</v>
      </c>
      <c r="T498" s="253" t="e">
        <f>#REF!+R498</f>
        <v>#REF!</v>
      </c>
      <c r="U498" s="253" t="e">
        <f>#REF!+S498</f>
        <v>#REF!</v>
      </c>
      <c r="V498" s="253" t="e">
        <f>#REF!+T498</f>
        <v>#REF!</v>
      </c>
      <c r="W498" s="253" t="e">
        <f>#REF!+U498</f>
        <v>#REF!</v>
      </c>
      <c r="X498" s="253" t="e">
        <f>#REF!+V498</f>
        <v>#REF!</v>
      </c>
      <c r="Y498" s="253" t="e">
        <f>#REF!+W498</f>
        <v>#REF!</v>
      </c>
      <c r="Z498" s="253" t="e">
        <f>#REF!+X498</f>
        <v>#REF!</v>
      </c>
      <c r="AA498" s="253" t="e">
        <f>#REF!+Y498</f>
        <v>#REF!</v>
      </c>
      <c r="AB498" s="253" t="e">
        <f>#REF!+Z498</f>
        <v>#REF!</v>
      </c>
      <c r="AC498" s="253" t="e">
        <f>#REF!+AA498</f>
        <v>#REF!</v>
      </c>
      <c r="AD498" s="253" t="e">
        <f>#REF!+AB498</f>
        <v>#REF!</v>
      </c>
      <c r="AE498" s="253" t="e">
        <f>#REF!+AC498</f>
        <v>#REF!</v>
      </c>
      <c r="AF498" s="271" t="e">
        <f t="shared" si="1051"/>
        <v>#REF!</v>
      </c>
    </row>
    <row r="499" spans="1:32" ht="13.5" hidden="1" customHeight="1" x14ac:dyDescent="0.2">
      <c r="A499" s="255" t="s">
        <v>97</v>
      </c>
      <c r="B499" s="267">
        <v>800</v>
      </c>
      <c r="C499" s="248" t="s">
        <v>190</v>
      </c>
      <c r="D499" s="248" t="s">
        <v>200</v>
      </c>
      <c r="E499" s="256" t="s">
        <v>485</v>
      </c>
      <c r="F499" s="267" t="s">
        <v>98</v>
      </c>
      <c r="G499" s="253"/>
      <c r="H499" s="253"/>
      <c r="I499" s="253">
        <v>-36</v>
      </c>
      <c r="J499" s="253" t="e">
        <f>#REF!+I499</f>
        <v>#REF!</v>
      </c>
      <c r="K499" s="253">
        <v>-36</v>
      </c>
      <c r="L499" s="253" t="e">
        <f>#REF!+J499</f>
        <v>#REF!</v>
      </c>
      <c r="M499" s="253" t="e">
        <f>#REF!+K499</f>
        <v>#REF!</v>
      </c>
      <c r="N499" s="253" t="e">
        <f>#REF!+L499</f>
        <v>#REF!</v>
      </c>
      <c r="O499" s="253" t="e">
        <f>#REF!+M499</f>
        <v>#REF!</v>
      </c>
      <c r="P499" s="253" t="e">
        <f>#REF!+N499</f>
        <v>#REF!</v>
      </c>
      <c r="Q499" s="253" t="e">
        <f>#REF!+O499</f>
        <v>#REF!</v>
      </c>
      <c r="R499" s="253" t="e">
        <f>#REF!+P499</f>
        <v>#REF!</v>
      </c>
      <c r="S499" s="253" t="e">
        <f>#REF!+Q499</f>
        <v>#REF!</v>
      </c>
      <c r="T499" s="253" t="e">
        <f>#REF!+R499</f>
        <v>#REF!</v>
      </c>
      <c r="U499" s="253" t="e">
        <f>#REF!+S499</f>
        <v>#REF!</v>
      </c>
      <c r="V499" s="253" t="e">
        <f>#REF!+T499</f>
        <v>#REF!</v>
      </c>
      <c r="W499" s="253" t="e">
        <f>#REF!+U499</f>
        <v>#REF!</v>
      </c>
      <c r="X499" s="253" t="e">
        <f>#REF!+V499</f>
        <v>#REF!</v>
      </c>
      <c r="Y499" s="253" t="e">
        <f>#REF!+W499</f>
        <v>#REF!</v>
      </c>
      <c r="Z499" s="253" t="e">
        <f>#REF!+X499</f>
        <v>#REF!</v>
      </c>
      <c r="AA499" s="253" t="e">
        <f>#REF!+Y499</f>
        <v>#REF!</v>
      </c>
      <c r="AB499" s="253" t="e">
        <f>#REF!+Z499</f>
        <v>#REF!</v>
      </c>
      <c r="AC499" s="253" t="e">
        <f>#REF!+AA499</f>
        <v>#REF!</v>
      </c>
      <c r="AD499" s="253" t="e">
        <f>#REF!+AB499</f>
        <v>#REF!</v>
      </c>
      <c r="AE499" s="253" t="e">
        <f>#REF!+AC499</f>
        <v>#REF!</v>
      </c>
      <c r="AF499" s="271" t="e">
        <f t="shared" si="1051"/>
        <v>#REF!</v>
      </c>
    </row>
    <row r="500" spans="1:32" ht="27" hidden="1" customHeight="1" x14ac:dyDescent="0.2">
      <c r="A500" s="255" t="s">
        <v>99</v>
      </c>
      <c r="B500" s="267">
        <v>800</v>
      </c>
      <c r="C500" s="248" t="s">
        <v>190</v>
      </c>
      <c r="D500" s="248" t="s">
        <v>200</v>
      </c>
      <c r="E500" s="256" t="s">
        <v>485</v>
      </c>
      <c r="F500" s="248" t="s">
        <v>100</v>
      </c>
      <c r="G500" s="253"/>
      <c r="H500" s="253"/>
      <c r="I500" s="253">
        <v>0</v>
      </c>
      <c r="J500" s="253" t="e">
        <f>#REF!+I500</f>
        <v>#REF!</v>
      </c>
      <c r="K500" s="253">
        <v>0</v>
      </c>
      <c r="L500" s="253" t="e">
        <f>#REF!+J500</f>
        <v>#REF!</v>
      </c>
      <c r="M500" s="253" t="e">
        <f>#REF!+K500</f>
        <v>#REF!</v>
      </c>
      <c r="N500" s="253" t="e">
        <f>#REF!+L500</f>
        <v>#REF!</v>
      </c>
      <c r="O500" s="253" t="e">
        <f>#REF!+M500</f>
        <v>#REF!</v>
      </c>
      <c r="P500" s="253" t="e">
        <f>#REF!+N500</f>
        <v>#REF!</v>
      </c>
      <c r="Q500" s="253" t="e">
        <f>#REF!+O500</f>
        <v>#REF!</v>
      </c>
      <c r="R500" s="253" t="e">
        <f>#REF!+P500</f>
        <v>#REF!</v>
      </c>
      <c r="S500" s="253" t="e">
        <f>#REF!+Q500</f>
        <v>#REF!</v>
      </c>
      <c r="T500" s="253" t="e">
        <f>#REF!+R500</f>
        <v>#REF!</v>
      </c>
      <c r="U500" s="253" t="e">
        <f>#REF!+S500</f>
        <v>#REF!</v>
      </c>
      <c r="V500" s="253" t="e">
        <f>#REF!+T500</f>
        <v>#REF!</v>
      </c>
      <c r="W500" s="253" t="e">
        <f>#REF!+U500</f>
        <v>#REF!</v>
      </c>
      <c r="X500" s="253" t="e">
        <f>#REF!+V500</f>
        <v>#REF!</v>
      </c>
      <c r="Y500" s="253" t="e">
        <f>#REF!+W500</f>
        <v>#REF!</v>
      </c>
      <c r="Z500" s="253" t="e">
        <f>#REF!+X500</f>
        <v>#REF!</v>
      </c>
      <c r="AA500" s="253" t="e">
        <f>#REF!+Y500</f>
        <v>#REF!</v>
      </c>
      <c r="AB500" s="253" t="e">
        <f>#REF!+Z500</f>
        <v>#REF!</v>
      </c>
      <c r="AC500" s="253" t="e">
        <f>#REF!+AA500</f>
        <v>#REF!</v>
      </c>
      <c r="AD500" s="253" t="e">
        <f>#REF!+AB500</f>
        <v>#REF!</v>
      </c>
      <c r="AE500" s="253" t="e">
        <f>#REF!+AC500</f>
        <v>#REF!</v>
      </c>
      <c r="AF500" s="271" t="e">
        <f t="shared" si="1051"/>
        <v>#REF!</v>
      </c>
    </row>
    <row r="501" spans="1:32" ht="20.25" hidden="1" customHeight="1" x14ac:dyDescent="0.2">
      <c r="A501" s="255" t="s">
        <v>93</v>
      </c>
      <c r="B501" s="267">
        <v>800</v>
      </c>
      <c r="C501" s="248" t="s">
        <v>190</v>
      </c>
      <c r="D501" s="248" t="s">
        <v>200</v>
      </c>
      <c r="E501" s="256" t="s">
        <v>485</v>
      </c>
      <c r="F501" s="248" t="s">
        <v>94</v>
      </c>
      <c r="G501" s="253"/>
      <c r="H501" s="253"/>
      <c r="I501" s="253">
        <v>-50</v>
      </c>
      <c r="J501" s="253" t="e">
        <f>#REF!+I501</f>
        <v>#REF!</v>
      </c>
      <c r="K501" s="253">
        <v>-50</v>
      </c>
      <c r="L501" s="253" t="e">
        <f>#REF!+J501</f>
        <v>#REF!</v>
      </c>
      <c r="M501" s="253" t="e">
        <f>#REF!+K501</f>
        <v>#REF!</v>
      </c>
      <c r="N501" s="253" t="e">
        <f>#REF!+L501</f>
        <v>#REF!</v>
      </c>
      <c r="O501" s="253" t="e">
        <f>#REF!+M501</f>
        <v>#REF!</v>
      </c>
      <c r="P501" s="253" t="e">
        <f>#REF!+N501</f>
        <v>#REF!</v>
      </c>
      <c r="Q501" s="253" t="e">
        <f>#REF!+O501</f>
        <v>#REF!</v>
      </c>
      <c r="R501" s="253" t="e">
        <f>#REF!+P501</f>
        <v>#REF!</v>
      </c>
      <c r="S501" s="253" t="e">
        <f>#REF!+Q501</f>
        <v>#REF!</v>
      </c>
      <c r="T501" s="253" t="e">
        <f>#REF!+R501</f>
        <v>#REF!</v>
      </c>
      <c r="U501" s="253" t="e">
        <f>#REF!+S501</f>
        <v>#REF!</v>
      </c>
      <c r="V501" s="253" t="e">
        <f>#REF!+T501</f>
        <v>#REF!</v>
      </c>
      <c r="W501" s="253" t="e">
        <f>#REF!+U501</f>
        <v>#REF!</v>
      </c>
      <c r="X501" s="253" t="e">
        <f>#REF!+V501</f>
        <v>#REF!</v>
      </c>
      <c r="Y501" s="253" t="e">
        <f>#REF!+W501</f>
        <v>#REF!</v>
      </c>
      <c r="Z501" s="253" t="e">
        <f>#REF!+X501</f>
        <v>#REF!</v>
      </c>
      <c r="AA501" s="253" t="e">
        <f>#REF!+Y501</f>
        <v>#REF!</v>
      </c>
      <c r="AB501" s="253" t="e">
        <f>#REF!+Z501</f>
        <v>#REF!</v>
      </c>
      <c r="AC501" s="253" t="e">
        <f>#REF!+AA501</f>
        <v>#REF!</v>
      </c>
      <c r="AD501" s="253" t="e">
        <f>#REF!+AB501</f>
        <v>#REF!</v>
      </c>
      <c r="AE501" s="253" t="e">
        <f>#REF!+AC501</f>
        <v>#REF!</v>
      </c>
      <c r="AF501" s="271" t="e">
        <f t="shared" si="1051"/>
        <v>#REF!</v>
      </c>
    </row>
    <row r="502" spans="1:32" ht="13.5" hidden="1" customHeight="1" x14ac:dyDescent="0.2">
      <c r="A502" s="255" t="s">
        <v>103</v>
      </c>
      <c r="B502" s="248">
        <v>800</v>
      </c>
      <c r="C502" s="248" t="s">
        <v>190</v>
      </c>
      <c r="D502" s="248" t="s">
        <v>200</v>
      </c>
      <c r="E502" s="256" t="s">
        <v>485</v>
      </c>
      <c r="F502" s="248" t="s">
        <v>104</v>
      </c>
      <c r="G502" s="253"/>
      <c r="H502" s="253"/>
      <c r="I502" s="253">
        <v>0</v>
      </c>
      <c r="J502" s="253">
        <f>G502+I502</f>
        <v>0</v>
      </c>
      <c r="K502" s="253">
        <v>0</v>
      </c>
      <c r="L502" s="253">
        <f>H502+J502</f>
        <v>0</v>
      </c>
      <c r="M502" s="253">
        <f>I502+K502</f>
        <v>0</v>
      </c>
      <c r="N502" s="253">
        <f t="shared" ref="N502:O502" si="1241">J502+L502</f>
        <v>0</v>
      </c>
      <c r="O502" s="253">
        <f t="shared" si="1241"/>
        <v>0</v>
      </c>
      <c r="P502" s="253">
        <f>L502+N502</f>
        <v>0</v>
      </c>
      <c r="Q502" s="253">
        <f t="shared" ref="Q502:R502" si="1242">M502+O502</f>
        <v>0</v>
      </c>
      <c r="R502" s="253">
        <f t="shared" si="1242"/>
        <v>0</v>
      </c>
      <c r="S502" s="253">
        <f t="shared" ref="S502" si="1243">O502+Q502</f>
        <v>0</v>
      </c>
      <c r="T502" s="253">
        <f t="shared" ref="T502" si="1244">P502+R502</f>
        <v>0</v>
      </c>
      <c r="U502" s="253">
        <f t="shared" ref="U502" si="1245">Q502+S502</f>
        <v>0</v>
      </c>
      <c r="V502" s="253">
        <f t="shared" ref="V502" si="1246">R502+T502</f>
        <v>0</v>
      </c>
      <c r="W502" s="253">
        <f t="shared" ref="W502" si="1247">S502+U502</f>
        <v>0</v>
      </c>
      <c r="X502" s="253">
        <f t="shared" ref="X502" si="1248">T502+V502</f>
        <v>0</v>
      </c>
      <c r="Y502" s="253">
        <f t="shared" ref="Y502" si="1249">U502+W502</f>
        <v>0</v>
      </c>
      <c r="Z502" s="253">
        <f t="shared" ref="Z502" si="1250">V502+X502</f>
        <v>0</v>
      </c>
      <c r="AA502" s="253">
        <f t="shared" ref="AA502" si="1251">W502+Y502</f>
        <v>0</v>
      </c>
      <c r="AB502" s="253">
        <f t="shared" ref="AB502" si="1252">X502+Z502</f>
        <v>0</v>
      </c>
      <c r="AC502" s="253">
        <f t="shared" ref="AC502" si="1253">Y502+AA502</f>
        <v>0</v>
      </c>
      <c r="AD502" s="253">
        <f t="shared" ref="AD502:AE502" si="1254">Z502+AB502</f>
        <v>0</v>
      </c>
      <c r="AE502" s="253">
        <f t="shared" si="1254"/>
        <v>0</v>
      </c>
      <c r="AF502" s="271" t="e">
        <f t="shared" si="1051"/>
        <v>#DIV/0!</v>
      </c>
    </row>
    <row r="503" spans="1:32" ht="19.5" customHeight="1" x14ac:dyDescent="0.2">
      <c r="A503" s="255" t="s">
        <v>451</v>
      </c>
      <c r="B503" s="248">
        <v>800</v>
      </c>
      <c r="C503" s="248" t="s">
        <v>190</v>
      </c>
      <c r="D503" s="248" t="s">
        <v>200</v>
      </c>
      <c r="E503" s="256" t="s">
        <v>864</v>
      </c>
      <c r="F503" s="248"/>
      <c r="G503" s="258">
        <f>G504+G506+G508</f>
        <v>0</v>
      </c>
      <c r="H503" s="258">
        <f>H504+H505+H506+H508</f>
        <v>1079.5</v>
      </c>
      <c r="I503" s="258">
        <f>I504+I505+I506+I508</f>
        <v>0</v>
      </c>
      <c r="J503" s="258">
        <f>J504+J505+J506+J508</f>
        <v>1079.5</v>
      </c>
      <c r="K503" s="258">
        <f>K504+K505+K506+K508+K507</f>
        <v>0</v>
      </c>
      <c r="L503" s="258">
        <f>L504+L505+L506+L507+L508</f>
        <v>1066</v>
      </c>
      <c r="M503" s="258">
        <f>M504+M505+M506+M507+M508</f>
        <v>1066</v>
      </c>
      <c r="N503" s="258">
        <f t="shared" ref="N503:R503" si="1255">N504+N505+N506+N507+N508</f>
        <v>-46</v>
      </c>
      <c r="O503" s="258">
        <f t="shared" si="1255"/>
        <v>1020</v>
      </c>
      <c r="P503" s="258">
        <f t="shared" si="1255"/>
        <v>1020</v>
      </c>
      <c r="Q503" s="258">
        <f t="shared" si="1255"/>
        <v>0</v>
      </c>
      <c r="R503" s="258">
        <f t="shared" si="1255"/>
        <v>1020</v>
      </c>
      <c r="S503" s="258">
        <f t="shared" ref="S503:T503" si="1256">S504+S505+S506+S507+S508</f>
        <v>1057.2</v>
      </c>
      <c r="T503" s="258">
        <f t="shared" si="1256"/>
        <v>1804</v>
      </c>
      <c r="U503" s="258">
        <f t="shared" ref="U503:V503" si="1257">U504+U505+U506+U507+U508</f>
        <v>396</v>
      </c>
      <c r="V503" s="258">
        <f t="shared" si="1257"/>
        <v>1804</v>
      </c>
      <c r="W503" s="258">
        <f t="shared" ref="W503:X503" si="1258">W504+W505+W506+W507+W508</f>
        <v>1176</v>
      </c>
      <c r="X503" s="258">
        <f t="shared" si="1258"/>
        <v>2980</v>
      </c>
      <c r="Y503" s="258">
        <f t="shared" ref="Y503:Z503" si="1259">Y504+Y505+Y506+Y507+Y508</f>
        <v>0</v>
      </c>
      <c r="Z503" s="258">
        <f t="shared" si="1259"/>
        <v>2980</v>
      </c>
      <c r="AA503" s="258">
        <f t="shared" ref="AA503" si="1260">AA504+AA505+AA506+AA507+AA508</f>
        <v>120</v>
      </c>
      <c r="AB503" s="258">
        <f>AB504+AB505+AB506+AB507+AB508+AB509</f>
        <v>3100</v>
      </c>
      <c r="AC503" s="258">
        <f t="shared" ref="AC503:AD503" si="1261">AC504+AC505+AC506+AC507+AC508+AC509</f>
        <v>115.88799999999999</v>
      </c>
      <c r="AD503" s="258">
        <f t="shared" si="1261"/>
        <v>3215.88987</v>
      </c>
      <c r="AE503" s="258">
        <f t="shared" ref="AE503" si="1262">AE504+AE505+AE506+AE507+AE508+AE509</f>
        <v>3215.88987</v>
      </c>
      <c r="AF503" s="271">
        <f t="shared" si="1051"/>
        <v>100</v>
      </c>
    </row>
    <row r="504" spans="1:32" ht="13.5" customHeight="1" x14ac:dyDescent="0.2">
      <c r="A504" s="255" t="s">
        <v>95</v>
      </c>
      <c r="B504" s="248">
        <v>800</v>
      </c>
      <c r="C504" s="248" t="s">
        <v>190</v>
      </c>
      <c r="D504" s="248" t="s">
        <v>200</v>
      </c>
      <c r="E504" s="256" t="s">
        <v>864</v>
      </c>
      <c r="F504" s="248" t="s">
        <v>96</v>
      </c>
      <c r="G504" s="253"/>
      <c r="H504" s="253">
        <v>1033.3</v>
      </c>
      <c r="I504" s="253">
        <v>-240</v>
      </c>
      <c r="J504" s="253">
        <f>H504+I504</f>
        <v>793.3</v>
      </c>
      <c r="K504" s="253">
        <v>0</v>
      </c>
      <c r="L504" s="253">
        <v>770</v>
      </c>
      <c r="M504" s="253">
        <v>770</v>
      </c>
      <c r="N504" s="253">
        <v>-35</v>
      </c>
      <c r="O504" s="253">
        <f>M504+N504</f>
        <v>735</v>
      </c>
      <c r="P504" s="253">
        <v>735</v>
      </c>
      <c r="Q504" s="253">
        <v>0</v>
      </c>
      <c r="R504" s="253">
        <f t="shared" si="1192"/>
        <v>735</v>
      </c>
      <c r="S504" s="253">
        <f>612+143.5</f>
        <v>755.5</v>
      </c>
      <c r="T504" s="253">
        <v>1347</v>
      </c>
      <c r="U504" s="253">
        <v>192</v>
      </c>
      <c r="V504" s="253">
        <v>1347</v>
      </c>
      <c r="W504" s="253">
        <v>770</v>
      </c>
      <c r="X504" s="253">
        <f t="shared" ref="X504:X509" si="1263">V504+W504</f>
        <v>2117</v>
      </c>
      <c r="Y504" s="253">
        <v>0</v>
      </c>
      <c r="Z504" s="253">
        <f t="shared" ref="Z504:Z509" si="1264">X504+Y504</f>
        <v>2117</v>
      </c>
      <c r="AA504" s="253">
        <v>0</v>
      </c>
      <c r="AB504" s="253">
        <f t="shared" ref="AB504:AB509" si="1265">Z504+AA504</f>
        <v>2117</v>
      </c>
      <c r="AC504" s="253">
        <v>93.495999999999995</v>
      </c>
      <c r="AD504" s="253">
        <v>2210.4966300000001</v>
      </c>
      <c r="AE504" s="253">
        <v>2210.4966300000001</v>
      </c>
      <c r="AF504" s="271">
        <f t="shared" ref="AF504:AF567" si="1266">AE504/AD504*100</f>
        <v>100</v>
      </c>
    </row>
    <row r="505" spans="1:32" ht="31.5" customHeight="1" x14ac:dyDescent="0.2">
      <c r="A505" s="371" t="s">
        <v>896</v>
      </c>
      <c r="B505" s="248">
        <v>800</v>
      </c>
      <c r="C505" s="248" t="s">
        <v>190</v>
      </c>
      <c r="D505" s="248" t="s">
        <v>200</v>
      </c>
      <c r="E505" s="256" t="s">
        <v>864</v>
      </c>
      <c r="F505" s="248" t="s">
        <v>894</v>
      </c>
      <c r="G505" s="253"/>
      <c r="H505" s="253">
        <v>0</v>
      </c>
      <c r="I505" s="253">
        <v>240</v>
      </c>
      <c r="J505" s="253">
        <f>H505+I505</f>
        <v>240</v>
      </c>
      <c r="K505" s="253">
        <v>0</v>
      </c>
      <c r="L505" s="253">
        <v>233</v>
      </c>
      <c r="M505" s="253">
        <v>233</v>
      </c>
      <c r="N505" s="253">
        <v>-11</v>
      </c>
      <c r="O505" s="253">
        <f t="shared" ref="O505:O508" si="1267">M505+N505</f>
        <v>222</v>
      </c>
      <c r="P505" s="253">
        <v>222</v>
      </c>
      <c r="Q505" s="253">
        <v>0</v>
      </c>
      <c r="R505" s="253">
        <f t="shared" si="1192"/>
        <v>222</v>
      </c>
      <c r="S505" s="253">
        <f>185+43.5</f>
        <v>228.5</v>
      </c>
      <c r="T505" s="253">
        <v>407</v>
      </c>
      <c r="U505" s="253">
        <v>58</v>
      </c>
      <c r="V505" s="253">
        <v>407</v>
      </c>
      <c r="W505" s="253">
        <v>233</v>
      </c>
      <c r="X505" s="253">
        <f t="shared" si="1263"/>
        <v>640</v>
      </c>
      <c r="Y505" s="253">
        <v>0</v>
      </c>
      <c r="Z505" s="253">
        <f t="shared" si="1264"/>
        <v>640</v>
      </c>
      <c r="AA505" s="253">
        <v>0</v>
      </c>
      <c r="AB505" s="253">
        <f t="shared" si="1265"/>
        <v>640</v>
      </c>
      <c r="AC505" s="253">
        <v>18.635999999999999</v>
      </c>
      <c r="AD505" s="253">
        <v>658.63603999999998</v>
      </c>
      <c r="AE505" s="253">
        <v>658.63603999999998</v>
      </c>
      <c r="AF505" s="271">
        <f t="shared" si="1266"/>
        <v>100</v>
      </c>
    </row>
    <row r="506" spans="1:32" ht="17.25" customHeight="1" x14ac:dyDescent="0.2">
      <c r="A506" s="255" t="s">
        <v>97</v>
      </c>
      <c r="B506" s="248">
        <v>800</v>
      </c>
      <c r="C506" s="248" t="s">
        <v>190</v>
      </c>
      <c r="D506" s="248" t="s">
        <v>200</v>
      </c>
      <c r="E506" s="256" t="s">
        <v>864</v>
      </c>
      <c r="F506" s="248" t="s">
        <v>98</v>
      </c>
      <c r="G506" s="253"/>
      <c r="H506" s="253">
        <v>20</v>
      </c>
      <c r="I506" s="253">
        <v>0</v>
      </c>
      <c r="J506" s="253">
        <f>H506+I506</f>
        <v>20</v>
      </c>
      <c r="K506" s="253">
        <v>0</v>
      </c>
      <c r="L506" s="253">
        <v>20</v>
      </c>
      <c r="M506" s="253">
        <v>20</v>
      </c>
      <c r="N506" s="253">
        <v>0</v>
      </c>
      <c r="O506" s="253">
        <f t="shared" si="1267"/>
        <v>20</v>
      </c>
      <c r="P506" s="253">
        <v>20</v>
      </c>
      <c r="Q506" s="253">
        <v>0</v>
      </c>
      <c r="R506" s="253">
        <f t="shared" si="1192"/>
        <v>20</v>
      </c>
      <c r="S506" s="253">
        <v>0</v>
      </c>
      <c r="T506" s="253">
        <f t="shared" ref="T506:T507" si="1268">R506+S506</f>
        <v>20</v>
      </c>
      <c r="U506" s="253">
        <v>0</v>
      </c>
      <c r="V506" s="253">
        <v>20</v>
      </c>
      <c r="W506" s="253">
        <v>0</v>
      </c>
      <c r="X506" s="253">
        <f t="shared" si="1263"/>
        <v>20</v>
      </c>
      <c r="Y506" s="253">
        <v>0</v>
      </c>
      <c r="Z506" s="253">
        <f t="shared" si="1264"/>
        <v>20</v>
      </c>
      <c r="AA506" s="253">
        <v>0</v>
      </c>
      <c r="AB506" s="253">
        <f t="shared" si="1265"/>
        <v>20</v>
      </c>
      <c r="AC506" s="253">
        <v>-2</v>
      </c>
      <c r="AD506" s="253">
        <v>18</v>
      </c>
      <c r="AE506" s="253">
        <v>18</v>
      </c>
      <c r="AF506" s="271">
        <f t="shared" si="1266"/>
        <v>100</v>
      </c>
    </row>
    <row r="507" spans="1:32" ht="17.25" hidden="1" customHeight="1" x14ac:dyDescent="0.2">
      <c r="A507" s="255" t="s">
        <v>99</v>
      </c>
      <c r="B507" s="248">
        <v>800</v>
      </c>
      <c r="C507" s="248" t="s">
        <v>190</v>
      </c>
      <c r="D507" s="248" t="s">
        <v>200</v>
      </c>
      <c r="E507" s="256" t="s">
        <v>864</v>
      </c>
      <c r="F507" s="248" t="s">
        <v>100</v>
      </c>
      <c r="G507" s="253"/>
      <c r="H507" s="253"/>
      <c r="I507" s="253"/>
      <c r="J507" s="253"/>
      <c r="K507" s="253">
        <v>6.2</v>
      </c>
      <c r="L507" s="253">
        <v>13</v>
      </c>
      <c r="M507" s="253">
        <v>13</v>
      </c>
      <c r="N507" s="253">
        <v>0</v>
      </c>
      <c r="O507" s="253">
        <f t="shared" si="1267"/>
        <v>13</v>
      </c>
      <c r="P507" s="253">
        <v>13</v>
      </c>
      <c r="Q507" s="253">
        <v>0</v>
      </c>
      <c r="R507" s="253">
        <f t="shared" si="1192"/>
        <v>13</v>
      </c>
      <c r="S507" s="253">
        <v>-13</v>
      </c>
      <c r="T507" s="253">
        <f t="shared" si="1268"/>
        <v>0</v>
      </c>
      <c r="U507" s="253">
        <v>16</v>
      </c>
      <c r="V507" s="253">
        <v>0</v>
      </c>
      <c r="W507" s="253">
        <v>0</v>
      </c>
      <c r="X507" s="253">
        <f t="shared" si="1263"/>
        <v>0</v>
      </c>
      <c r="Y507" s="253">
        <v>0</v>
      </c>
      <c r="Z507" s="253">
        <f t="shared" si="1264"/>
        <v>0</v>
      </c>
      <c r="AA507" s="253">
        <v>0</v>
      </c>
      <c r="AB507" s="253">
        <f t="shared" si="1265"/>
        <v>0</v>
      </c>
      <c r="AC507" s="253">
        <v>0</v>
      </c>
      <c r="AD507" s="253">
        <v>0</v>
      </c>
      <c r="AE507" s="253">
        <v>0</v>
      </c>
      <c r="AF507" s="271" t="e">
        <f t="shared" si="1266"/>
        <v>#DIV/0!</v>
      </c>
    </row>
    <row r="508" spans="1:32" ht="21.75" customHeight="1" x14ac:dyDescent="0.2">
      <c r="A508" s="255" t="s">
        <v>93</v>
      </c>
      <c r="B508" s="248">
        <v>800</v>
      </c>
      <c r="C508" s="248" t="s">
        <v>190</v>
      </c>
      <c r="D508" s="248" t="s">
        <v>200</v>
      </c>
      <c r="E508" s="256" t="s">
        <v>864</v>
      </c>
      <c r="F508" s="248" t="s">
        <v>94</v>
      </c>
      <c r="G508" s="253"/>
      <c r="H508" s="253">
        <v>26.2</v>
      </c>
      <c r="I508" s="253">
        <v>0</v>
      </c>
      <c r="J508" s="253">
        <f>H508+I508</f>
        <v>26.2</v>
      </c>
      <c r="K508" s="253">
        <v>-6.2</v>
      </c>
      <c r="L508" s="253">
        <v>30</v>
      </c>
      <c r="M508" s="253">
        <v>30</v>
      </c>
      <c r="N508" s="253">
        <v>0</v>
      </c>
      <c r="O508" s="253">
        <f t="shared" si="1267"/>
        <v>30</v>
      </c>
      <c r="P508" s="253">
        <v>30</v>
      </c>
      <c r="Q508" s="253">
        <v>0</v>
      </c>
      <c r="R508" s="253">
        <f t="shared" si="1192"/>
        <v>30</v>
      </c>
      <c r="S508" s="253">
        <v>86.2</v>
      </c>
      <c r="T508" s="253">
        <v>30</v>
      </c>
      <c r="U508" s="253">
        <v>130</v>
      </c>
      <c r="V508" s="253">
        <v>30</v>
      </c>
      <c r="W508" s="253">
        <v>173</v>
      </c>
      <c r="X508" s="253">
        <f t="shared" si="1263"/>
        <v>203</v>
      </c>
      <c r="Y508" s="253">
        <v>0</v>
      </c>
      <c r="Z508" s="253">
        <f t="shared" si="1264"/>
        <v>203</v>
      </c>
      <c r="AA508" s="253">
        <v>120</v>
      </c>
      <c r="AB508" s="253">
        <f t="shared" si="1265"/>
        <v>323</v>
      </c>
      <c r="AC508" s="253">
        <v>-12.08</v>
      </c>
      <c r="AD508" s="253">
        <v>310.92099999999999</v>
      </c>
      <c r="AE508" s="253">
        <v>310.92099999999999</v>
      </c>
      <c r="AF508" s="271">
        <f t="shared" si="1266"/>
        <v>100</v>
      </c>
    </row>
    <row r="509" spans="1:32" ht="39" customHeight="1" x14ac:dyDescent="0.2">
      <c r="A509" s="255" t="s">
        <v>1223</v>
      </c>
      <c r="B509" s="248">
        <v>800</v>
      </c>
      <c r="C509" s="248" t="s">
        <v>190</v>
      </c>
      <c r="D509" s="248" t="s">
        <v>200</v>
      </c>
      <c r="E509" s="248" t="s">
        <v>1237</v>
      </c>
      <c r="F509" s="248" t="s">
        <v>94</v>
      </c>
      <c r="G509" s="253"/>
      <c r="H509" s="253"/>
      <c r="I509" s="253"/>
      <c r="J509" s="253"/>
      <c r="K509" s="253">
        <v>0.04</v>
      </c>
      <c r="L509" s="253">
        <v>0</v>
      </c>
      <c r="M509" s="253">
        <v>0</v>
      </c>
      <c r="N509" s="253">
        <v>0</v>
      </c>
      <c r="O509" s="253">
        <v>0</v>
      </c>
      <c r="P509" s="253">
        <v>0</v>
      </c>
      <c r="Q509" s="253">
        <v>0</v>
      </c>
      <c r="R509" s="253">
        <f t="shared" ref="R509" si="1269">P509+Q509</f>
        <v>0</v>
      </c>
      <c r="S509" s="253">
        <f t="shared" ref="S509" si="1270">Q509+R509</f>
        <v>0</v>
      </c>
      <c r="T509" s="253">
        <f t="shared" ref="T509" si="1271">R509+S509</f>
        <v>0</v>
      </c>
      <c r="U509" s="253">
        <f t="shared" ref="U509" si="1272">S509+T509</f>
        <v>0</v>
      </c>
      <c r="V509" s="253">
        <f t="shared" ref="V509" si="1273">T509+U509</f>
        <v>0</v>
      </c>
      <c r="W509" s="253">
        <f t="shared" ref="W509" si="1274">U509+V509</f>
        <v>0</v>
      </c>
      <c r="X509" s="253">
        <f t="shared" si="1263"/>
        <v>0</v>
      </c>
      <c r="Y509" s="253">
        <f t="shared" ref="Y509" si="1275">W509+X509</f>
        <v>0</v>
      </c>
      <c r="Z509" s="253">
        <f t="shared" si="1264"/>
        <v>0</v>
      </c>
      <c r="AA509" s="253">
        <f t="shared" ref="AA509" si="1276">Y509+Z509</f>
        <v>0</v>
      </c>
      <c r="AB509" s="253">
        <f t="shared" si="1265"/>
        <v>0</v>
      </c>
      <c r="AC509" s="253">
        <v>17.835999999999999</v>
      </c>
      <c r="AD509" s="253">
        <v>17.836200000000002</v>
      </c>
      <c r="AE509" s="253">
        <v>17.836200000000002</v>
      </c>
      <c r="AF509" s="271">
        <f t="shared" si="1266"/>
        <v>100</v>
      </c>
    </row>
    <row r="510" spans="1:32" s="427" customFormat="1" ht="15.75" x14ac:dyDescent="0.2">
      <c r="A510" s="573" t="s">
        <v>311</v>
      </c>
      <c r="B510" s="567"/>
      <c r="C510" s="567"/>
      <c r="D510" s="567"/>
      <c r="E510" s="567"/>
      <c r="F510" s="567"/>
      <c r="G510" s="241" t="e">
        <f>G511+G652+G705+G776+#REF!+G847+G871+G842</f>
        <v>#REF!</v>
      </c>
      <c r="H510" s="241" t="e">
        <f>H511+H652+H705+H776+#REF!+H847+H871+H839</f>
        <v>#REF!</v>
      </c>
      <c r="I510" s="241" t="e">
        <f>I511+I652+I705+I776+#REF!+I847+I871+I839</f>
        <v>#REF!</v>
      </c>
      <c r="J510" s="241" t="e">
        <f>J511+J652+J705+J776+#REF!+J847+J871+J839</f>
        <v>#REF!</v>
      </c>
      <c r="K510" s="241" t="e">
        <f>K511+K652+K705+K776+#REF!+K847+K871+K839</f>
        <v>#REF!</v>
      </c>
      <c r="L510" s="241" t="e">
        <f>L511+L652+L705+L776+L839+#REF!+L847+L871</f>
        <v>#REF!</v>
      </c>
      <c r="M510" s="241" t="e">
        <f>M511+M652+M705+M776+M839+#REF!+M847+M871</f>
        <v>#REF!</v>
      </c>
      <c r="N510" s="241" t="e">
        <f>N511+N652+N705+N776+N839+#REF!+N847+N871</f>
        <v>#REF!</v>
      </c>
      <c r="O510" s="241" t="e">
        <f>O511+O652+O705+O776+O839+#REF!+O847+O871</f>
        <v>#REF!</v>
      </c>
      <c r="P510" s="241" t="e">
        <f>P511+P652+P705+P776+P839+#REF!+P847+P871</f>
        <v>#REF!</v>
      </c>
      <c r="Q510" s="241" t="e">
        <f>Q511+Q652+Q705+Q776+Q839+#REF!+Q847+Q871</f>
        <v>#REF!</v>
      </c>
      <c r="R510" s="241" t="e">
        <f>R511+R652+R705+R776+R839+R847+#REF!+R871</f>
        <v>#REF!</v>
      </c>
      <c r="S510" s="241" t="e">
        <f>S511+S652+S705+S776+S839+S847+#REF!+S871</f>
        <v>#REF!</v>
      </c>
      <c r="T510" s="241" t="e">
        <f>T511+T652+T705+T776+T839+T847+#REF!+T871</f>
        <v>#REF!</v>
      </c>
      <c r="U510" s="241" t="e">
        <f t="shared" ref="U510:AB510" si="1277">U511+U652+U705+U776+U839+U847+U871</f>
        <v>#REF!</v>
      </c>
      <c r="V510" s="241" t="e">
        <f t="shared" si="1277"/>
        <v>#REF!</v>
      </c>
      <c r="W510" s="241" t="e">
        <f t="shared" si="1277"/>
        <v>#REF!</v>
      </c>
      <c r="X510" s="241">
        <f t="shared" si="1277"/>
        <v>120888.55</v>
      </c>
      <c r="Y510" s="241">
        <f t="shared" si="1277"/>
        <v>146045.20716999998</v>
      </c>
      <c r="Z510" s="241">
        <f t="shared" si="1277"/>
        <v>266933.75716999994</v>
      </c>
      <c r="AA510" s="241">
        <f t="shared" si="1277"/>
        <v>24580.027209999993</v>
      </c>
      <c r="AB510" s="241">
        <f t="shared" si="1277"/>
        <v>291513.78437999997</v>
      </c>
      <c r="AC510" s="241">
        <f t="shared" ref="AC510:AD510" si="1278">AC511+AC652+AC705+AC776+AC839+AC847+AC871</f>
        <v>66402.607999999993</v>
      </c>
      <c r="AD510" s="241">
        <f t="shared" si="1278"/>
        <v>357893.11663999996</v>
      </c>
      <c r="AE510" s="241">
        <f t="shared" ref="AE510" si="1279">AE511+AE652+AE705+AE776+AE839+AE847+AE871</f>
        <v>325177.51802000002</v>
      </c>
      <c r="AF510" s="241">
        <f t="shared" si="1266"/>
        <v>90.858835473802046</v>
      </c>
    </row>
    <row r="511" spans="1:32" s="429" customFormat="1" ht="14.25" x14ac:dyDescent="0.2">
      <c r="A511" s="447" t="s">
        <v>72</v>
      </c>
      <c r="B511" s="245">
        <v>801</v>
      </c>
      <c r="C511" s="245" t="s">
        <v>312</v>
      </c>
      <c r="D511" s="245"/>
      <c r="E511" s="245"/>
      <c r="F511" s="245"/>
      <c r="G511" s="257" t="e">
        <f>G512+G523+G583+G586+G589+G594</f>
        <v>#REF!</v>
      </c>
      <c r="H511" s="257" t="e">
        <f>H512+H523+H583+H586+H589+H594</f>
        <v>#REF!</v>
      </c>
      <c r="I511" s="257" t="e">
        <f>I512+I523+I583+I586+I589+I594</f>
        <v>#REF!</v>
      </c>
      <c r="J511" s="257" t="e">
        <f>J512+J523+J583+J586+J589+J594</f>
        <v>#REF!</v>
      </c>
      <c r="K511" s="257" t="e">
        <f>K512+K523+K583+K586+K589+K594</f>
        <v>#REF!</v>
      </c>
      <c r="L511" s="257" t="e">
        <f>L512+L523+L589+L594</f>
        <v>#REF!</v>
      </c>
      <c r="M511" s="257" t="e">
        <f>M512+M523+M589+M594</f>
        <v>#REF!</v>
      </c>
      <c r="N511" s="257" t="e">
        <f t="shared" ref="N511:T511" si="1280">N512+N523+N589+N594+N583</f>
        <v>#REF!</v>
      </c>
      <c r="O511" s="257" t="e">
        <f t="shared" si="1280"/>
        <v>#REF!</v>
      </c>
      <c r="P511" s="257" t="e">
        <f t="shared" si="1280"/>
        <v>#REF!</v>
      </c>
      <c r="Q511" s="257" t="e">
        <f t="shared" si="1280"/>
        <v>#REF!</v>
      </c>
      <c r="R511" s="257">
        <f t="shared" si="1280"/>
        <v>34532.700000000004</v>
      </c>
      <c r="S511" s="257">
        <f t="shared" si="1280"/>
        <v>14638.91</v>
      </c>
      <c r="T511" s="257">
        <f t="shared" si="1280"/>
        <v>49272.310000000005</v>
      </c>
      <c r="U511" s="257">
        <f t="shared" ref="U511:V511" si="1281">U512+U523+U589+U594+U583</f>
        <v>-4020.8999999999974</v>
      </c>
      <c r="V511" s="257">
        <f t="shared" si="1281"/>
        <v>42995.3</v>
      </c>
      <c r="W511" s="257">
        <f t="shared" ref="W511:X511" si="1282">W512+W523+W589+W594+W583</f>
        <v>3230.51</v>
      </c>
      <c r="X511" s="257">
        <f t="shared" si="1282"/>
        <v>46225.81</v>
      </c>
      <c r="Y511" s="257">
        <f t="shared" ref="Y511:Z511" si="1283">Y512+Y523+Y589+Y594+Y583</f>
        <v>-2418.8710000000001</v>
      </c>
      <c r="Z511" s="257">
        <f t="shared" si="1283"/>
        <v>43806.938999999998</v>
      </c>
      <c r="AA511" s="257">
        <f t="shared" ref="AA511:AB511" si="1284">AA512+AA523+AA589+AA594+AA583</f>
        <v>-336.52949999999993</v>
      </c>
      <c r="AB511" s="257">
        <f t="shared" si="1284"/>
        <v>43470.409499999994</v>
      </c>
      <c r="AC511" s="257">
        <f t="shared" ref="AC511:AD511" si="1285">AC512+AC523+AC589+AC594+AC583</f>
        <v>4588.6409999999996</v>
      </c>
      <c r="AD511" s="257">
        <f t="shared" si="1285"/>
        <v>48059.050499999998</v>
      </c>
      <c r="AE511" s="257">
        <f t="shared" ref="AE511" si="1286">AE512+AE523+AE589+AE594+AE583</f>
        <v>48048.869499999993</v>
      </c>
      <c r="AF511" s="257">
        <f t="shared" si="1266"/>
        <v>99.978815644724392</v>
      </c>
    </row>
    <row r="512" spans="1:32" ht="30" customHeight="1" x14ac:dyDescent="0.2">
      <c r="A512" s="447" t="s">
        <v>191</v>
      </c>
      <c r="B512" s="245">
        <v>801</v>
      </c>
      <c r="C512" s="245" t="s">
        <v>312</v>
      </c>
      <c r="D512" s="246" t="s">
        <v>192</v>
      </c>
      <c r="E512" s="245"/>
      <c r="F512" s="245"/>
      <c r="G512" s="253">
        <f>G516+G518</f>
        <v>0</v>
      </c>
      <c r="H512" s="271">
        <f t="shared" ref="H512:R512" si="1287">H518</f>
        <v>2007</v>
      </c>
      <c r="I512" s="271">
        <f t="shared" si="1287"/>
        <v>0</v>
      </c>
      <c r="J512" s="271">
        <f t="shared" si="1287"/>
        <v>2007</v>
      </c>
      <c r="K512" s="271">
        <f t="shared" si="1287"/>
        <v>0</v>
      </c>
      <c r="L512" s="271">
        <f t="shared" si="1287"/>
        <v>2008</v>
      </c>
      <c r="M512" s="271">
        <f t="shared" si="1287"/>
        <v>2008</v>
      </c>
      <c r="N512" s="271">
        <f t="shared" si="1287"/>
        <v>0</v>
      </c>
      <c r="O512" s="271">
        <f t="shared" si="1287"/>
        <v>2008</v>
      </c>
      <c r="P512" s="271">
        <f t="shared" si="1287"/>
        <v>2008</v>
      </c>
      <c r="Q512" s="271">
        <f t="shared" si="1287"/>
        <v>0</v>
      </c>
      <c r="R512" s="271">
        <f t="shared" si="1287"/>
        <v>2008</v>
      </c>
      <c r="S512" s="271">
        <f>S518</f>
        <v>324</v>
      </c>
      <c r="T512" s="271">
        <f t="shared" ref="T512:V512" si="1288">T518</f>
        <v>2966</v>
      </c>
      <c r="U512" s="271">
        <f>U518</f>
        <v>-954.4</v>
      </c>
      <c r="V512" s="271">
        <f t="shared" si="1288"/>
        <v>2332</v>
      </c>
      <c r="W512" s="271">
        <f>W518</f>
        <v>-339</v>
      </c>
      <c r="X512" s="271">
        <f t="shared" ref="X512:Z512" si="1289">X518</f>
        <v>1993</v>
      </c>
      <c r="Y512" s="271">
        <f>Y518</f>
        <v>0</v>
      </c>
      <c r="Z512" s="271">
        <f t="shared" si="1289"/>
        <v>1993</v>
      </c>
      <c r="AA512" s="271">
        <f>AA518</f>
        <v>0</v>
      </c>
      <c r="AB512" s="271">
        <f t="shared" ref="AB512:AD512" si="1290">AB518</f>
        <v>1993</v>
      </c>
      <c r="AC512" s="271">
        <f>AC518</f>
        <v>219.66900000000001</v>
      </c>
      <c r="AD512" s="271">
        <f t="shared" si="1290"/>
        <v>2212.6689999999999</v>
      </c>
      <c r="AE512" s="271">
        <f t="shared" ref="AE512" si="1291">AE518</f>
        <v>2212.6689999999999</v>
      </c>
      <c r="AF512" s="257">
        <f t="shared" si="1266"/>
        <v>100</v>
      </c>
    </row>
    <row r="513" spans="1:32" ht="27" hidden="1" customHeight="1" x14ac:dyDescent="0.2">
      <c r="A513" s="255" t="s">
        <v>123</v>
      </c>
      <c r="B513" s="267">
        <v>801</v>
      </c>
      <c r="C513" s="267" t="s">
        <v>312</v>
      </c>
      <c r="D513" s="248" t="s">
        <v>192</v>
      </c>
      <c r="E513" s="256" t="s">
        <v>332</v>
      </c>
      <c r="F513" s="267"/>
      <c r="G513" s="253"/>
      <c r="H513" s="253"/>
      <c r="I513" s="253">
        <f t="shared" ref="I513:AC514" si="1292">I514</f>
        <v>-2032.4</v>
      </c>
      <c r="J513" s="253">
        <f t="shared" si="1292"/>
        <v>-2032.4</v>
      </c>
      <c r="K513" s="253">
        <f t="shared" si="1292"/>
        <v>-2032.4</v>
      </c>
      <c r="L513" s="253">
        <f t="shared" si="1292"/>
        <v>-2032.4</v>
      </c>
      <c r="M513" s="253">
        <f t="shared" si="1292"/>
        <v>-4064.8</v>
      </c>
      <c r="N513" s="253">
        <f t="shared" si="1292"/>
        <v>-4064.8</v>
      </c>
      <c r="O513" s="253">
        <f t="shared" si="1292"/>
        <v>-6097.2000000000007</v>
      </c>
      <c r="P513" s="253">
        <f t="shared" si="1292"/>
        <v>-6097.2000000000007</v>
      </c>
      <c r="Q513" s="253">
        <f t="shared" si="1292"/>
        <v>-10162</v>
      </c>
      <c r="R513" s="253">
        <f t="shared" si="1292"/>
        <v>-10162</v>
      </c>
      <c r="S513" s="253">
        <f t="shared" si="1292"/>
        <v>-16259.2</v>
      </c>
      <c r="T513" s="253">
        <f t="shared" si="1292"/>
        <v>-16259.2</v>
      </c>
      <c r="U513" s="253">
        <f t="shared" si="1292"/>
        <v>-26421.200000000001</v>
      </c>
      <c r="V513" s="253">
        <f t="shared" si="1292"/>
        <v>-26421.200000000001</v>
      </c>
      <c r="W513" s="253">
        <f t="shared" si="1292"/>
        <v>-42680.4</v>
      </c>
      <c r="X513" s="253">
        <f t="shared" si="1292"/>
        <v>-42680.4</v>
      </c>
      <c r="Y513" s="253">
        <f t="shared" si="1292"/>
        <v>-69101.600000000006</v>
      </c>
      <c r="Z513" s="253">
        <f t="shared" ref="Y513:AE514" si="1293">Z514</f>
        <v>-69101.600000000006</v>
      </c>
      <c r="AA513" s="253">
        <f t="shared" si="1292"/>
        <v>-111782</v>
      </c>
      <c r="AB513" s="253">
        <f t="shared" si="1293"/>
        <v>-111782</v>
      </c>
      <c r="AC513" s="253">
        <f t="shared" si="1292"/>
        <v>-180883.6</v>
      </c>
      <c r="AD513" s="253">
        <f t="shared" si="1293"/>
        <v>-180883.6</v>
      </c>
      <c r="AE513" s="253">
        <f t="shared" si="1293"/>
        <v>-292665.59999999998</v>
      </c>
      <c r="AF513" s="257">
        <f t="shared" si="1266"/>
        <v>161.79775280898875</v>
      </c>
    </row>
    <row r="514" spans="1:32" hidden="1" x14ac:dyDescent="0.2">
      <c r="A514" s="255" t="s">
        <v>313</v>
      </c>
      <c r="B514" s="267">
        <v>801</v>
      </c>
      <c r="C514" s="267" t="s">
        <v>312</v>
      </c>
      <c r="D514" s="248" t="s">
        <v>192</v>
      </c>
      <c r="E514" s="256" t="s">
        <v>314</v>
      </c>
      <c r="F514" s="267"/>
      <c r="G514" s="253"/>
      <c r="H514" s="253"/>
      <c r="I514" s="253">
        <f t="shared" si="1292"/>
        <v>-2032.4</v>
      </c>
      <c r="J514" s="253">
        <f t="shared" si="1292"/>
        <v>-2032.4</v>
      </c>
      <c r="K514" s="253">
        <f t="shared" si="1292"/>
        <v>-2032.4</v>
      </c>
      <c r="L514" s="253">
        <f t="shared" si="1292"/>
        <v>-2032.4</v>
      </c>
      <c r="M514" s="253">
        <f t="shared" si="1292"/>
        <v>-4064.8</v>
      </c>
      <c r="N514" s="253">
        <f t="shared" si="1292"/>
        <v>-4064.8</v>
      </c>
      <c r="O514" s="253">
        <f t="shared" si="1292"/>
        <v>-6097.2000000000007</v>
      </c>
      <c r="P514" s="253">
        <f t="shared" si="1292"/>
        <v>-6097.2000000000007</v>
      </c>
      <c r="Q514" s="253">
        <f t="shared" si="1292"/>
        <v>-10162</v>
      </c>
      <c r="R514" s="253">
        <f t="shared" si="1292"/>
        <v>-10162</v>
      </c>
      <c r="S514" s="253">
        <f t="shared" si="1292"/>
        <v>-16259.2</v>
      </c>
      <c r="T514" s="253">
        <f t="shared" si="1292"/>
        <v>-16259.2</v>
      </c>
      <c r="U514" s="253">
        <f t="shared" si="1292"/>
        <v>-26421.200000000001</v>
      </c>
      <c r="V514" s="253">
        <f t="shared" si="1292"/>
        <v>-26421.200000000001</v>
      </c>
      <c r="W514" s="253">
        <f t="shared" si="1292"/>
        <v>-42680.4</v>
      </c>
      <c r="X514" s="253">
        <f t="shared" si="1292"/>
        <v>-42680.4</v>
      </c>
      <c r="Y514" s="253">
        <f t="shared" si="1293"/>
        <v>-69101.600000000006</v>
      </c>
      <c r="Z514" s="253">
        <f t="shared" si="1293"/>
        <v>-69101.600000000006</v>
      </c>
      <c r="AA514" s="253">
        <f t="shared" si="1293"/>
        <v>-111782</v>
      </c>
      <c r="AB514" s="253">
        <f t="shared" si="1293"/>
        <v>-111782</v>
      </c>
      <c r="AC514" s="253">
        <f t="shared" si="1293"/>
        <v>-180883.6</v>
      </c>
      <c r="AD514" s="253">
        <f t="shared" si="1293"/>
        <v>-180883.6</v>
      </c>
      <c r="AE514" s="253">
        <f t="shared" si="1293"/>
        <v>-292665.59999999998</v>
      </c>
      <c r="AF514" s="257">
        <f t="shared" si="1266"/>
        <v>161.79775280898875</v>
      </c>
    </row>
    <row r="515" spans="1:32" hidden="1" x14ac:dyDescent="0.2">
      <c r="A515" s="255" t="s">
        <v>95</v>
      </c>
      <c r="B515" s="267">
        <v>801</v>
      </c>
      <c r="C515" s="267" t="s">
        <v>312</v>
      </c>
      <c r="D515" s="248" t="s">
        <v>192</v>
      </c>
      <c r="E515" s="256" t="s">
        <v>314</v>
      </c>
      <c r="F515" s="248" t="s">
        <v>96</v>
      </c>
      <c r="G515" s="253"/>
      <c r="H515" s="253"/>
      <c r="I515" s="253">
        <v>-2032.4</v>
      </c>
      <c r="J515" s="253">
        <f>G515+I515</f>
        <v>-2032.4</v>
      </c>
      <c r="K515" s="253">
        <v>-2032.4</v>
      </c>
      <c r="L515" s="253">
        <f>H515+J515</f>
        <v>-2032.4</v>
      </c>
      <c r="M515" s="253">
        <f>I515+K515</f>
        <v>-4064.8</v>
      </c>
      <c r="N515" s="253">
        <f t="shared" ref="N515:O515" si="1294">J515+L515</f>
        <v>-4064.8</v>
      </c>
      <c r="O515" s="253">
        <f t="shared" si="1294"/>
        <v>-6097.2000000000007</v>
      </c>
      <c r="P515" s="253">
        <f>L515+N515</f>
        <v>-6097.2000000000007</v>
      </c>
      <c r="Q515" s="253">
        <f t="shared" ref="Q515:R515" si="1295">M515+O515</f>
        <v>-10162</v>
      </c>
      <c r="R515" s="253">
        <f t="shared" si="1295"/>
        <v>-10162</v>
      </c>
      <c r="S515" s="253">
        <f t="shared" ref="S515" si="1296">O515+Q515</f>
        <v>-16259.2</v>
      </c>
      <c r="T515" s="253">
        <f t="shared" ref="T515" si="1297">P515+R515</f>
        <v>-16259.2</v>
      </c>
      <c r="U515" s="253">
        <f t="shared" ref="U515" si="1298">Q515+S515</f>
        <v>-26421.200000000001</v>
      </c>
      <c r="V515" s="253">
        <f t="shared" ref="V515" si="1299">R515+T515</f>
        <v>-26421.200000000001</v>
      </c>
      <c r="W515" s="253">
        <f t="shared" ref="W515" si="1300">S515+U515</f>
        <v>-42680.4</v>
      </c>
      <c r="X515" s="253">
        <f t="shared" ref="X515" si="1301">T515+V515</f>
        <v>-42680.4</v>
      </c>
      <c r="Y515" s="253">
        <f t="shared" ref="Y515" si="1302">U515+W515</f>
        <v>-69101.600000000006</v>
      </c>
      <c r="Z515" s="253">
        <f t="shared" ref="Z515" si="1303">V515+X515</f>
        <v>-69101.600000000006</v>
      </c>
      <c r="AA515" s="253">
        <f t="shared" ref="AA515" si="1304">W515+Y515</f>
        <v>-111782</v>
      </c>
      <c r="AB515" s="253">
        <f t="shared" ref="AB515" si="1305">X515+Z515</f>
        <v>-111782</v>
      </c>
      <c r="AC515" s="253">
        <f t="shared" ref="AC515" si="1306">Y515+AA515</f>
        <v>-180883.6</v>
      </c>
      <c r="AD515" s="253">
        <f t="shared" ref="AD515:AE515" si="1307">Z515+AB515</f>
        <v>-180883.6</v>
      </c>
      <c r="AE515" s="253">
        <f t="shared" si="1307"/>
        <v>-292665.59999999998</v>
      </c>
      <c r="AF515" s="257">
        <f t="shared" si="1266"/>
        <v>161.79775280898875</v>
      </c>
    </row>
    <row r="516" spans="1:32" ht="18" hidden="1" customHeight="1" x14ac:dyDescent="0.2">
      <c r="A516" s="255" t="s">
        <v>504</v>
      </c>
      <c r="B516" s="267">
        <v>801</v>
      </c>
      <c r="C516" s="267" t="s">
        <v>312</v>
      </c>
      <c r="D516" s="248" t="s">
        <v>192</v>
      </c>
      <c r="E516" s="256" t="s">
        <v>465</v>
      </c>
      <c r="F516" s="248"/>
      <c r="G516" s="253"/>
      <c r="H516" s="253"/>
      <c r="I516" s="253">
        <f>I517</f>
        <v>-2109.1999999999998</v>
      </c>
      <c r="J516" s="253" t="e">
        <f>J517</f>
        <v>#REF!</v>
      </c>
      <c r="K516" s="253">
        <f>K517</f>
        <v>-2109.1999999999998</v>
      </c>
      <c r="L516" s="253" t="e">
        <f>L517</f>
        <v>#REF!</v>
      </c>
      <c r="M516" s="253" t="e">
        <f>M517</f>
        <v>#REF!</v>
      </c>
      <c r="N516" s="253" t="e">
        <f t="shared" ref="N516:AE516" si="1308">N517</f>
        <v>#REF!</v>
      </c>
      <c r="O516" s="253" t="e">
        <f t="shared" si="1308"/>
        <v>#REF!</v>
      </c>
      <c r="P516" s="253" t="e">
        <f t="shared" si="1308"/>
        <v>#REF!</v>
      </c>
      <c r="Q516" s="253" t="e">
        <f t="shared" si="1308"/>
        <v>#REF!</v>
      </c>
      <c r="R516" s="253" t="e">
        <f t="shared" si="1308"/>
        <v>#REF!</v>
      </c>
      <c r="S516" s="253" t="e">
        <f t="shared" si="1308"/>
        <v>#REF!</v>
      </c>
      <c r="T516" s="253" t="e">
        <f t="shared" si="1308"/>
        <v>#REF!</v>
      </c>
      <c r="U516" s="253" t="e">
        <f t="shared" si="1308"/>
        <v>#REF!</v>
      </c>
      <c r="V516" s="253" t="e">
        <f t="shared" si="1308"/>
        <v>#REF!</v>
      </c>
      <c r="W516" s="253" t="e">
        <f t="shared" si="1308"/>
        <v>#REF!</v>
      </c>
      <c r="X516" s="253" t="e">
        <f t="shared" si="1308"/>
        <v>#REF!</v>
      </c>
      <c r="Y516" s="253" t="e">
        <f t="shared" si="1308"/>
        <v>#REF!</v>
      </c>
      <c r="Z516" s="253" t="e">
        <f t="shared" si="1308"/>
        <v>#REF!</v>
      </c>
      <c r="AA516" s="253" t="e">
        <f t="shared" si="1308"/>
        <v>#REF!</v>
      </c>
      <c r="AB516" s="253" t="e">
        <f t="shared" si="1308"/>
        <v>#REF!</v>
      </c>
      <c r="AC516" s="253" t="e">
        <f t="shared" si="1308"/>
        <v>#REF!</v>
      </c>
      <c r="AD516" s="253" t="e">
        <f t="shared" si="1308"/>
        <v>#REF!</v>
      </c>
      <c r="AE516" s="253" t="e">
        <f t="shared" si="1308"/>
        <v>#REF!</v>
      </c>
      <c r="AF516" s="257" t="e">
        <f t="shared" si="1266"/>
        <v>#REF!</v>
      </c>
    </row>
    <row r="517" spans="1:32" ht="12.75" hidden="1" customHeight="1" x14ac:dyDescent="0.2">
      <c r="A517" s="255" t="s">
        <v>95</v>
      </c>
      <c r="B517" s="267">
        <v>801</v>
      </c>
      <c r="C517" s="267" t="s">
        <v>312</v>
      </c>
      <c r="D517" s="248" t="s">
        <v>192</v>
      </c>
      <c r="E517" s="256" t="s">
        <v>465</v>
      </c>
      <c r="F517" s="248" t="s">
        <v>96</v>
      </c>
      <c r="G517" s="253"/>
      <c r="H517" s="253"/>
      <c r="I517" s="253">
        <v>-2109.1999999999998</v>
      </c>
      <c r="J517" s="253" t="e">
        <f>#REF!+I517</f>
        <v>#REF!</v>
      </c>
      <c r="K517" s="253">
        <v>-2109.1999999999998</v>
      </c>
      <c r="L517" s="253" t="e">
        <f>#REF!+J517</f>
        <v>#REF!</v>
      </c>
      <c r="M517" s="253" t="e">
        <f>#REF!+K517</f>
        <v>#REF!</v>
      </c>
      <c r="N517" s="253" t="e">
        <f>#REF!+L517</f>
        <v>#REF!</v>
      </c>
      <c r="O517" s="253" t="e">
        <f>#REF!+M517</f>
        <v>#REF!</v>
      </c>
      <c r="P517" s="253" t="e">
        <f>#REF!+N517</f>
        <v>#REF!</v>
      </c>
      <c r="Q517" s="253" t="e">
        <f>#REF!+O517</f>
        <v>#REF!</v>
      </c>
      <c r="R517" s="253" t="e">
        <f>#REF!+P517</f>
        <v>#REF!</v>
      </c>
      <c r="S517" s="253" t="e">
        <f>#REF!+Q517</f>
        <v>#REF!</v>
      </c>
      <c r="T517" s="253" t="e">
        <f>#REF!+R517</f>
        <v>#REF!</v>
      </c>
      <c r="U517" s="253" t="e">
        <f>#REF!+S517</f>
        <v>#REF!</v>
      </c>
      <c r="V517" s="253" t="e">
        <f>#REF!+T517</f>
        <v>#REF!</v>
      </c>
      <c r="W517" s="253" t="e">
        <f>#REF!+U517</f>
        <v>#REF!</v>
      </c>
      <c r="X517" s="253" t="e">
        <f>#REF!+V517</f>
        <v>#REF!</v>
      </c>
      <c r="Y517" s="253" t="e">
        <f>#REF!+W517</f>
        <v>#REF!</v>
      </c>
      <c r="Z517" s="253" t="e">
        <f>#REF!+X517</f>
        <v>#REF!</v>
      </c>
      <c r="AA517" s="253" t="e">
        <f>#REF!+Y517</f>
        <v>#REF!</v>
      </c>
      <c r="AB517" s="253" t="e">
        <f>#REF!+Z517</f>
        <v>#REF!</v>
      </c>
      <c r="AC517" s="253" t="e">
        <f>#REF!+AA517</f>
        <v>#REF!</v>
      </c>
      <c r="AD517" s="253" t="e">
        <f>#REF!+AB517</f>
        <v>#REF!</v>
      </c>
      <c r="AE517" s="253" t="e">
        <f>#REF!+AC517</f>
        <v>#REF!</v>
      </c>
      <c r="AF517" s="257" t="e">
        <f t="shared" si="1266"/>
        <v>#REF!</v>
      </c>
    </row>
    <row r="518" spans="1:32" ht="12.75" customHeight="1" x14ac:dyDescent="0.2">
      <c r="A518" s="255" t="s">
        <v>504</v>
      </c>
      <c r="B518" s="267">
        <v>801</v>
      </c>
      <c r="C518" s="267" t="s">
        <v>312</v>
      </c>
      <c r="D518" s="248" t="s">
        <v>192</v>
      </c>
      <c r="E518" s="256" t="s">
        <v>865</v>
      </c>
      <c r="F518" s="248"/>
      <c r="G518" s="253"/>
      <c r="H518" s="253">
        <f t="shared" ref="H518:Q518" si="1309">H519+H520</f>
        <v>2007</v>
      </c>
      <c r="I518" s="253">
        <f t="shared" si="1309"/>
        <v>0</v>
      </c>
      <c r="J518" s="253">
        <f t="shared" si="1309"/>
        <v>2007</v>
      </c>
      <c r="K518" s="253">
        <f t="shared" si="1309"/>
        <v>0</v>
      </c>
      <c r="L518" s="253">
        <f t="shared" si="1309"/>
        <v>2008</v>
      </c>
      <c r="M518" s="253">
        <f t="shared" si="1309"/>
        <v>2008</v>
      </c>
      <c r="N518" s="253">
        <f t="shared" si="1309"/>
        <v>0</v>
      </c>
      <c r="O518" s="253">
        <f t="shared" si="1309"/>
        <v>2008</v>
      </c>
      <c r="P518" s="253">
        <f t="shared" si="1309"/>
        <v>2008</v>
      </c>
      <c r="Q518" s="253">
        <f t="shared" si="1309"/>
        <v>0</v>
      </c>
      <c r="R518" s="253">
        <f>R519+R520+R521+R522</f>
        <v>2008</v>
      </c>
      <c r="S518" s="253">
        <f>S519+S520+S521+S522</f>
        <v>324</v>
      </c>
      <c r="T518" s="253">
        <f t="shared" ref="T518:V518" si="1310">T519+T520+T521+T522</f>
        <v>2966</v>
      </c>
      <c r="U518" s="253">
        <f>U519+U520+U521+U522</f>
        <v>-954.4</v>
      </c>
      <c r="V518" s="253">
        <f t="shared" si="1310"/>
        <v>2332</v>
      </c>
      <c r="W518" s="253">
        <f>W519+W520+W521+W522</f>
        <v>-339</v>
      </c>
      <c r="X518" s="253">
        <f t="shared" ref="X518:Z518" si="1311">X519+X520+X521+X522</f>
        <v>1993</v>
      </c>
      <c r="Y518" s="253">
        <f>Y519+Y520+Y521+Y522</f>
        <v>0</v>
      </c>
      <c r="Z518" s="253">
        <f t="shared" si="1311"/>
        <v>1993</v>
      </c>
      <c r="AA518" s="253">
        <f>AA519+AA520+AA521+AA522</f>
        <v>0</v>
      </c>
      <c r="AB518" s="253">
        <f t="shared" ref="AB518:AD518" si="1312">AB519+AB520+AB521+AB522</f>
        <v>1993</v>
      </c>
      <c r="AC518" s="253">
        <f>AC519+AC520+AC521+AC522</f>
        <v>219.66900000000001</v>
      </c>
      <c r="AD518" s="253">
        <f t="shared" si="1312"/>
        <v>2212.6689999999999</v>
      </c>
      <c r="AE518" s="253">
        <f t="shared" ref="AE518" si="1313">AE519+AE520+AE521+AE522</f>
        <v>2212.6689999999999</v>
      </c>
      <c r="AF518" s="257">
        <f t="shared" si="1266"/>
        <v>100</v>
      </c>
    </row>
    <row r="519" spans="1:32" ht="12.75" customHeight="1" x14ac:dyDescent="0.2">
      <c r="A519" s="255" t="s">
        <v>95</v>
      </c>
      <c r="B519" s="267">
        <v>801</v>
      </c>
      <c r="C519" s="267" t="s">
        <v>312</v>
      </c>
      <c r="D519" s="248" t="s">
        <v>192</v>
      </c>
      <c r="E519" s="256" t="s">
        <v>865</v>
      </c>
      <c r="F519" s="248" t="s">
        <v>96</v>
      </c>
      <c r="G519" s="253"/>
      <c r="H519" s="253">
        <v>2007</v>
      </c>
      <c r="I519" s="253">
        <v>-465.29</v>
      </c>
      <c r="J519" s="253">
        <f>H519+I519</f>
        <v>1541.71</v>
      </c>
      <c r="K519" s="253">
        <v>0</v>
      </c>
      <c r="L519" s="253">
        <v>1542</v>
      </c>
      <c r="M519" s="253">
        <v>1542</v>
      </c>
      <c r="N519" s="253">
        <v>0</v>
      </c>
      <c r="O519" s="253">
        <f>M519+N519</f>
        <v>1542</v>
      </c>
      <c r="P519" s="253">
        <v>1542</v>
      </c>
      <c r="Q519" s="253">
        <v>0</v>
      </c>
      <c r="R519" s="253">
        <f>P519+Q519</f>
        <v>1542</v>
      </c>
      <c r="S519" s="253">
        <v>249</v>
      </c>
      <c r="T519" s="253">
        <f t="shared" ref="T519:T520" si="1314">R519+S519</f>
        <v>1791</v>
      </c>
      <c r="U519" s="253">
        <f>-261+15</f>
        <v>-246</v>
      </c>
      <c r="V519" s="253">
        <v>1791</v>
      </c>
      <c r="W519" s="253">
        <v>-261</v>
      </c>
      <c r="X519" s="253">
        <f t="shared" ref="X519:X522" si="1315">V519+W519</f>
        <v>1530</v>
      </c>
      <c r="Y519" s="253">
        <v>0</v>
      </c>
      <c r="Z519" s="253">
        <f t="shared" ref="Z519:Z522" si="1316">X519+Y519</f>
        <v>1530</v>
      </c>
      <c r="AA519" s="253">
        <v>0</v>
      </c>
      <c r="AB519" s="253">
        <f t="shared" ref="AB519:AB522" si="1317">Z519+AA519</f>
        <v>1530</v>
      </c>
      <c r="AC519" s="253">
        <v>158.804</v>
      </c>
      <c r="AD519" s="253">
        <v>1688.8040000000001</v>
      </c>
      <c r="AE519" s="253">
        <v>1688.8040000000001</v>
      </c>
      <c r="AF519" s="257">
        <f t="shared" si="1266"/>
        <v>100</v>
      </c>
    </row>
    <row r="520" spans="1:32" ht="33" customHeight="1" x14ac:dyDescent="0.2">
      <c r="A520" s="371" t="s">
        <v>896</v>
      </c>
      <c r="B520" s="267">
        <v>801</v>
      </c>
      <c r="C520" s="267" t="s">
        <v>312</v>
      </c>
      <c r="D520" s="248" t="s">
        <v>192</v>
      </c>
      <c r="E520" s="256" t="s">
        <v>865</v>
      </c>
      <c r="F520" s="248" t="s">
        <v>894</v>
      </c>
      <c r="G520" s="253"/>
      <c r="H520" s="253">
        <v>0</v>
      </c>
      <c r="I520" s="253">
        <v>465.29</v>
      </c>
      <c r="J520" s="253">
        <f>H520+I520</f>
        <v>465.29</v>
      </c>
      <c r="K520" s="253">
        <v>0</v>
      </c>
      <c r="L520" s="253">
        <v>466</v>
      </c>
      <c r="M520" s="253">
        <v>466</v>
      </c>
      <c r="N520" s="253">
        <v>0</v>
      </c>
      <c r="O520" s="253">
        <f>M520+N520</f>
        <v>466</v>
      </c>
      <c r="P520" s="253">
        <v>466</v>
      </c>
      <c r="Q520" s="253">
        <v>0</v>
      </c>
      <c r="R520" s="253">
        <f t="shared" ref="R520:R587" si="1318">P520+Q520</f>
        <v>466</v>
      </c>
      <c r="S520" s="253">
        <v>75</v>
      </c>
      <c r="T520" s="253">
        <f t="shared" si="1314"/>
        <v>541</v>
      </c>
      <c r="U520" s="253">
        <f>-79+4.6</f>
        <v>-74.400000000000006</v>
      </c>
      <c r="V520" s="253">
        <v>541</v>
      </c>
      <c r="W520" s="253">
        <v>-78</v>
      </c>
      <c r="X520" s="253">
        <f t="shared" si="1315"/>
        <v>463</v>
      </c>
      <c r="Y520" s="253">
        <v>0</v>
      </c>
      <c r="Z520" s="253">
        <f t="shared" si="1316"/>
        <v>463</v>
      </c>
      <c r="AA520" s="253">
        <v>0</v>
      </c>
      <c r="AB520" s="253">
        <f t="shared" si="1317"/>
        <v>463</v>
      </c>
      <c r="AC520" s="253">
        <v>60.865000000000002</v>
      </c>
      <c r="AD520" s="253">
        <v>523.86500000000001</v>
      </c>
      <c r="AE520" s="253">
        <v>523.86500000000001</v>
      </c>
      <c r="AF520" s="257">
        <f t="shared" si="1266"/>
        <v>100</v>
      </c>
    </row>
    <row r="521" spans="1:32" ht="21" hidden="1" customHeight="1" x14ac:dyDescent="0.2">
      <c r="A521" s="255" t="s">
        <v>905</v>
      </c>
      <c r="B521" s="267">
        <v>801</v>
      </c>
      <c r="C521" s="267" t="s">
        <v>312</v>
      </c>
      <c r="D521" s="248" t="s">
        <v>192</v>
      </c>
      <c r="E521" s="256" t="s">
        <v>1016</v>
      </c>
      <c r="F521" s="248" t="s">
        <v>96</v>
      </c>
      <c r="G521" s="253"/>
      <c r="H521" s="253"/>
      <c r="I521" s="253"/>
      <c r="J521" s="253"/>
      <c r="K521" s="253"/>
      <c r="L521" s="253"/>
      <c r="M521" s="253"/>
      <c r="N521" s="253"/>
      <c r="O521" s="253"/>
      <c r="P521" s="253"/>
      <c r="Q521" s="253"/>
      <c r="R521" s="253">
        <v>0</v>
      </c>
      <c r="S521" s="253">
        <v>0</v>
      </c>
      <c r="T521" s="253">
        <v>487</v>
      </c>
      <c r="U521" s="253">
        <v>-487</v>
      </c>
      <c r="V521" s="253">
        <f t="shared" ref="V521:V522" si="1319">T521+U521</f>
        <v>0</v>
      </c>
      <c r="W521" s="253">
        <v>0</v>
      </c>
      <c r="X521" s="253">
        <f t="shared" si="1315"/>
        <v>0</v>
      </c>
      <c r="Y521" s="253">
        <v>0</v>
      </c>
      <c r="Z521" s="253">
        <f t="shared" si="1316"/>
        <v>0</v>
      </c>
      <c r="AA521" s="253">
        <v>0</v>
      </c>
      <c r="AB521" s="253">
        <f t="shared" si="1317"/>
        <v>0</v>
      </c>
      <c r="AC521" s="253">
        <v>0</v>
      </c>
      <c r="AD521" s="253">
        <f t="shared" ref="AD521:AE522" si="1320">AB521+AC521</f>
        <v>0</v>
      </c>
      <c r="AE521" s="253">
        <f t="shared" si="1320"/>
        <v>0</v>
      </c>
      <c r="AF521" s="257" t="e">
        <f t="shared" si="1266"/>
        <v>#DIV/0!</v>
      </c>
    </row>
    <row r="522" spans="1:32" ht="33" hidden="1" customHeight="1" x14ac:dyDescent="0.2">
      <c r="A522" s="371" t="s">
        <v>896</v>
      </c>
      <c r="B522" s="267">
        <v>801</v>
      </c>
      <c r="C522" s="267" t="s">
        <v>312</v>
      </c>
      <c r="D522" s="248" t="s">
        <v>192</v>
      </c>
      <c r="E522" s="256" t="s">
        <v>1016</v>
      </c>
      <c r="F522" s="248" t="s">
        <v>894</v>
      </c>
      <c r="G522" s="253"/>
      <c r="H522" s="253"/>
      <c r="I522" s="253"/>
      <c r="J522" s="253"/>
      <c r="K522" s="253"/>
      <c r="L522" s="253"/>
      <c r="M522" s="253"/>
      <c r="N522" s="253"/>
      <c r="O522" s="253"/>
      <c r="P522" s="253"/>
      <c r="Q522" s="253"/>
      <c r="R522" s="253">
        <v>0</v>
      </c>
      <c r="S522" s="253">
        <v>0</v>
      </c>
      <c r="T522" s="253">
        <v>147</v>
      </c>
      <c r="U522" s="253">
        <v>-147</v>
      </c>
      <c r="V522" s="253">
        <f t="shared" si="1319"/>
        <v>0</v>
      </c>
      <c r="W522" s="253">
        <v>0</v>
      </c>
      <c r="X522" s="253">
        <f t="shared" si="1315"/>
        <v>0</v>
      </c>
      <c r="Y522" s="253">
        <v>0</v>
      </c>
      <c r="Z522" s="253">
        <f t="shared" si="1316"/>
        <v>0</v>
      </c>
      <c r="AA522" s="253">
        <v>0</v>
      </c>
      <c r="AB522" s="253">
        <f t="shared" si="1317"/>
        <v>0</v>
      </c>
      <c r="AC522" s="253">
        <v>0</v>
      </c>
      <c r="AD522" s="253">
        <f t="shared" si="1320"/>
        <v>0</v>
      </c>
      <c r="AE522" s="253">
        <f t="shared" si="1320"/>
        <v>0</v>
      </c>
      <c r="AF522" s="257" t="e">
        <f t="shared" si="1266"/>
        <v>#DIV/0!</v>
      </c>
    </row>
    <row r="523" spans="1:32" s="429" customFormat="1" ht="41.25" customHeight="1" x14ac:dyDescent="0.2">
      <c r="A523" s="447" t="s">
        <v>195</v>
      </c>
      <c r="B523" s="245">
        <v>801</v>
      </c>
      <c r="C523" s="245" t="s">
        <v>312</v>
      </c>
      <c r="D523" s="246" t="s">
        <v>196</v>
      </c>
      <c r="E523" s="245"/>
      <c r="F523" s="245"/>
      <c r="G523" s="271" t="e">
        <f>G535+G541+G550+G558+G575+G577</f>
        <v>#REF!</v>
      </c>
      <c r="H523" s="271" t="e">
        <f>H558+H571+H575+#REF!+H577</f>
        <v>#REF!</v>
      </c>
      <c r="I523" s="271" t="e">
        <f>I558+I571+I575+#REF!+I577</f>
        <v>#REF!</v>
      </c>
      <c r="J523" s="271" t="e">
        <f>J558+J571+J575+#REF!+J577</f>
        <v>#REF!</v>
      </c>
      <c r="K523" s="271" t="e">
        <f>K558+K571+K575+#REF!+K577</f>
        <v>#REF!</v>
      </c>
      <c r="L523" s="271" t="e">
        <f>L558+L571+L575+#REF!+L577</f>
        <v>#REF!</v>
      </c>
      <c r="M523" s="271" t="e">
        <f>M558+M571+M575+#REF!+M577</f>
        <v>#REF!</v>
      </c>
      <c r="N523" s="271" t="e">
        <f>N558+N571+N575+#REF!+N577</f>
        <v>#REF!</v>
      </c>
      <c r="O523" s="271" t="e">
        <f>O558+O571+O575+#REF!+O577</f>
        <v>#REF!</v>
      </c>
      <c r="P523" s="271" t="e">
        <f>P558+P571+P575+#REF!+P577</f>
        <v>#REF!</v>
      </c>
      <c r="Q523" s="271" t="e">
        <f>Q558+Q571+Q575+#REF!+Q577</f>
        <v>#REF!</v>
      </c>
      <c r="R523" s="271">
        <f>R558+R571+R575+R577</f>
        <v>16272.9</v>
      </c>
      <c r="S523" s="271">
        <f t="shared" ref="S523" si="1321">S558+S571+S575+S577</f>
        <v>2266.6999999999998</v>
      </c>
      <c r="T523" s="271">
        <f>T558+T571+T575+T577</f>
        <v>18774.400000000001</v>
      </c>
      <c r="U523" s="271">
        <f t="shared" ref="U523:V523" si="1322">U558+U571+U575+U577</f>
        <v>-1821.9</v>
      </c>
      <c r="V523" s="271">
        <f t="shared" si="1322"/>
        <v>16931.5</v>
      </c>
      <c r="W523" s="271">
        <f t="shared" ref="W523:X523" si="1323">W558+W571+W575+W577</f>
        <v>1557.31</v>
      </c>
      <c r="X523" s="271">
        <f t="shared" si="1323"/>
        <v>18488.809999999998</v>
      </c>
      <c r="Y523" s="271">
        <f t="shared" ref="Y523:Z523" si="1324">Y558+Y571+Y575+Y577</f>
        <v>-457.39100000000008</v>
      </c>
      <c r="Z523" s="271">
        <f t="shared" si="1324"/>
        <v>18031.418999999998</v>
      </c>
      <c r="AA523" s="271">
        <f t="shared" ref="AA523:AB523" si="1325">AA558+AA571+AA575+AA577</f>
        <v>275.3005</v>
      </c>
      <c r="AB523" s="271">
        <f t="shared" si="1325"/>
        <v>18306.719499999999</v>
      </c>
      <c r="AC523" s="271">
        <f t="shared" ref="AC523:AD523" si="1326">AC558+AC571+AC575+AC577</f>
        <v>1141.838</v>
      </c>
      <c r="AD523" s="271">
        <f t="shared" si="1326"/>
        <v>19448.557500000003</v>
      </c>
      <c r="AE523" s="271">
        <f t="shared" ref="AE523" si="1327">AE558+AE571+AE575+AE577</f>
        <v>19438.376500000002</v>
      </c>
      <c r="AF523" s="257">
        <f t="shared" si="1266"/>
        <v>99.947651644601393</v>
      </c>
    </row>
    <row r="524" spans="1:32" ht="24.75" hidden="1" customHeight="1" x14ac:dyDescent="0.2">
      <c r="A524" s="255" t="s">
        <v>123</v>
      </c>
      <c r="B524" s="267">
        <v>801</v>
      </c>
      <c r="C524" s="267" t="s">
        <v>312</v>
      </c>
      <c r="D524" s="248" t="s">
        <v>196</v>
      </c>
      <c r="E524" s="256" t="s">
        <v>332</v>
      </c>
      <c r="F524" s="267"/>
      <c r="G524" s="253"/>
      <c r="H524" s="253"/>
      <c r="I524" s="253">
        <f>I525</f>
        <v>-15113.39</v>
      </c>
      <c r="J524" s="253">
        <f>J525</f>
        <v>-15113.39</v>
      </c>
      <c r="K524" s="253">
        <f>K525</f>
        <v>-15113.39</v>
      </c>
      <c r="L524" s="253">
        <f>L525</f>
        <v>-15113.39</v>
      </c>
      <c r="M524" s="253">
        <f>M525</f>
        <v>-30226.78</v>
      </c>
      <c r="N524" s="253">
        <f t="shared" ref="N524:AE524" si="1328">N525</f>
        <v>-30226.78</v>
      </c>
      <c r="O524" s="253">
        <f t="shared" si="1328"/>
        <v>-45340.17</v>
      </c>
      <c r="P524" s="253">
        <f t="shared" si="1328"/>
        <v>-45340.17</v>
      </c>
      <c r="Q524" s="253">
        <f t="shared" si="1328"/>
        <v>-75566.95</v>
      </c>
      <c r="R524" s="253">
        <f t="shared" si="1328"/>
        <v>-75566.95</v>
      </c>
      <c r="S524" s="253">
        <f t="shared" si="1328"/>
        <v>-120907.12</v>
      </c>
      <c r="T524" s="253">
        <f t="shared" si="1328"/>
        <v>-120907.12</v>
      </c>
      <c r="U524" s="253">
        <f t="shared" si="1328"/>
        <v>-196474.06999999998</v>
      </c>
      <c r="V524" s="253">
        <f t="shared" si="1328"/>
        <v>-196474.06999999998</v>
      </c>
      <c r="W524" s="253">
        <f t="shared" si="1328"/>
        <v>-317381.19</v>
      </c>
      <c r="X524" s="253">
        <f t="shared" si="1328"/>
        <v>-317381.19</v>
      </c>
      <c r="Y524" s="253">
        <f t="shared" si="1328"/>
        <v>-513855.26</v>
      </c>
      <c r="Z524" s="253">
        <f t="shared" si="1328"/>
        <v>-513855.26</v>
      </c>
      <c r="AA524" s="253">
        <f t="shared" si="1328"/>
        <v>-831236.45</v>
      </c>
      <c r="AB524" s="253">
        <f t="shared" si="1328"/>
        <v>-831236.45</v>
      </c>
      <c r="AC524" s="253">
        <f t="shared" si="1328"/>
        <v>-1345091.71</v>
      </c>
      <c r="AD524" s="253">
        <f t="shared" si="1328"/>
        <v>-1345091.71</v>
      </c>
      <c r="AE524" s="253">
        <f t="shared" si="1328"/>
        <v>-2176328.1599999997</v>
      </c>
      <c r="AF524" s="257">
        <f t="shared" si="1266"/>
        <v>161.79775280898875</v>
      </c>
    </row>
    <row r="525" spans="1:32" ht="16.5" hidden="1" customHeight="1" x14ac:dyDescent="0.2">
      <c r="A525" s="255" t="s">
        <v>315</v>
      </c>
      <c r="B525" s="267">
        <v>801</v>
      </c>
      <c r="C525" s="267" t="s">
        <v>312</v>
      </c>
      <c r="D525" s="248" t="s">
        <v>196</v>
      </c>
      <c r="E525" s="256" t="s">
        <v>334</v>
      </c>
      <c r="F525" s="248"/>
      <c r="G525" s="253"/>
      <c r="H525" s="253"/>
      <c r="I525" s="253">
        <f>I532+I526+I527+I528+I529+I531+I533+I534+I530</f>
        <v>-15113.39</v>
      </c>
      <c r="J525" s="253">
        <f>J532+J526+J527+J528+J529+J531+J533+J534+J530</f>
        <v>-15113.39</v>
      </c>
      <c r="K525" s="253">
        <f>K532+K526+K527+K528+K529+K531+K533+K534+K530</f>
        <v>-15113.39</v>
      </c>
      <c r="L525" s="253">
        <f>L532+L526+L527+L528+L529+L531+L533+L534+L530</f>
        <v>-15113.39</v>
      </c>
      <c r="M525" s="253">
        <f>M532+M526+M527+M528+M529+M531+M533+M534+M530</f>
        <v>-30226.78</v>
      </c>
      <c r="N525" s="253">
        <f t="shared" ref="N525:R525" si="1329">N532+N526+N527+N528+N529+N531+N533+N534+N530</f>
        <v>-30226.78</v>
      </c>
      <c r="O525" s="253">
        <f t="shared" si="1329"/>
        <v>-45340.17</v>
      </c>
      <c r="P525" s="253">
        <f t="shared" si="1329"/>
        <v>-45340.17</v>
      </c>
      <c r="Q525" s="253">
        <f t="shared" si="1329"/>
        <v>-75566.95</v>
      </c>
      <c r="R525" s="253">
        <f t="shared" si="1329"/>
        <v>-75566.95</v>
      </c>
      <c r="S525" s="253">
        <f t="shared" ref="S525:T525" si="1330">S532+S526+S527+S528+S529+S531+S533+S534+S530</f>
        <v>-120907.12</v>
      </c>
      <c r="T525" s="253">
        <f t="shared" si="1330"/>
        <v>-120907.12</v>
      </c>
      <c r="U525" s="253">
        <f t="shared" ref="U525:V525" si="1331">U532+U526+U527+U528+U529+U531+U533+U534+U530</f>
        <v>-196474.06999999998</v>
      </c>
      <c r="V525" s="253">
        <f t="shared" si="1331"/>
        <v>-196474.06999999998</v>
      </c>
      <c r="W525" s="253">
        <f t="shared" ref="W525:X525" si="1332">W532+W526+W527+W528+W529+W531+W533+W534+W530</f>
        <v>-317381.19</v>
      </c>
      <c r="X525" s="253">
        <f t="shared" si="1332"/>
        <v>-317381.19</v>
      </c>
      <c r="Y525" s="253">
        <f t="shared" ref="Y525:Z525" si="1333">Y532+Y526+Y527+Y528+Y529+Y531+Y533+Y534+Y530</f>
        <v>-513855.26</v>
      </c>
      <c r="Z525" s="253">
        <f t="shared" si="1333"/>
        <v>-513855.26</v>
      </c>
      <c r="AA525" s="253">
        <f t="shared" ref="AA525:AB525" si="1334">AA532+AA526+AA527+AA528+AA529+AA531+AA533+AA534+AA530</f>
        <v>-831236.45</v>
      </c>
      <c r="AB525" s="253">
        <f t="shared" si="1334"/>
        <v>-831236.45</v>
      </c>
      <c r="AC525" s="253">
        <f t="shared" ref="AC525:AD525" si="1335">AC532+AC526+AC527+AC528+AC529+AC531+AC533+AC534+AC530</f>
        <v>-1345091.71</v>
      </c>
      <c r="AD525" s="253">
        <f t="shared" si="1335"/>
        <v>-1345091.71</v>
      </c>
      <c r="AE525" s="253">
        <f t="shared" ref="AE525" si="1336">AE532+AE526+AE527+AE528+AE529+AE531+AE533+AE534+AE530</f>
        <v>-2176328.1599999997</v>
      </c>
      <c r="AF525" s="257">
        <f t="shared" si="1266"/>
        <v>161.79775280898875</v>
      </c>
    </row>
    <row r="526" spans="1:32" ht="18.75" hidden="1" customHeight="1" x14ac:dyDescent="0.2">
      <c r="A526" s="255" t="s">
        <v>95</v>
      </c>
      <c r="B526" s="267">
        <v>801</v>
      </c>
      <c r="C526" s="267" t="s">
        <v>312</v>
      </c>
      <c r="D526" s="248" t="s">
        <v>196</v>
      </c>
      <c r="E526" s="256" t="s">
        <v>334</v>
      </c>
      <c r="F526" s="248" t="s">
        <v>96</v>
      </c>
      <c r="G526" s="253"/>
      <c r="H526" s="253"/>
      <c r="I526" s="253">
        <v>-9856.1</v>
      </c>
      <c r="J526" s="253">
        <f t="shared" ref="J526:J534" si="1337">G526+I526</f>
        <v>-9856.1</v>
      </c>
      <c r="K526" s="253">
        <v>-9856.1</v>
      </c>
      <c r="L526" s="253">
        <f t="shared" ref="L526:R534" si="1338">H526+J526</f>
        <v>-9856.1</v>
      </c>
      <c r="M526" s="253">
        <f t="shared" si="1338"/>
        <v>-19712.2</v>
      </c>
      <c r="N526" s="253">
        <f t="shared" si="1338"/>
        <v>-19712.2</v>
      </c>
      <c r="O526" s="253">
        <f t="shared" si="1338"/>
        <v>-29568.300000000003</v>
      </c>
      <c r="P526" s="253">
        <f t="shared" si="1338"/>
        <v>-29568.300000000003</v>
      </c>
      <c r="Q526" s="253">
        <f t="shared" si="1338"/>
        <v>-49280.5</v>
      </c>
      <c r="R526" s="253">
        <f t="shared" si="1338"/>
        <v>-49280.5</v>
      </c>
      <c r="S526" s="253">
        <f t="shared" ref="S526:S534" si="1339">O526+Q526</f>
        <v>-78848.800000000003</v>
      </c>
      <c r="T526" s="253">
        <f t="shared" ref="T526:T534" si="1340">P526+R526</f>
        <v>-78848.800000000003</v>
      </c>
      <c r="U526" s="253">
        <f t="shared" ref="U526:U534" si="1341">Q526+S526</f>
        <v>-128129.3</v>
      </c>
      <c r="V526" s="253">
        <f t="shared" ref="V526:V534" si="1342">R526+T526</f>
        <v>-128129.3</v>
      </c>
      <c r="W526" s="253">
        <f t="shared" ref="W526:W534" si="1343">S526+U526</f>
        <v>-206978.1</v>
      </c>
      <c r="X526" s="253">
        <f t="shared" ref="X526:X534" si="1344">T526+V526</f>
        <v>-206978.1</v>
      </c>
      <c r="Y526" s="253">
        <f t="shared" ref="Y526:Y534" si="1345">U526+W526</f>
        <v>-335107.40000000002</v>
      </c>
      <c r="Z526" s="253">
        <f t="shared" ref="Z526:Z534" si="1346">V526+X526</f>
        <v>-335107.40000000002</v>
      </c>
      <c r="AA526" s="253">
        <f t="shared" ref="AA526:AA534" si="1347">W526+Y526</f>
        <v>-542085.5</v>
      </c>
      <c r="AB526" s="253">
        <f t="shared" ref="AB526:AB534" si="1348">X526+Z526</f>
        <v>-542085.5</v>
      </c>
      <c r="AC526" s="253">
        <f t="shared" ref="AC526:AC534" si="1349">Y526+AA526</f>
        <v>-877192.9</v>
      </c>
      <c r="AD526" s="253">
        <f t="shared" ref="AD526:AE534" si="1350">Z526+AB526</f>
        <v>-877192.9</v>
      </c>
      <c r="AE526" s="253">
        <f t="shared" si="1350"/>
        <v>-1419278.4</v>
      </c>
      <c r="AF526" s="257">
        <f t="shared" si="1266"/>
        <v>161.79775280898875</v>
      </c>
    </row>
    <row r="527" spans="1:32" ht="12" hidden="1" customHeight="1" x14ac:dyDescent="0.2">
      <c r="A527" s="255" t="s">
        <v>97</v>
      </c>
      <c r="B527" s="267">
        <v>801</v>
      </c>
      <c r="C527" s="267" t="s">
        <v>312</v>
      </c>
      <c r="D527" s="248" t="s">
        <v>196</v>
      </c>
      <c r="E527" s="256" t="s">
        <v>334</v>
      </c>
      <c r="F527" s="248" t="s">
        <v>98</v>
      </c>
      <c r="G527" s="253"/>
      <c r="H527" s="253"/>
      <c r="I527" s="253">
        <v>-480</v>
      </c>
      <c r="J527" s="253">
        <f t="shared" si="1337"/>
        <v>-480</v>
      </c>
      <c r="K527" s="253">
        <v>-480</v>
      </c>
      <c r="L527" s="253">
        <f t="shared" si="1338"/>
        <v>-480</v>
      </c>
      <c r="M527" s="253">
        <f t="shared" si="1338"/>
        <v>-960</v>
      </c>
      <c r="N527" s="253">
        <f t="shared" si="1338"/>
        <v>-960</v>
      </c>
      <c r="O527" s="253">
        <f t="shared" si="1338"/>
        <v>-1440</v>
      </c>
      <c r="P527" s="253">
        <f t="shared" si="1338"/>
        <v>-1440</v>
      </c>
      <c r="Q527" s="253">
        <f t="shared" si="1338"/>
        <v>-2400</v>
      </c>
      <c r="R527" s="253">
        <f t="shared" si="1338"/>
        <v>-2400</v>
      </c>
      <c r="S527" s="253">
        <f t="shared" si="1339"/>
        <v>-3840</v>
      </c>
      <c r="T527" s="253">
        <f t="shared" si="1340"/>
        <v>-3840</v>
      </c>
      <c r="U527" s="253">
        <f t="shared" si="1341"/>
        <v>-6240</v>
      </c>
      <c r="V527" s="253">
        <f t="shared" si="1342"/>
        <v>-6240</v>
      </c>
      <c r="W527" s="253">
        <f t="shared" si="1343"/>
        <v>-10080</v>
      </c>
      <c r="X527" s="253">
        <f t="shared" si="1344"/>
        <v>-10080</v>
      </c>
      <c r="Y527" s="253">
        <f t="shared" si="1345"/>
        <v>-16320</v>
      </c>
      <c r="Z527" s="253">
        <f t="shared" si="1346"/>
        <v>-16320</v>
      </c>
      <c r="AA527" s="253">
        <f t="shared" si="1347"/>
        <v>-26400</v>
      </c>
      <c r="AB527" s="253">
        <f t="shared" si="1348"/>
        <v>-26400</v>
      </c>
      <c r="AC527" s="253">
        <f t="shared" si="1349"/>
        <v>-42720</v>
      </c>
      <c r="AD527" s="253">
        <f t="shared" si="1350"/>
        <v>-42720</v>
      </c>
      <c r="AE527" s="253">
        <f t="shared" si="1350"/>
        <v>-69120</v>
      </c>
      <c r="AF527" s="257">
        <f t="shared" si="1266"/>
        <v>161.79775280898875</v>
      </c>
    </row>
    <row r="528" spans="1:32" ht="25.5" hidden="1" customHeight="1" x14ac:dyDescent="0.2">
      <c r="A528" s="255" t="s">
        <v>99</v>
      </c>
      <c r="B528" s="267">
        <v>801</v>
      </c>
      <c r="C528" s="267" t="s">
        <v>312</v>
      </c>
      <c r="D528" s="248" t="s">
        <v>196</v>
      </c>
      <c r="E528" s="256" t="s">
        <v>401</v>
      </c>
      <c r="F528" s="248" t="s">
        <v>100</v>
      </c>
      <c r="G528" s="253"/>
      <c r="H528" s="253"/>
      <c r="I528" s="253"/>
      <c r="J528" s="253">
        <f t="shared" si="1337"/>
        <v>0</v>
      </c>
      <c r="K528" s="253"/>
      <c r="L528" s="253">
        <f t="shared" si="1338"/>
        <v>0</v>
      </c>
      <c r="M528" s="253">
        <f t="shared" si="1338"/>
        <v>0</v>
      </c>
      <c r="N528" s="253">
        <f t="shared" si="1338"/>
        <v>0</v>
      </c>
      <c r="O528" s="253">
        <f t="shared" si="1338"/>
        <v>0</v>
      </c>
      <c r="P528" s="253">
        <f t="shared" si="1338"/>
        <v>0</v>
      </c>
      <c r="Q528" s="253">
        <f t="shared" si="1338"/>
        <v>0</v>
      </c>
      <c r="R528" s="253">
        <f t="shared" si="1338"/>
        <v>0</v>
      </c>
      <c r="S528" s="253">
        <f t="shared" si="1339"/>
        <v>0</v>
      </c>
      <c r="T528" s="253">
        <f t="shared" si="1340"/>
        <v>0</v>
      </c>
      <c r="U528" s="253">
        <f t="shared" si="1341"/>
        <v>0</v>
      </c>
      <c r="V528" s="253">
        <f t="shared" si="1342"/>
        <v>0</v>
      </c>
      <c r="W528" s="253">
        <f t="shared" si="1343"/>
        <v>0</v>
      </c>
      <c r="X528" s="253">
        <f t="shared" si="1344"/>
        <v>0</v>
      </c>
      <c r="Y528" s="253">
        <f t="shared" si="1345"/>
        <v>0</v>
      </c>
      <c r="Z528" s="253">
        <f t="shared" si="1346"/>
        <v>0</v>
      </c>
      <c r="AA528" s="253">
        <f t="shared" si="1347"/>
        <v>0</v>
      </c>
      <c r="AB528" s="253">
        <f t="shared" si="1348"/>
        <v>0</v>
      </c>
      <c r="AC528" s="253">
        <f t="shared" si="1349"/>
        <v>0</v>
      </c>
      <c r="AD528" s="253">
        <f t="shared" si="1350"/>
        <v>0</v>
      </c>
      <c r="AE528" s="253">
        <f t="shared" si="1350"/>
        <v>0</v>
      </c>
      <c r="AF528" s="257" t="e">
        <f t="shared" si="1266"/>
        <v>#DIV/0!</v>
      </c>
    </row>
    <row r="529" spans="1:32" ht="25.5" hidden="1" customHeight="1" x14ac:dyDescent="0.2">
      <c r="A529" s="255" t="s">
        <v>101</v>
      </c>
      <c r="B529" s="267">
        <v>801</v>
      </c>
      <c r="C529" s="267" t="s">
        <v>312</v>
      </c>
      <c r="D529" s="248" t="s">
        <v>196</v>
      </c>
      <c r="E529" s="256" t="s">
        <v>401</v>
      </c>
      <c r="F529" s="248" t="s">
        <v>102</v>
      </c>
      <c r="G529" s="253"/>
      <c r="H529" s="253"/>
      <c r="I529" s="253"/>
      <c r="J529" s="253">
        <f t="shared" si="1337"/>
        <v>0</v>
      </c>
      <c r="K529" s="253"/>
      <c r="L529" s="253">
        <f t="shared" si="1338"/>
        <v>0</v>
      </c>
      <c r="M529" s="253">
        <f t="shared" si="1338"/>
        <v>0</v>
      </c>
      <c r="N529" s="253">
        <f t="shared" si="1338"/>
        <v>0</v>
      </c>
      <c r="O529" s="253">
        <f t="shared" si="1338"/>
        <v>0</v>
      </c>
      <c r="P529" s="253">
        <f t="shared" si="1338"/>
        <v>0</v>
      </c>
      <c r="Q529" s="253">
        <f t="shared" si="1338"/>
        <v>0</v>
      </c>
      <c r="R529" s="253">
        <f t="shared" si="1338"/>
        <v>0</v>
      </c>
      <c r="S529" s="253">
        <f t="shared" si="1339"/>
        <v>0</v>
      </c>
      <c r="T529" s="253">
        <f t="shared" si="1340"/>
        <v>0</v>
      </c>
      <c r="U529" s="253">
        <f t="shared" si="1341"/>
        <v>0</v>
      </c>
      <c r="V529" s="253">
        <f t="shared" si="1342"/>
        <v>0</v>
      </c>
      <c r="W529" s="253">
        <f t="shared" si="1343"/>
        <v>0</v>
      </c>
      <c r="X529" s="253">
        <f t="shared" si="1344"/>
        <v>0</v>
      </c>
      <c r="Y529" s="253">
        <f t="shared" si="1345"/>
        <v>0</v>
      </c>
      <c r="Z529" s="253">
        <f t="shared" si="1346"/>
        <v>0</v>
      </c>
      <c r="AA529" s="253">
        <f t="shared" si="1347"/>
        <v>0</v>
      </c>
      <c r="AB529" s="253">
        <f t="shared" si="1348"/>
        <v>0</v>
      </c>
      <c r="AC529" s="253">
        <f t="shared" si="1349"/>
        <v>0</v>
      </c>
      <c r="AD529" s="253">
        <f t="shared" si="1350"/>
        <v>0</v>
      </c>
      <c r="AE529" s="253">
        <f t="shared" si="1350"/>
        <v>0</v>
      </c>
      <c r="AF529" s="257" t="e">
        <f t="shared" si="1266"/>
        <v>#DIV/0!</v>
      </c>
    </row>
    <row r="530" spans="1:32" ht="18" hidden="1" customHeight="1" x14ac:dyDescent="0.2">
      <c r="A530" s="255" t="s">
        <v>99</v>
      </c>
      <c r="B530" s="267">
        <v>801</v>
      </c>
      <c r="C530" s="267" t="s">
        <v>312</v>
      </c>
      <c r="D530" s="248" t="s">
        <v>196</v>
      </c>
      <c r="E530" s="256" t="s">
        <v>334</v>
      </c>
      <c r="F530" s="248" t="s">
        <v>100</v>
      </c>
      <c r="G530" s="253"/>
      <c r="H530" s="253"/>
      <c r="I530" s="253">
        <v>-500</v>
      </c>
      <c r="J530" s="253">
        <f t="shared" si="1337"/>
        <v>-500</v>
      </c>
      <c r="K530" s="253">
        <v>-500</v>
      </c>
      <c r="L530" s="253">
        <f t="shared" si="1338"/>
        <v>-500</v>
      </c>
      <c r="M530" s="253">
        <f t="shared" si="1338"/>
        <v>-1000</v>
      </c>
      <c r="N530" s="253">
        <f t="shared" si="1338"/>
        <v>-1000</v>
      </c>
      <c r="O530" s="253">
        <f t="shared" si="1338"/>
        <v>-1500</v>
      </c>
      <c r="P530" s="253">
        <f t="shared" si="1338"/>
        <v>-1500</v>
      </c>
      <c r="Q530" s="253">
        <f t="shared" si="1338"/>
        <v>-2500</v>
      </c>
      <c r="R530" s="253">
        <f t="shared" si="1338"/>
        <v>-2500</v>
      </c>
      <c r="S530" s="253">
        <f t="shared" si="1339"/>
        <v>-4000</v>
      </c>
      <c r="T530" s="253">
        <f t="shared" si="1340"/>
        <v>-4000</v>
      </c>
      <c r="U530" s="253">
        <f t="shared" si="1341"/>
        <v>-6500</v>
      </c>
      <c r="V530" s="253">
        <f t="shared" si="1342"/>
        <v>-6500</v>
      </c>
      <c r="W530" s="253">
        <f t="shared" si="1343"/>
        <v>-10500</v>
      </c>
      <c r="X530" s="253">
        <f t="shared" si="1344"/>
        <v>-10500</v>
      </c>
      <c r="Y530" s="253">
        <f t="shared" si="1345"/>
        <v>-17000</v>
      </c>
      <c r="Z530" s="253">
        <f t="shared" si="1346"/>
        <v>-17000</v>
      </c>
      <c r="AA530" s="253">
        <f t="shared" si="1347"/>
        <v>-27500</v>
      </c>
      <c r="AB530" s="253">
        <f t="shared" si="1348"/>
        <v>-27500</v>
      </c>
      <c r="AC530" s="253">
        <f t="shared" si="1349"/>
        <v>-44500</v>
      </c>
      <c r="AD530" s="253">
        <f t="shared" si="1350"/>
        <v>-44500</v>
      </c>
      <c r="AE530" s="253">
        <f t="shared" si="1350"/>
        <v>-72000</v>
      </c>
      <c r="AF530" s="257">
        <f t="shared" si="1266"/>
        <v>161.79775280898875</v>
      </c>
    </row>
    <row r="531" spans="1:32" ht="17.25" hidden="1" customHeight="1" x14ac:dyDescent="0.2">
      <c r="A531" s="255" t="s">
        <v>93</v>
      </c>
      <c r="B531" s="267">
        <v>801</v>
      </c>
      <c r="C531" s="267" t="s">
        <v>312</v>
      </c>
      <c r="D531" s="248" t="s">
        <v>196</v>
      </c>
      <c r="E531" s="256" t="s">
        <v>334</v>
      </c>
      <c r="F531" s="248" t="s">
        <v>94</v>
      </c>
      <c r="G531" s="253"/>
      <c r="H531" s="253"/>
      <c r="I531" s="253">
        <v>-4027.29</v>
      </c>
      <c r="J531" s="253">
        <f t="shared" si="1337"/>
        <v>-4027.29</v>
      </c>
      <c r="K531" s="253">
        <v>-4027.29</v>
      </c>
      <c r="L531" s="253">
        <f t="shared" si="1338"/>
        <v>-4027.29</v>
      </c>
      <c r="M531" s="253">
        <f t="shared" si="1338"/>
        <v>-8054.58</v>
      </c>
      <c r="N531" s="253">
        <f t="shared" si="1338"/>
        <v>-8054.58</v>
      </c>
      <c r="O531" s="253">
        <f t="shared" si="1338"/>
        <v>-12081.869999999999</v>
      </c>
      <c r="P531" s="253">
        <f t="shared" si="1338"/>
        <v>-12081.869999999999</v>
      </c>
      <c r="Q531" s="253">
        <f t="shared" si="1338"/>
        <v>-20136.449999999997</v>
      </c>
      <c r="R531" s="253">
        <f t="shared" si="1338"/>
        <v>-20136.449999999997</v>
      </c>
      <c r="S531" s="253">
        <f t="shared" si="1339"/>
        <v>-32218.319999999996</v>
      </c>
      <c r="T531" s="253">
        <f t="shared" si="1340"/>
        <v>-32218.319999999996</v>
      </c>
      <c r="U531" s="253">
        <f t="shared" si="1341"/>
        <v>-52354.76999999999</v>
      </c>
      <c r="V531" s="253">
        <f t="shared" si="1342"/>
        <v>-52354.76999999999</v>
      </c>
      <c r="W531" s="253">
        <f t="shared" si="1343"/>
        <v>-84573.089999999982</v>
      </c>
      <c r="X531" s="253">
        <f t="shared" si="1344"/>
        <v>-84573.089999999982</v>
      </c>
      <c r="Y531" s="253">
        <f t="shared" si="1345"/>
        <v>-136927.85999999999</v>
      </c>
      <c r="Z531" s="253">
        <f t="shared" si="1346"/>
        <v>-136927.85999999999</v>
      </c>
      <c r="AA531" s="253">
        <f t="shared" si="1347"/>
        <v>-221500.94999999995</v>
      </c>
      <c r="AB531" s="253">
        <f t="shared" si="1348"/>
        <v>-221500.94999999995</v>
      </c>
      <c r="AC531" s="253">
        <f t="shared" si="1349"/>
        <v>-358428.80999999994</v>
      </c>
      <c r="AD531" s="253">
        <f t="shared" si="1350"/>
        <v>-358428.80999999994</v>
      </c>
      <c r="AE531" s="253">
        <f t="shared" si="1350"/>
        <v>-579929.75999999989</v>
      </c>
      <c r="AF531" s="257">
        <f t="shared" si="1266"/>
        <v>161.79775280898875</v>
      </c>
    </row>
    <row r="532" spans="1:32" ht="12.75" hidden="1" customHeight="1" x14ac:dyDescent="0.2">
      <c r="A532" s="255" t="s">
        <v>320</v>
      </c>
      <c r="B532" s="267">
        <v>801</v>
      </c>
      <c r="C532" s="267" t="s">
        <v>312</v>
      </c>
      <c r="D532" s="248" t="s">
        <v>196</v>
      </c>
      <c r="E532" s="256" t="s">
        <v>334</v>
      </c>
      <c r="F532" s="248" t="s">
        <v>64</v>
      </c>
      <c r="G532" s="253"/>
      <c r="H532" s="253"/>
      <c r="I532" s="253"/>
      <c r="J532" s="253">
        <f t="shared" si="1337"/>
        <v>0</v>
      </c>
      <c r="K532" s="253"/>
      <c r="L532" s="253">
        <f t="shared" si="1338"/>
        <v>0</v>
      </c>
      <c r="M532" s="253">
        <f t="shared" si="1338"/>
        <v>0</v>
      </c>
      <c r="N532" s="253">
        <f t="shared" si="1338"/>
        <v>0</v>
      </c>
      <c r="O532" s="253">
        <f t="shared" si="1338"/>
        <v>0</v>
      </c>
      <c r="P532" s="253">
        <f t="shared" si="1338"/>
        <v>0</v>
      </c>
      <c r="Q532" s="253">
        <f t="shared" si="1338"/>
        <v>0</v>
      </c>
      <c r="R532" s="253">
        <f t="shared" si="1338"/>
        <v>0</v>
      </c>
      <c r="S532" s="253">
        <f t="shared" si="1339"/>
        <v>0</v>
      </c>
      <c r="T532" s="253">
        <f t="shared" si="1340"/>
        <v>0</v>
      </c>
      <c r="U532" s="253">
        <f t="shared" si="1341"/>
        <v>0</v>
      </c>
      <c r="V532" s="253">
        <f t="shared" si="1342"/>
        <v>0</v>
      </c>
      <c r="W532" s="253">
        <f t="shared" si="1343"/>
        <v>0</v>
      </c>
      <c r="X532" s="253">
        <f t="shared" si="1344"/>
        <v>0</v>
      </c>
      <c r="Y532" s="253">
        <f t="shared" si="1345"/>
        <v>0</v>
      </c>
      <c r="Z532" s="253">
        <f t="shared" si="1346"/>
        <v>0</v>
      </c>
      <c r="AA532" s="253">
        <f t="shared" si="1347"/>
        <v>0</v>
      </c>
      <c r="AB532" s="253">
        <f t="shared" si="1348"/>
        <v>0</v>
      </c>
      <c r="AC532" s="253">
        <f t="shared" si="1349"/>
        <v>0</v>
      </c>
      <c r="AD532" s="253">
        <f t="shared" si="1350"/>
        <v>0</v>
      </c>
      <c r="AE532" s="253">
        <f t="shared" si="1350"/>
        <v>0</v>
      </c>
      <c r="AF532" s="257" t="e">
        <f t="shared" si="1266"/>
        <v>#DIV/0!</v>
      </c>
    </row>
    <row r="533" spans="1:32" hidden="1" x14ac:dyDescent="0.2">
      <c r="A533" s="255" t="s">
        <v>103</v>
      </c>
      <c r="B533" s="267">
        <v>801</v>
      </c>
      <c r="C533" s="267" t="s">
        <v>312</v>
      </c>
      <c r="D533" s="248" t="s">
        <v>196</v>
      </c>
      <c r="E533" s="256" t="s">
        <v>334</v>
      </c>
      <c r="F533" s="248" t="s">
        <v>104</v>
      </c>
      <c r="G533" s="253"/>
      <c r="H533" s="253"/>
      <c r="I533" s="253">
        <v>-210</v>
      </c>
      <c r="J533" s="253">
        <f t="shared" si="1337"/>
        <v>-210</v>
      </c>
      <c r="K533" s="253">
        <v>-210</v>
      </c>
      <c r="L533" s="253">
        <f t="shared" si="1338"/>
        <v>-210</v>
      </c>
      <c r="M533" s="253">
        <f t="shared" si="1338"/>
        <v>-420</v>
      </c>
      <c r="N533" s="253">
        <f t="shared" si="1338"/>
        <v>-420</v>
      </c>
      <c r="O533" s="253">
        <f t="shared" si="1338"/>
        <v>-630</v>
      </c>
      <c r="P533" s="253">
        <f t="shared" si="1338"/>
        <v>-630</v>
      </c>
      <c r="Q533" s="253">
        <f t="shared" si="1338"/>
        <v>-1050</v>
      </c>
      <c r="R533" s="253">
        <f t="shared" si="1338"/>
        <v>-1050</v>
      </c>
      <c r="S533" s="253">
        <f t="shared" si="1339"/>
        <v>-1680</v>
      </c>
      <c r="T533" s="253">
        <f t="shared" si="1340"/>
        <v>-1680</v>
      </c>
      <c r="U533" s="253">
        <f t="shared" si="1341"/>
        <v>-2730</v>
      </c>
      <c r="V533" s="253">
        <f t="shared" si="1342"/>
        <v>-2730</v>
      </c>
      <c r="W533" s="253">
        <f t="shared" si="1343"/>
        <v>-4410</v>
      </c>
      <c r="X533" s="253">
        <f t="shared" si="1344"/>
        <v>-4410</v>
      </c>
      <c r="Y533" s="253">
        <f t="shared" si="1345"/>
        <v>-7140</v>
      </c>
      <c r="Z533" s="253">
        <f t="shared" si="1346"/>
        <v>-7140</v>
      </c>
      <c r="AA533" s="253">
        <f t="shared" si="1347"/>
        <v>-11550</v>
      </c>
      <c r="AB533" s="253">
        <f t="shared" si="1348"/>
        <v>-11550</v>
      </c>
      <c r="AC533" s="253">
        <f t="shared" si="1349"/>
        <v>-18690</v>
      </c>
      <c r="AD533" s="253">
        <f t="shared" si="1350"/>
        <v>-18690</v>
      </c>
      <c r="AE533" s="253">
        <f t="shared" si="1350"/>
        <v>-30240</v>
      </c>
      <c r="AF533" s="257">
        <f t="shared" si="1266"/>
        <v>161.79775280898875</v>
      </c>
    </row>
    <row r="534" spans="1:32" hidden="1" x14ac:dyDescent="0.2">
      <c r="A534" s="255" t="s">
        <v>105</v>
      </c>
      <c r="B534" s="267">
        <v>801</v>
      </c>
      <c r="C534" s="267" t="s">
        <v>312</v>
      </c>
      <c r="D534" s="248" t="s">
        <v>196</v>
      </c>
      <c r="E534" s="256" t="s">
        <v>334</v>
      </c>
      <c r="F534" s="248" t="s">
        <v>106</v>
      </c>
      <c r="G534" s="253"/>
      <c r="H534" s="253"/>
      <c r="I534" s="253">
        <v>-40</v>
      </c>
      <c r="J534" s="253">
        <f t="shared" si="1337"/>
        <v>-40</v>
      </c>
      <c r="K534" s="253">
        <v>-40</v>
      </c>
      <c r="L534" s="253">
        <f t="shared" si="1338"/>
        <v>-40</v>
      </c>
      <c r="M534" s="253">
        <f t="shared" si="1338"/>
        <v>-80</v>
      </c>
      <c r="N534" s="253">
        <f t="shared" si="1338"/>
        <v>-80</v>
      </c>
      <c r="O534" s="253">
        <f t="shared" si="1338"/>
        <v>-120</v>
      </c>
      <c r="P534" s="253">
        <f t="shared" si="1338"/>
        <v>-120</v>
      </c>
      <c r="Q534" s="253">
        <f t="shared" si="1338"/>
        <v>-200</v>
      </c>
      <c r="R534" s="253">
        <f t="shared" si="1338"/>
        <v>-200</v>
      </c>
      <c r="S534" s="253">
        <f t="shared" si="1339"/>
        <v>-320</v>
      </c>
      <c r="T534" s="253">
        <f t="shared" si="1340"/>
        <v>-320</v>
      </c>
      <c r="U534" s="253">
        <f t="shared" si="1341"/>
        <v>-520</v>
      </c>
      <c r="V534" s="253">
        <f t="shared" si="1342"/>
        <v>-520</v>
      </c>
      <c r="W534" s="253">
        <f t="shared" si="1343"/>
        <v>-840</v>
      </c>
      <c r="X534" s="253">
        <f t="shared" si="1344"/>
        <v>-840</v>
      </c>
      <c r="Y534" s="253">
        <f t="shared" si="1345"/>
        <v>-1360</v>
      </c>
      <c r="Z534" s="253">
        <f t="shared" si="1346"/>
        <v>-1360</v>
      </c>
      <c r="AA534" s="253">
        <f t="shared" si="1347"/>
        <v>-2200</v>
      </c>
      <c r="AB534" s="253">
        <f t="shared" si="1348"/>
        <v>-2200</v>
      </c>
      <c r="AC534" s="253">
        <f t="shared" si="1349"/>
        <v>-3560</v>
      </c>
      <c r="AD534" s="253">
        <f t="shared" si="1350"/>
        <v>-3560</v>
      </c>
      <c r="AE534" s="253">
        <f t="shared" si="1350"/>
        <v>-5760</v>
      </c>
      <c r="AF534" s="257">
        <f t="shared" si="1266"/>
        <v>161.79775280898875</v>
      </c>
    </row>
    <row r="535" spans="1:32" ht="60.75" hidden="1" customHeight="1" x14ac:dyDescent="0.2">
      <c r="A535" s="266" t="s">
        <v>731</v>
      </c>
      <c r="B535" s="267">
        <v>801</v>
      </c>
      <c r="C535" s="268" t="s">
        <v>190</v>
      </c>
      <c r="D535" s="268" t="s">
        <v>196</v>
      </c>
      <c r="E535" s="268" t="s">
        <v>442</v>
      </c>
      <c r="F535" s="245"/>
      <c r="G535" s="253"/>
      <c r="H535" s="253"/>
      <c r="I535" s="253">
        <f>I536</f>
        <v>-31.5</v>
      </c>
      <c r="J535" s="253" t="e">
        <f>J536</f>
        <v>#REF!</v>
      </c>
      <c r="K535" s="253">
        <f>K536</f>
        <v>-31.5</v>
      </c>
      <c r="L535" s="253" t="e">
        <f>L536</f>
        <v>#REF!</v>
      </c>
      <c r="M535" s="253" t="e">
        <f>M536</f>
        <v>#REF!</v>
      </c>
      <c r="N535" s="253" t="e">
        <f t="shared" ref="N535:AE535" si="1351">N536</f>
        <v>#REF!</v>
      </c>
      <c r="O535" s="253" t="e">
        <f t="shared" si="1351"/>
        <v>#REF!</v>
      </c>
      <c r="P535" s="253" t="e">
        <f t="shared" si="1351"/>
        <v>#REF!</v>
      </c>
      <c r="Q535" s="253" t="e">
        <f t="shared" si="1351"/>
        <v>#REF!</v>
      </c>
      <c r="R535" s="253" t="e">
        <f t="shared" si="1351"/>
        <v>#REF!</v>
      </c>
      <c r="S535" s="253" t="e">
        <f t="shared" si="1351"/>
        <v>#REF!</v>
      </c>
      <c r="T535" s="253" t="e">
        <f t="shared" si="1351"/>
        <v>#REF!</v>
      </c>
      <c r="U535" s="253" t="e">
        <f t="shared" si="1351"/>
        <v>#REF!</v>
      </c>
      <c r="V535" s="253" t="e">
        <f t="shared" si="1351"/>
        <v>#REF!</v>
      </c>
      <c r="W535" s="253" t="e">
        <f t="shared" si="1351"/>
        <v>#REF!</v>
      </c>
      <c r="X535" s="253" t="e">
        <f t="shared" si="1351"/>
        <v>#REF!</v>
      </c>
      <c r="Y535" s="253" t="e">
        <f t="shared" si="1351"/>
        <v>#REF!</v>
      </c>
      <c r="Z535" s="253" t="e">
        <f t="shared" si="1351"/>
        <v>#REF!</v>
      </c>
      <c r="AA535" s="253" t="e">
        <f t="shared" si="1351"/>
        <v>#REF!</v>
      </c>
      <c r="AB535" s="253" t="e">
        <f t="shared" si="1351"/>
        <v>#REF!</v>
      </c>
      <c r="AC535" s="253" t="e">
        <f t="shared" si="1351"/>
        <v>#REF!</v>
      </c>
      <c r="AD535" s="253" t="e">
        <f t="shared" si="1351"/>
        <v>#REF!</v>
      </c>
      <c r="AE535" s="253" t="e">
        <f t="shared" si="1351"/>
        <v>#REF!</v>
      </c>
      <c r="AF535" s="257" t="e">
        <f t="shared" si="1266"/>
        <v>#REF!</v>
      </c>
    </row>
    <row r="536" spans="1:32" ht="19.5" hidden="1" customHeight="1" x14ac:dyDescent="0.2">
      <c r="A536" s="255" t="s">
        <v>93</v>
      </c>
      <c r="B536" s="267">
        <v>801</v>
      </c>
      <c r="C536" s="267" t="s">
        <v>312</v>
      </c>
      <c r="D536" s="248" t="s">
        <v>196</v>
      </c>
      <c r="E536" s="248" t="s">
        <v>442</v>
      </c>
      <c r="F536" s="248" t="s">
        <v>94</v>
      </c>
      <c r="G536" s="253"/>
      <c r="H536" s="253"/>
      <c r="I536" s="253">
        <v>-31.5</v>
      </c>
      <c r="J536" s="253" t="e">
        <f>#REF!+I536</f>
        <v>#REF!</v>
      </c>
      <c r="K536" s="253">
        <v>-31.5</v>
      </c>
      <c r="L536" s="253" t="e">
        <f>#REF!+J536</f>
        <v>#REF!</v>
      </c>
      <c r="M536" s="253" t="e">
        <f>#REF!+K536</f>
        <v>#REF!</v>
      </c>
      <c r="N536" s="253" t="e">
        <f>#REF!+L536</f>
        <v>#REF!</v>
      </c>
      <c r="O536" s="253" t="e">
        <f>#REF!+M536</f>
        <v>#REF!</v>
      </c>
      <c r="P536" s="253" t="e">
        <f>#REF!+N536</f>
        <v>#REF!</v>
      </c>
      <c r="Q536" s="253" t="e">
        <f>#REF!+O536</f>
        <v>#REF!</v>
      </c>
      <c r="R536" s="253" t="e">
        <f>#REF!+P536</f>
        <v>#REF!</v>
      </c>
      <c r="S536" s="253" t="e">
        <f>#REF!+Q536</f>
        <v>#REF!</v>
      </c>
      <c r="T536" s="253" t="e">
        <f>#REF!+R536</f>
        <v>#REF!</v>
      </c>
      <c r="U536" s="253" t="e">
        <f>#REF!+S536</f>
        <v>#REF!</v>
      </c>
      <c r="V536" s="253" t="e">
        <f>#REF!+T536</f>
        <v>#REF!</v>
      </c>
      <c r="W536" s="253" t="e">
        <f>#REF!+U536</f>
        <v>#REF!</v>
      </c>
      <c r="X536" s="253" t="e">
        <f>#REF!+V536</f>
        <v>#REF!</v>
      </c>
      <c r="Y536" s="253" t="e">
        <f>#REF!+W536</f>
        <v>#REF!</v>
      </c>
      <c r="Z536" s="253" t="e">
        <f>#REF!+X536</f>
        <v>#REF!</v>
      </c>
      <c r="AA536" s="253" t="e">
        <f>#REF!+Y536</f>
        <v>#REF!</v>
      </c>
      <c r="AB536" s="253" t="e">
        <f>#REF!+Z536</f>
        <v>#REF!</v>
      </c>
      <c r="AC536" s="253" t="e">
        <f>#REF!+AA536</f>
        <v>#REF!</v>
      </c>
      <c r="AD536" s="253" t="e">
        <f>#REF!+AB536</f>
        <v>#REF!</v>
      </c>
      <c r="AE536" s="253" t="e">
        <f>#REF!+AC536</f>
        <v>#REF!</v>
      </c>
      <c r="AF536" s="257" t="e">
        <f t="shared" si="1266"/>
        <v>#REF!</v>
      </c>
    </row>
    <row r="537" spans="1:32" ht="12.75" hidden="1" customHeight="1" x14ac:dyDescent="0.2">
      <c r="A537" s="255" t="s">
        <v>97</v>
      </c>
      <c r="B537" s="267">
        <v>801</v>
      </c>
      <c r="C537" s="267" t="s">
        <v>312</v>
      </c>
      <c r="D537" s="248" t="s">
        <v>198</v>
      </c>
      <c r="E537" s="248" t="s">
        <v>363</v>
      </c>
      <c r="F537" s="248" t="s">
        <v>98</v>
      </c>
      <c r="G537" s="253"/>
      <c r="H537" s="253"/>
      <c r="I537" s="253"/>
      <c r="J537" s="253" t="e">
        <f>#REF!+I537</f>
        <v>#REF!</v>
      </c>
      <c r="K537" s="253"/>
      <c r="L537" s="253" t="e">
        <f t="shared" ref="L537:R540" si="1352">F537+J537</f>
        <v>#REF!</v>
      </c>
      <c r="M537" s="253">
        <f t="shared" si="1352"/>
        <v>0</v>
      </c>
      <c r="N537" s="253" t="e">
        <f t="shared" si="1352"/>
        <v>#REF!</v>
      </c>
      <c r="O537" s="253">
        <f t="shared" si="1352"/>
        <v>0</v>
      </c>
      <c r="P537" s="253" t="e">
        <f t="shared" si="1352"/>
        <v>#REF!</v>
      </c>
      <c r="Q537" s="253">
        <f t="shared" si="1352"/>
        <v>0</v>
      </c>
      <c r="R537" s="253" t="e">
        <f t="shared" si="1352"/>
        <v>#REF!</v>
      </c>
      <c r="S537" s="253">
        <f t="shared" ref="S537:S540" si="1353">M537+Q537</f>
        <v>0</v>
      </c>
      <c r="T537" s="253" t="e">
        <f t="shared" ref="T537:T540" si="1354">N537+R537</f>
        <v>#REF!</v>
      </c>
      <c r="U537" s="253">
        <f t="shared" ref="U537:U540" si="1355">O537+S537</f>
        <v>0</v>
      </c>
      <c r="V537" s="253" t="e">
        <f t="shared" ref="V537:V540" si="1356">P537+T537</f>
        <v>#REF!</v>
      </c>
      <c r="W537" s="253">
        <f t="shared" ref="W537:W540" si="1357">Q537+U537</f>
        <v>0</v>
      </c>
      <c r="X537" s="253" t="e">
        <f t="shared" ref="X537:X540" si="1358">R537+V537</f>
        <v>#REF!</v>
      </c>
      <c r="Y537" s="253">
        <f t="shared" ref="Y537:Y540" si="1359">S537+W537</f>
        <v>0</v>
      </c>
      <c r="Z537" s="253" t="e">
        <f t="shared" ref="Z537:Z540" si="1360">T537+X537</f>
        <v>#REF!</v>
      </c>
      <c r="AA537" s="253">
        <f t="shared" ref="AA537:AA540" si="1361">U537+Y537</f>
        <v>0</v>
      </c>
      <c r="AB537" s="253" t="e">
        <f t="shared" ref="AB537:AB540" si="1362">V537+Z537</f>
        <v>#REF!</v>
      </c>
      <c r="AC537" s="253">
        <f t="shared" ref="AC537:AC540" si="1363">W537+AA537</f>
        <v>0</v>
      </c>
      <c r="AD537" s="253" t="e">
        <f t="shared" ref="AD537:AE540" si="1364">X537+AB537</f>
        <v>#REF!</v>
      </c>
      <c r="AE537" s="253">
        <f t="shared" si="1364"/>
        <v>0</v>
      </c>
      <c r="AF537" s="257" t="e">
        <f t="shared" si="1266"/>
        <v>#REF!</v>
      </c>
    </row>
    <row r="538" spans="1:32" ht="12.75" hidden="1" customHeight="1" x14ac:dyDescent="0.2">
      <c r="A538" s="255" t="s">
        <v>121</v>
      </c>
      <c r="B538" s="267">
        <v>801</v>
      </c>
      <c r="C538" s="267" t="s">
        <v>312</v>
      </c>
      <c r="D538" s="248" t="s">
        <v>198</v>
      </c>
      <c r="E538" s="248" t="s">
        <v>363</v>
      </c>
      <c r="F538" s="248" t="s">
        <v>94</v>
      </c>
      <c r="G538" s="253"/>
      <c r="H538" s="253"/>
      <c r="I538" s="253"/>
      <c r="J538" s="253" t="e">
        <f>#REF!+I538</f>
        <v>#REF!</v>
      </c>
      <c r="K538" s="253"/>
      <c r="L538" s="253" t="e">
        <f t="shared" si="1352"/>
        <v>#REF!</v>
      </c>
      <c r="M538" s="253">
        <f t="shared" si="1352"/>
        <v>0</v>
      </c>
      <c r="N538" s="253" t="e">
        <f t="shared" si="1352"/>
        <v>#REF!</v>
      </c>
      <c r="O538" s="253">
        <f t="shared" si="1352"/>
        <v>0</v>
      </c>
      <c r="P538" s="253" t="e">
        <f t="shared" si="1352"/>
        <v>#REF!</v>
      </c>
      <c r="Q538" s="253">
        <f t="shared" si="1352"/>
        <v>0</v>
      </c>
      <c r="R538" s="253" t="e">
        <f t="shared" si="1352"/>
        <v>#REF!</v>
      </c>
      <c r="S538" s="253">
        <f t="shared" si="1353"/>
        <v>0</v>
      </c>
      <c r="T538" s="253" t="e">
        <f t="shared" si="1354"/>
        <v>#REF!</v>
      </c>
      <c r="U538" s="253">
        <f t="shared" si="1355"/>
        <v>0</v>
      </c>
      <c r="V538" s="253" t="e">
        <f t="shared" si="1356"/>
        <v>#REF!</v>
      </c>
      <c r="W538" s="253">
        <f t="shared" si="1357"/>
        <v>0</v>
      </c>
      <c r="X538" s="253" t="e">
        <f t="shared" si="1358"/>
        <v>#REF!</v>
      </c>
      <c r="Y538" s="253">
        <f t="shared" si="1359"/>
        <v>0</v>
      </c>
      <c r="Z538" s="253" t="e">
        <f t="shared" si="1360"/>
        <v>#REF!</v>
      </c>
      <c r="AA538" s="253">
        <f t="shared" si="1361"/>
        <v>0</v>
      </c>
      <c r="AB538" s="253" t="e">
        <f t="shared" si="1362"/>
        <v>#REF!</v>
      </c>
      <c r="AC538" s="253">
        <f t="shared" si="1363"/>
        <v>0</v>
      </c>
      <c r="AD538" s="253" t="e">
        <f t="shared" si="1364"/>
        <v>#REF!</v>
      </c>
      <c r="AE538" s="253">
        <f t="shared" si="1364"/>
        <v>0</v>
      </c>
      <c r="AF538" s="257" t="e">
        <f t="shared" si="1266"/>
        <v>#REF!</v>
      </c>
    </row>
    <row r="539" spans="1:32" ht="12.75" hidden="1" customHeight="1" x14ac:dyDescent="0.2">
      <c r="A539" s="255" t="s">
        <v>63</v>
      </c>
      <c r="B539" s="267">
        <v>801</v>
      </c>
      <c r="C539" s="267" t="s">
        <v>312</v>
      </c>
      <c r="D539" s="248" t="s">
        <v>198</v>
      </c>
      <c r="E539" s="248" t="s">
        <v>363</v>
      </c>
      <c r="F539" s="248" t="s">
        <v>64</v>
      </c>
      <c r="G539" s="253"/>
      <c r="H539" s="253"/>
      <c r="I539" s="253"/>
      <c r="J539" s="253" t="e">
        <f>#REF!+I539</f>
        <v>#REF!</v>
      </c>
      <c r="K539" s="253"/>
      <c r="L539" s="253" t="e">
        <f t="shared" si="1352"/>
        <v>#REF!</v>
      </c>
      <c r="M539" s="253">
        <f t="shared" si="1352"/>
        <v>0</v>
      </c>
      <c r="N539" s="253" t="e">
        <f t="shared" si="1352"/>
        <v>#REF!</v>
      </c>
      <c r="O539" s="253">
        <f t="shared" si="1352"/>
        <v>0</v>
      </c>
      <c r="P539" s="253" t="e">
        <f t="shared" si="1352"/>
        <v>#REF!</v>
      </c>
      <c r="Q539" s="253">
        <f t="shared" si="1352"/>
        <v>0</v>
      </c>
      <c r="R539" s="253" t="e">
        <f t="shared" si="1352"/>
        <v>#REF!</v>
      </c>
      <c r="S539" s="253">
        <f t="shared" si="1353"/>
        <v>0</v>
      </c>
      <c r="T539" s="253" t="e">
        <f t="shared" si="1354"/>
        <v>#REF!</v>
      </c>
      <c r="U539" s="253">
        <f t="shared" si="1355"/>
        <v>0</v>
      </c>
      <c r="V539" s="253" t="e">
        <f t="shared" si="1356"/>
        <v>#REF!</v>
      </c>
      <c r="W539" s="253">
        <f t="shared" si="1357"/>
        <v>0</v>
      </c>
      <c r="X539" s="253" t="e">
        <f t="shared" si="1358"/>
        <v>#REF!</v>
      </c>
      <c r="Y539" s="253">
        <f t="shared" si="1359"/>
        <v>0</v>
      </c>
      <c r="Z539" s="253" t="e">
        <f t="shared" si="1360"/>
        <v>#REF!</v>
      </c>
      <c r="AA539" s="253">
        <f t="shared" si="1361"/>
        <v>0</v>
      </c>
      <c r="AB539" s="253" t="e">
        <f t="shared" si="1362"/>
        <v>#REF!</v>
      </c>
      <c r="AC539" s="253">
        <f t="shared" si="1363"/>
        <v>0</v>
      </c>
      <c r="AD539" s="253" t="e">
        <f t="shared" si="1364"/>
        <v>#REF!</v>
      </c>
      <c r="AE539" s="253">
        <f t="shared" si="1364"/>
        <v>0</v>
      </c>
      <c r="AF539" s="257" t="e">
        <f t="shared" si="1266"/>
        <v>#REF!</v>
      </c>
    </row>
    <row r="540" spans="1:32" ht="12.75" hidden="1" customHeight="1" x14ac:dyDescent="0.2">
      <c r="A540" s="255" t="s">
        <v>302</v>
      </c>
      <c r="B540" s="267">
        <v>801</v>
      </c>
      <c r="C540" s="267" t="s">
        <v>312</v>
      </c>
      <c r="D540" s="248" t="s">
        <v>198</v>
      </c>
      <c r="E540" s="248" t="s">
        <v>316</v>
      </c>
      <c r="F540" s="248" t="s">
        <v>303</v>
      </c>
      <c r="G540" s="253"/>
      <c r="H540" s="253"/>
      <c r="I540" s="253"/>
      <c r="J540" s="253" t="e">
        <f>#REF!+I540</f>
        <v>#REF!</v>
      </c>
      <c r="K540" s="253"/>
      <c r="L540" s="253" t="e">
        <f t="shared" si="1352"/>
        <v>#REF!</v>
      </c>
      <c r="M540" s="253">
        <f t="shared" si="1352"/>
        <v>0</v>
      </c>
      <c r="N540" s="253" t="e">
        <f t="shared" si="1352"/>
        <v>#REF!</v>
      </c>
      <c r="O540" s="253">
        <f t="shared" si="1352"/>
        <v>0</v>
      </c>
      <c r="P540" s="253" t="e">
        <f t="shared" si="1352"/>
        <v>#REF!</v>
      </c>
      <c r="Q540" s="253">
        <f t="shared" si="1352"/>
        <v>0</v>
      </c>
      <c r="R540" s="253" t="e">
        <f t="shared" si="1352"/>
        <v>#REF!</v>
      </c>
      <c r="S540" s="253">
        <f t="shared" si="1353"/>
        <v>0</v>
      </c>
      <c r="T540" s="253" t="e">
        <f t="shared" si="1354"/>
        <v>#REF!</v>
      </c>
      <c r="U540" s="253">
        <f t="shared" si="1355"/>
        <v>0</v>
      </c>
      <c r="V540" s="253" t="e">
        <f t="shared" si="1356"/>
        <v>#REF!</v>
      </c>
      <c r="W540" s="253">
        <f t="shared" si="1357"/>
        <v>0</v>
      </c>
      <c r="X540" s="253" t="e">
        <f t="shared" si="1358"/>
        <v>#REF!</v>
      </c>
      <c r="Y540" s="253">
        <f t="shared" si="1359"/>
        <v>0</v>
      </c>
      <c r="Z540" s="253" t="e">
        <f t="shared" si="1360"/>
        <v>#REF!</v>
      </c>
      <c r="AA540" s="253">
        <f t="shared" si="1361"/>
        <v>0</v>
      </c>
      <c r="AB540" s="253" t="e">
        <f t="shared" si="1362"/>
        <v>#REF!</v>
      </c>
      <c r="AC540" s="253">
        <f t="shared" si="1363"/>
        <v>0</v>
      </c>
      <c r="AD540" s="253" t="e">
        <f t="shared" si="1364"/>
        <v>#REF!</v>
      </c>
      <c r="AE540" s="253">
        <f t="shared" si="1364"/>
        <v>0</v>
      </c>
      <c r="AF540" s="257" t="e">
        <f t="shared" si="1266"/>
        <v>#REF!</v>
      </c>
    </row>
    <row r="541" spans="1:32" s="430" customFormat="1" ht="54.75" hidden="1" customHeight="1" x14ac:dyDescent="0.2">
      <c r="A541" s="365" t="s">
        <v>379</v>
      </c>
      <c r="B541" s="248">
        <v>801</v>
      </c>
      <c r="C541" s="248" t="s">
        <v>190</v>
      </c>
      <c r="D541" s="248" t="s">
        <v>196</v>
      </c>
      <c r="E541" s="248" t="s">
        <v>380</v>
      </c>
      <c r="F541" s="248"/>
      <c r="G541" s="253"/>
      <c r="H541" s="253"/>
      <c r="I541" s="253">
        <f>I542</f>
        <v>-1331</v>
      </c>
      <c r="J541" s="253" t="e">
        <f>J542</f>
        <v>#REF!</v>
      </c>
      <c r="K541" s="253">
        <f>K542</f>
        <v>-1331</v>
      </c>
      <c r="L541" s="253" t="e">
        <f>L542</f>
        <v>#REF!</v>
      </c>
      <c r="M541" s="253" t="e">
        <f>M542</f>
        <v>#REF!</v>
      </c>
      <c r="N541" s="253" t="e">
        <f t="shared" ref="N541:AE541" si="1365">N542</f>
        <v>#REF!</v>
      </c>
      <c r="O541" s="253" t="e">
        <f t="shared" si="1365"/>
        <v>#REF!</v>
      </c>
      <c r="P541" s="253" t="e">
        <f t="shared" si="1365"/>
        <v>#REF!</v>
      </c>
      <c r="Q541" s="253" t="e">
        <f t="shared" si="1365"/>
        <v>#REF!</v>
      </c>
      <c r="R541" s="253" t="e">
        <f t="shared" si="1365"/>
        <v>#REF!</v>
      </c>
      <c r="S541" s="253" t="e">
        <f t="shared" si="1365"/>
        <v>#REF!</v>
      </c>
      <c r="T541" s="253" t="e">
        <f t="shared" si="1365"/>
        <v>#REF!</v>
      </c>
      <c r="U541" s="253" t="e">
        <f t="shared" si="1365"/>
        <v>#REF!</v>
      </c>
      <c r="V541" s="253" t="e">
        <f t="shared" si="1365"/>
        <v>#REF!</v>
      </c>
      <c r="W541" s="253" t="e">
        <f t="shared" si="1365"/>
        <v>#REF!</v>
      </c>
      <c r="X541" s="253" t="e">
        <f t="shared" si="1365"/>
        <v>#REF!</v>
      </c>
      <c r="Y541" s="253" t="e">
        <f t="shared" si="1365"/>
        <v>#REF!</v>
      </c>
      <c r="Z541" s="253" t="e">
        <f t="shared" si="1365"/>
        <v>#REF!</v>
      </c>
      <c r="AA541" s="253" t="e">
        <f t="shared" si="1365"/>
        <v>#REF!</v>
      </c>
      <c r="AB541" s="253" t="e">
        <f t="shared" si="1365"/>
        <v>#REF!</v>
      </c>
      <c r="AC541" s="253" t="e">
        <f t="shared" si="1365"/>
        <v>#REF!</v>
      </c>
      <c r="AD541" s="253" t="e">
        <f t="shared" si="1365"/>
        <v>#REF!</v>
      </c>
      <c r="AE541" s="253" t="e">
        <f t="shared" si="1365"/>
        <v>#REF!</v>
      </c>
      <c r="AF541" s="257" t="e">
        <f t="shared" si="1266"/>
        <v>#REF!</v>
      </c>
    </row>
    <row r="542" spans="1:32" s="430" customFormat="1" ht="57.75" hidden="1" customHeight="1" x14ac:dyDescent="0.2">
      <c r="A542" s="363" t="s">
        <v>381</v>
      </c>
      <c r="B542" s="248" t="s">
        <v>146</v>
      </c>
      <c r="C542" s="248" t="s">
        <v>190</v>
      </c>
      <c r="D542" s="248" t="s">
        <v>196</v>
      </c>
      <c r="E542" s="248" t="s">
        <v>733</v>
      </c>
      <c r="F542" s="248"/>
      <c r="G542" s="253"/>
      <c r="H542" s="253"/>
      <c r="I542" s="253">
        <f>I543+I544+I545</f>
        <v>-1331</v>
      </c>
      <c r="J542" s="253" t="e">
        <f>J543+J544+J545</f>
        <v>#REF!</v>
      </c>
      <c r="K542" s="253">
        <f>K543+K544+K545</f>
        <v>-1331</v>
      </c>
      <c r="L542" s="253" t="e">
        <f>L543+L544+L545</f>
        <v>#REF!</v>
      </c>
      <c r="M542" s="253" t="e">
        <f>M543+M544+M545</f>
        <v>#REF!</v>
      </c>
      <c r="N542" s="253" t="e">
        <f t="shared" ref="N542:R542" si="1366">N543+N544+N545</f>
        <v>#REF!</v>
      </c>
      <c r="O542" s="253" t="e">
        <f t="shared" si="1366"/>
        <v>#REF!</v>
      </c>
      <c r="P542" s="253" t="e">
        <f t="shared" si="1366"/>
        <v>#REF!</v>
      </c>
      <c r="Q542" s="253" t="e">
        <f t="shared" si="1366"/>
        <v>#REF!</v>
      </c>
      <c r="R542" s="253" t="e">
        <f t="shared" si="1366"/>
        <v>#REF!</v>
      </c>
      <c r="S542" s="253" t="e">
        <f t="shared" ref="S542:T542" si="1367">S543+S544+S545</f>
        <v>#REF!</v>
      </c>
      <c r="T542" s="253" t="e">
        <f t="shared" si="1367"/>
        <v>#REF!</v>
      </c>
      <c r="U542" s="253" t="e">
        <f t="shared" ref="U542:V542" si="1368">U543+U544+U545</f>
        <v>#REF!</v>
      </c>
      <c r="V542" s="253" t="e">
        <f t="shared" si="1368"/>
        <v>#REF!</v>
      </c>
      <c r="W542" s="253" t="e">
        <f t="shared" ref="W542:X542" si="1369">W543+W544+W545</f>
        <v>#REF!</v>
      </c>
      <c r="X542" s="253" t="e">
        <f t="shared" si="1369"/>
        <v>#REF!</v>
      </c>
      <c r="Y542" s="253" t="e">
        <f t="shared" ref="Y542:Z542" si="1370">Y543+Y544+Y545</f>
        <v>#REF!</v>
      </c>
      <c r="Z542" s="253" t="e">
        <f t="shared" si="1370"/>
        <v>#REF!</v>
      </c>
      <c r="AA542" s="253" t="e">
        <f t="shared" ref="AA542:AB542" si="1371">AA543+AA544+AA545</f>
        <v>#REF!</v>
      </c>
      <c r="AB542" s="253" t="e">
        <f t="shared" si="1371"/>
        <v>#REF!</v>
      </c>
      <c r="AC542" s="253" t="e">
        <f t="shared" ref="AC542:AD542" si="1372">AC543+AC544+AC545</f>
        <v>#REF!</v>
      </c>
      <c r="AD542" s="253" t="e">
        <f t="shared" si="1372"/>
        <v>#REF!</v>
      </c>
      <c r="AE542" s="253" t="e">
        <f t="shared" ref="AE542" si="1373">AE543+AE544+AE545</f>
        <v>#REF!</v>
      </c>
      <c r="AF542" s="257" t="e">
        <f t="shared" si="1266"/>
        <v>#REF!</v>
      </c>
    </row>
    <row r="543" spans="1:32" s="430" customFormat="1" ht="12.75" hidden="1" customHeight="1" x14ac:dyDescent="0.2">
      <c r="A543" s="255" t="s">
        <v>95</v>
      </c>
      <c r="B543" s="248" t="s">
        <v>146</v>
      </c>
      <c r="C543" s="248" t="s">
        <v>190</v>
      </c>
      <c r="D543" s="248" t="s">
        <v>196</v>
      </c>
      <c r="E543" s="248" t="s">
        <v>733</v>
      </c>
      <c r="F543" s="248" t="s">
        <v>96</v>
      </c>
      <c r="G543" s="253"/>
      <c r="H543" s="253"/>
      <c r="I543" s="253">
        <v>-1269.5</v>
      </c>
      <c r="J543" s="253" t="e">
        <f>#REF!+I543</f>
        <v>#REF!</v>
      </c>
      <c r="K543" s="253">
        <v>-1269.5</v>
      </c>
      <c r="L543" s="253" t="e">
        <f>#REF!+J543</f>
        <v>#REF!</v>
      </c>
      <c r="M543" s="253" t="e">
        <f>#REF!+K543</f>
        <v>#REF!</v>
      </c>
      <c r="N543" s="253" t="e">
        <f>#REF!+L543</f>
        <v>#REF!</v>
      </c>
      <c r="O543" s="253" t="e">
        <f>#REF!+M543</f>
        <v>#REF!</v>
      </c>
      <c r="P543" s="253" t="e">
        <f>#REF!+N543</f>
        <v>#REF!</v>
      </c>
      <c r="Q543" s="253" t="e">
        <f>#REF!+O543</f>
        <v>#REF!</v>
      </c>
      <c r="R543" s="253" t="e">
        <f>#REF!+P543</f>
        <v>#REF!</v>
      </c>
      <c r="S543" s="253" t="e">
        <f>#REF!+Q543</f>
        <v>#REF!</v>
      </c>
      <c r="T543" s="253" t="e">
        <f>#REF!+R543</f>
        <v>#REF!</v>
      </c>
      <c r="U543" s="253" t="e">
        <f>#REF!+S543</f>
        <v>#REF!</v>
      </c>
      <c r="V543" s="253" t="e">
        <f>#REF!+T543</f>
        <v>#REF!</v>
      </c>
      <c r="W543" s="253" t="e">
        <f>#REF!+U543</f>
        <v>#REF!</v>
      </c>
      <c r="X543" s="253" t="e">
        <f>#REF!+V543</f>
        <v>#REF!</v>
      </c>
      <c r="Y543" s="253" t="e">
        <f>#REF!+W543</f>
        <v>#REF!</v>
      </c>
      <c r="Z543" s="253" t="e">
        <f>#REF!+X543</f>
        <v>#REF!</v>
      </c>
      <c r="AA543" s="253" t="e">
        <f>#REF!+Y543</f>
        <v>#REF!</v>
      </c>
      <c r="AB543" s="253" t="e">
        <f>#REF!+Z543</f>
        <v>#REF!</v>
      </c>
      <c r="AC543" s="253" t="e">
        <f>#REF!+AA543</f>
        <v>#REF!</v>
      </c>
      <c r="AD543" s="253" t="e">
        <f>#REF!+AB543</f>
        <v>#REF!</v>
      </c>
      <c r="AE543" s="253" t="e">
        <f>#REF!+AC543</f>
        <v>#REF!</v>
      </c>
      <c r="AF543" s="257" t="e">
        <f t="shared" si="1266"/>
        <v>#REF!</v>
      </c>
    </row>
    <row r="544" spans="1:32" s="430" customFormat="1" ht="12.75" hidden="1" customHeight="1" x14ac:dyDescent="0.2">
      <c r="A544" s="255" t="s">
        <v>97</v>
      </c>
      <c r="B544" s="248" t="s">
        <v>146</v>
      </c>
      <c r="C544" s="248" t="s">
        <v>190</v>
      </c>
      <c r="D544" s="248" t="s">
        <v>196</v>
      </c>
      <c r="E544" s="248" t="s">
        <v>733</v>
      </c>
      <c r="F544" s="248" t="s">
        <v>98</v>
      </c>
      <c r="G544" s="253"/>
      <c r="H544" s="253"/>
      <c r="I544" s="253">
        <v>0</v>
      </c>
      <c r="J544" s="253" t="e">
        <f>#REF!+I544</f>
        <v>#REF!</v>
      </c>
      <c r="K544" s="253">
        <v>0</v>
      </c>
      <c r="L544" s="253" t="e">
        <f>#REF!+J544</f>
        <v>#REF!</v>
      </c>
      <c r="M544" s="253" t="e">
        <f>#REF!+K544</f>
        <v>#REF!</v>
      </c>
      <c r="N544" s="253" t="e">
        <f>#REF!+L544</f>
        <v>#REF!</v>
      </c>
      <c r="O544" s="253" t="e">
        <f>#REF!+M544</f>
        <v>#REF!</v>
      </c>
      <c r="P544" s="253" t="e">
        <f>#REF!+N544</f>
        <v>#REF!</v>
      </c>
      <c r="Q544" s="253" t="e">
        <f>#REF!+O544</f>
        <v>#REF!</v>
      </c>
      <c r="R544" s="253" t="e">
        <f>#REF!+P544</f>
        <v>#REF!</v>
      </c>
      <c r="S544" s="253" t="e">
        <f>#REF!+Q544</f>
        <v>#REF!</v>
      </c>
      <c r="T544" s="253" t="e">
        <f>#REF!+R544</f>
        <v>#REF!</v>
      </c>
      <c r="U544" s="253" t="e">
        <f>#REF!+S544</f>
        <v>#REF!</v>
      </c>
      <c r="V544" s="253" t="e">
        <f>#REF!+T544</f>
        <v>#REF!</v>
      </c>
      <c r="W544" s="253" t="e">
        <f>#REF!+U544</f>
        <v>#REF!</v>
      </c>
      <c r="X544" s="253" t="e">
        <f>#REF!+V544</f>
        <v>#REF!</v>
      </c>
      <c r="Y544" s="253" t="e">
        <f>#REF!+W544</f>
        <v>#REF!</v>
      </c>
      <c r="Z544" s="253" t="e">
        <f>#REF!+X544</f>
        <v>#REF!</v>
      </c>
      <c r="AA544" s="253" t="e">
        <f>#REF!+Y544</f>
        <v>#REF!</v>
      </c>
      <c r="AB544" s="253" t="e">
        <f>#REF!+Z544</f>
        <v>#REF!</v>
      </c>
      <c r="AC544" s="253" t="e">
        <f>#REF!+AA544</f>
        <v>#REF!</v>
      </c>
      <c r="AD544" s="253" t="e">
        <f>#REF!+AB544</f>
        <v>#REF!</v>
      </c>
      <c r="AE544" s="253" t="e">
        <f>#REF!+AC544</f>
        <v>#REF!</v>
      </c>
      <c r="AF544" s="257" t="e">
        <f t="shared" si="1266"/>
        <v>#REF!</v>
      </c>
    </row>
    <row r="545" spans="1:32" s="430" customFormat="1" ht="18.75" hidden="1" customHeight="1" x14ac:dyDescent="0.2">
      <c r="A545" s="255" t="s">
        <v>93</v>
      </c>
      <c r="B545" s="248" t="s">
        <v>146</v>
      </c>
      <c r="C545" s="248" t="s">
        <v>190</v>
      </c>
      <c r="D545" s="248" t="s">
        <v>196</v>
      </c>
      <c r="E545" s="248" t="s">
        <v>733</v>
      </c>
      <c r="F545" s="248" t="s">
        <v>94</v>
      </c>
      <c r="G545" s="253"/>
      <c r="H545" s="253"/>
      <c r="I545" s="253">
        <v>-61.5</v>
      </c>
      <c r="J545" s="253" t="e">
        <f>#REF!+I545</f>
        <v>#REF!</v>
      </c>
      <c r="K545" s="253">
        <v>-61.5</v>
      </c>
      <c r="L545" s="253" t="e">
        <f>#REF!+J545</f>
        <v>#REF!</v>
      </c>
      <c r="M545" s="253" t="e">
        <f>#REF!+K545</f>
        <v>#REF!</v>
      </c>
      <c r="N545" s="253" t="e">
        <f>#REF!+L545</f>
        <v>#REF!</v>
      </c>
      <c r="O545" s="253" t="e">
        <f>#REF!+M545</f>
        <v>#REF!</v>
      </c>
      <c r="P545" s="253" t="e">
        <f>#REF!+N545</f>
        <v>#REF!</v>
      </c>
      <c r="Q545" s="253" t="e">
        <f>#REF!+O545</f>
        <v>#REF!</v>
      </c>
      <c r="R545" s="253" t="e">
        <f>#REF!+P545</f>
        <v>#REF!</v>
      </c>
      <c r="S545" s="253" t="e">
        <f>#REF!+Q545</f>
        <v>#REF!</v>
      </c>
      <c r="T545" s="253" t="e">
        <f>#REF!+R545</f>
        <v>#REF!</v>
      </c>
      <c r="U545" s="253" t="e">
        <f>#REF!+S545</f>
        <v>#REF!</v>
      </c>
      <c r="V545" s="253" t="e">
        <f>#REF!+T545</f>
        <v>#REF!</v>
      </c>
      <c r="W545" s="253" t="e">
        <f>#REF!+U545</f>
        <v>#REF!</v>
      </c>
      <c r="X545" s="253" t="e">
        <f>#REF!+V545</f>
        <v>#REF!</v>
      </c>
      <c r="Y545" s="253" t="e">
        <f>#REF!+W545</f>
        <v>#REF!</v>
      </c>
      <c r="Z545" s="253" t="e">
        <f>#REF!+X545</f>
        <v>#REF!</v>
      </c>
      <c r="AA545" s="253" t="e">
        <f>#REF!+Y545</f>
        <v>#REF!</v>
      </c>
      <c r="AB545" s="253" t="e">
        <f>#REF!+Z545</f>
        <v>#REF!</v>
      </c>
      <c r="AC545" s="253" t="e">
        <f>#REF!+AA545</f>
        <v>#REF!</v>
      </c>
      <c r="AD545" s="253" t="e">
        <f>#REF!+AB545</f>
        <v>#REF!</v>
      </c>
      <c r="AE545" s="253" t="e">
        <f>#REF!+AC545</f>
        <v>#REF!</v>
      </c>
      <c r="AF545" s="257" t="e">
        <f t="shared" si="1266"/>
        <v>#REF!</v>
      </c>
    </row>
    <row r="546" spans="1:32" s="430" customFormat="1" ht="95.25" hidden="1" customHeight="1" x14ac:dyDescent="0.2">
      <c r="A546" s="363" t="s">
        <v>478</v>
      </c>
      <c r="B546" s="248" t="s">
        <v>146</v>
      </c>
      <c r="C546" s="248" t="s">
        <v>190</v>
      </c>
      <c r="D546" s="248" t="s">
        <v>196</v>
      </c>
      <c r="E546" s="248" t="s">
        <v>479</v>
      </c>
      <c r="F546" s="248"/>
      <c r="G546" s="253"/>
      <c r="H546" s="253"/>
      <c r="I546" s="253">
        <f>I547+I548+I549</f>
        <v>0</v>
      </c>
      <c r="J546" s="253">
        <f>J547+J548+J549</f>
        <v>0</v>
      </c>
      <c r="K546" s="253">
        <f>K547+K548+K549</f>
        <v>0</v>
      </c>
      <c r="L546" s="253">
        <f>L547+L548+L549</f>
        <v>0</v>
      </c>
      <c r="M546" s="253">
        <f>M547+M548+M549</f>
        <v>0</v>
      </c>
      <c r="N546" s="253">
        <f t="shared" ref="N546:R546" si="1374">N547+N548+N549</f>
        <v>0</v>
      </c>
      <c r="O546" s="253">
        <f t="shared" si="1374"/>
        <v>0</v>
      </c>
      <c r="P546" s="253">
        <f t="shared" si="1374"/>
        <v>0</v>
      </c>
      <c r="Q546" s="253">
        <f t="shared" si="1374"/>
        <v>0</v>
      </c>
      <c r="R546" s="253">
        <f t="shared" si="1374"/>
        <v>0</v>
      </c>
      <c r="S546" s="253">
        <f t="shared" ref="S546:T546" si="1375">S547+S548+S549</f>
        <v>0</v>
      </c>
      <c r="T546" s="253">
        <f t="shared" si="1375"/>
        <v>0</v>
      </c>
      <c r="U546" s="253">
        <f t="shared" ref="U546:V546" si="1376">U547+U548+U549</f>
        <v>0</v>
      </c>
      <c r="V546" s="253">
        <f t="shared" si="1376"/>
        <v>0</v>
      </c>
      <c r="W546" s="253">
        <f t="shared" ref="W546:X546" si="1377">W547+W548+W549</f>
        <v>0</v>
      </c>
      <c r="X546" s="253">
        <f t="shared" si="1377"/>
        <v>0</v>
      </c>
      <c r="Y546" s="253">
        <f t="shared" ref="Y546:Z546" si="1378">Y547+Y548+Y549</f>
        <v>0</v>
      </c>
      <c r="Z546" s="253">
        <f t="shared" si="1378"/>
        <v>0</v>
      </c>
      <c r="AA546" s="253">
        <f t="shared" ref="AA546:AB546" si="1379">AA547+AA548+AA549</f>
        <v>0</v>
      </c>
      <c r="AB546" s="253">
        <f t="shared" si="1379"/>
        <v>0</v>
      </c>
      <c r="AC546" s="253">
        <f t="shared" ref="AC546:AD546" si="1380">AC547+AC548+AC549</f>
        <v>0</v>
      </c>
      <c r="AD546" s="253">
        <f t="shared" si="1380"/>
        <v>0</v>
      </c>
      <c r="AE546" s="253">
        <f t="shared" ref="AE546" si="1381">AE547+AE548+AE549</f>
        <v>0</v>
      </c>
      <c r="AF546" s="257" t="e">
        <f t="shared" si="1266"/>
        <v>#DIV/0!</v>
      </c>
    </row>
    <row r="547" spans="1:32" s="430" customFormat="1" ht="21" hidden="1" customHeight="1" x14ac:dyDescent="0.2">
      <c r="A547" s="255" t="s">
        <v>95</v>
      </c>
      <c r="B547" s="248" t="s">
        <v>146</v>
      </c>
      <c r="C547" s="248" t="s">
        <v>190</v>
      </c>
      <c r="D547" s="248" t="s">
        <v>196</v>
      </c>
      <c r="E547" s="248" t="s">
        <v>479</v>
      </c>
      <c r="F547" s="248" t="s">
        <v>96</v>
      </c>
      <c r="G547" s="253"/>
      <c r="H547" s="253"/>
      <c r="I547" s="253">
        <v>0</v>
      </c>
      <c r="J547" s="253">
        <f>G547+I547</f>
        <v>0</v>
      </c>
      <c r="K547" s="253">
        <v>0</v>
      </c>
      <c r="L547" s="253">
        <f t="shared" ref="L547:R549" si="1382">H547+J547</f>
        <v>0</v>
      </c>
      <c r="M547" s="253">
        <f t="shared" si="1382"/>
        <v>0</v>
      </c>
      <c r="N547" s="253">
        <f t="shared" si="1382"/>
        <v>0</v>
      </c>
      <c r="O547" s="253">
        <f t="shared" si="1382"/>
        <v>0</v>
      </c>
      <c r="P547" s="253">
        <f t="shared" si="1382"/>
        <v>0</v>
      </c>
      <c r="Q547" s="253">
        <f t="shared" si="1382"/>
        <v>0</v>
      </c>
      <c r="R547" s="253">
        <f t="shared" si="1382"/>
        <v>0</v>
      </c>
      <c r="S547" s="253">
        <f t="shared" ref="S547:S549" si="1383">O547+Q547</f>
        <v>0</v>
      </c>
      <c r="T547" s="253">
        <f t="shared" ref="T547:T549" si="1384">P547+R547</f>
        <v>0</v>
      </c>
      <c r="U547" s="253">
        <f t="shared" ref="U547:U549" si="1385">Q547+S547</f>
        <v>0</v>
      </c>
      <c r="V547" s="253">
        <f t="shared" ref="V547:V549" si="1386">R547+T547</f>
        <v>0</v>
      </c>
      <c r="W547" s="253">
        <f t="shared" ref="W547:W549" si="1387">S547+U547</f>
        <v>0</v>
      </c>
      <c r="X547" s="253">
        <f t="shared" ref="X547:X549" si="1388">T547+V547</f>
        <v>0</v>
      </c>
      <c r="Y547" s="253">
        <f t="shared" ref="Y547:Y549" si="1389">U547+W547</f>
        <v>0</v>
      </c>
      <c r="Z547" s="253">
        <f t="shared" ref="Z547:Z549" si="1390">V547+X547</f>
        <v>0</v>
      </c>
      <c r="AA547" s="253">
        <f t="shared" ref="AA547:AA549" si="1391">W547+Y547</f>
        <v>0</v>
      </c>
      <c r="AB547" s="253">
        <f t="shared" ref="AB547:AB549" si="1392">X547+Z547</f>
        <v>0</v>
      </c>
      <c r="AC547" s="253">
        <f t="shared" ref="AC547:AC549" si="1393">Y547+AA547</f>
        <v>0</v>
      </c>
      <c r="AD547" s="253">
        <f t="shared" ref="AD547:AE549" si="1394">Z547+AB547</f>
        <v>0</v>
      </c>
      <c r="AE547" s="253">
        <f t="shared" si="1394"/>
        <v>0</v>
      </c>
      <c r="AF547" s="257" t="e">
        <f t="shared" si="1266"/>
        <v>#DIV/0!</v>
      </c>
    </row>
    <row r="548" spans="1:32" s="430" customFormat="1" ht="24.75" hidden="1" customHeight="1" x14ac:dyDescent="0.2">
      <c r="A548" s="255" t="s">
        <v>97</v>
      </c>
      <c r="B548" s="248" t="s">
        <v>146</v>
      </c>
      <c r="C548" s="248" t="s">
        <v>190</v>
      </c>
      <c r="D548" s="248" t="s">
        <v>196</v>
      </c>
      <c r="E548" s="248" t="s">
        <v>479</v>
      </c>
      <c r="F548" s="248" t="s">
        <v>98</v>
      </c>
      <c r="G548" s="253"/>
      <c r="H548" s="253"/>
      <c r="I548" s="253">
        <v>0</v>
      </c>
      <c r="J548" s="253">
        <f>G548+I548</f>
        <v>0</v>
      </c>
      <c r="K548" s="253">
        <v>0</v>
      </c>
      <c r="L548" s="253">
        <f t="shared" si="1382"/>
        <v>0</v>
      </c>
      <c r="M548" s="253">
        <f t="shared" si="1382"/>
        <v>0</v>
      </c>
      <c r="N548" s="253">
        <f t="shared" si="1382"/>
        <v>0</v>
      </c>
      <c r="O548" s="253">
        <f t="shared" si="1382"/>
        <v>0</v>
      </c>
      <c r="P548" s="253">
        <f t="shared" si="1382"/>
        <v>0</v>
      </c>
      <c r="Q548" s="253">
        <f t="shared" si="1382"/>
        <v>0</v>
      </c>
      <c r="R548" s="253">
        <f t="shared" si="1382"/>
        <v>0</v>
      </c>
      <c r="S548" s="253">
        <f t="shared" si="1383"/>
        <v>0</v>
      </c>
      <c r="T548" s="253">
        <f t="shared" si="1384"/>
        <v>0</v>
      </c>
      <c r="U548" s="253">
        <f t="shared" si="1385"/>
        <v>0</v>
      </c>
      <c r="V548" s="253">
        <f t="shared" si="1386"/>
        <v>0</v>
      </c>
      <c r="W548" s="253">
        <f t="shared" si="1387"/>
        <v>0</v>
      </c>
      <c r="X548" s="253">
        <f t="shared" si="1388"/>
        <v>0</v>
      </c>
      <c r="Y548" s="253">
        <f t="shared" si="1389"/>
        <v>0</v>
      </c>
      <c r="Z548" s="253">
        <f t="shared" si="1390"/>
        <v>0</v>
      </c>
      <c r="AA548" s="253">
        <f t="shared" si="1391"/>
        <v>0</v>
      </c>
      <c r="AB548" s="253">
        <f t="shared" si="1392"/>
        <v>0</v>
      </c>
      <c r="AC548" s="253">
        <f t="shared" si="1393"/>
        <v>0</v>
      </c>
      <c r="AD548" s="253">
        <f t="shared" si="1394"/>
        <v>0</v>
      </c>
      <c r="AE548" s="253">
        <f t="shared" si="1394"/>
        <v>0</v>
      </c>
      <c r="AF548" s="257" t="e">
        <f t="shared" si="1266"/>
        <v>#DIV/0!</v>
      </c>
    </row>
    <row r="549" spans="1:32" s="430" customFormat="1" ht="28.5" hidden="1" customHeight="1" x14ac:dyDescent="0.2">
      <c r="A549" s="255" t="s">
        <v>93</v>
      </c>
      <c r="B549" s="248" t="s">
        <v>146</v>
      </c>
      <c r="C549" s="248" t="s">
        <v>190</v>
      </c>
      <c r="D549" s="248" t="s">
        <v>196</v>
      </c>
      <c r="E549" s="248" t="s">
        <v>479</v>
      </c>
      <c r="F549" s="248" t="s">
        <v>94</v>
      </c>
      <c r="G549" s="253"/>
      <c r="H549" s="253"/>
      <c r="I549" s="253">
        <v>0</v>
      </c>
      <c r="J549" s="253">
        <f>G549+I549</f>
        <v>0</v>
      </c>
      <c r="K549" s="253">
        <v>0</v>
      </c>
      <c r="L549" s="253">
        <f t="shared" si="1382"/>
        <v>0</v>
      </c>
      <c r="M549" s="253">
        <f t="shared" si="1382"/>
        <v>0</v>
      </c>
      <c r="N549" s="253">
        <f t="shared" si="1382"/>
        <v>0</v>
      </c>
      <c r="O549" s="253">
        <f t="shared" si="1382"/>
        <v>0</v>
      </c>
      <c r="P549" s="253">
        <f t="shared" si="1382"/>
        <v>0</v>
      </c>
      <c r="Q549" s="253">
        <f t="shared" si="1382"/>
        <v>0</v>
      </c>
      <c r="R549" s="253">
        <f t="shared" si="1382"/>
        <v>0</v>
      </c>
      <c r="S549" s="253">
        <f t="shared" si="1383"/>
        <v>0</v>
      </c>
      <c r="T549" s="253">
        <f t="shared" si="1384"/>
        <v>0</v>
      </c>
      <c r="U549" s="253">
        <f t="shared" si="1385"/>
        <v>0</v>
      </c>
      <c r="V549" s="253">
        <f t="shared" si="1386"/>
        <v>0</v>
      </c>
      <c r="W549" s="253">
        <f t="shared" si="1387"/>
        <v>0</v>
      </c>
      <c r="X549" s="253">
        <f t="shared" si="1388"/>
        <v>0</v>
      </c>
      <c r="Y549" s="253">
        <f t="shared" si="1389"/>
        <v>0</v>
      </c>
      <c r="Z549" s="253">
        <f t="shared" si="1390"/>
        <v>0</v>
      </c>
      <c r="AA549" s="253">
        <f t="shared" si="1391"/>
        <v>0</v>
      </c>
      <c r="AB549" s="253">
        <f t="shared" si="1392"/>
        <v>0</v>
      </c>
      <c r="AC549" s="253">
        <f t="shared" si="1393"/>
        <v>0</v>
      </c>
      <c r="AD549" s="253">
        <f t="shared" si="1394"/>
        <v>0</v>
      </c>
      <c r="AE549" s="253">
        <f t="shared" si="1394"/>
        <v>0</v>
      </c>
      <c r="AF549" s="257" t="e">
        <f t="shared" si="1266"/>
        <v>#DIV/0!</v>
      </c>
    </row>
    <row r="550" spans="1:32" s="430" customFormat="1" ht="14.25" hidden="1" customHeight="1" x14ac:dyDescent="0.2">
      <c r="A550" s="255" t="s">
        <v>505</v>
      </c>
      <c r="B550" s="267">
        <v>801</v>
      </c>
      <c r="C550" s="267" t="s">
        <v>312</v>
      </c>
      <c r="D550" s="248" t="s">
        <v>196</v>
      </c>
      <c r="E550" s="247" t="s">
        <v>507</v>
      </c>
      <c r="F550" s="267"/>
      <c r="G550" s="253"/>
      <c r="H550" s="253"/>
      <c r="I550" s="253">
        <f>I551</f>
        <v>-13512.5</v>
      </c>
      <c r="J550" s="253" t="e">
        <f>J551</f>
        <v>#REF!</v>
      </c>
      <c r="K550" s="253">
        <f>K551</f>
        <v>-13512.5</v>
      </c>
      <c r="L550" s="253" t="e">
        <f>L551</f>
        <v>#REF!</v>
      </c>
      <c r="M550" s="253" t="e">
        <f>M551</f>
        <v>#REF!</v>
      </c>
      <c r="N550" s="253" t="e">
        <f t="shared" ref="N550:AE550" si="1395">N551</f>
        <v>#REF!</v>
      </c>
      <c r="O550" s="253" t="e">
        <f t="shared" si="1395"/>
        <v>#REF!</v>
      </c>
      <c r="P550" s="253" t="e">
        <f t="shared" si="1395"/>
        <v>#REF!</v>
      </c>
      <c r="Q550" s="253" t="e">
        <f t="shared" si="1395"/>
        <v>#REF!</v>
      </c>
      <c r="R550" s="253" t="e">
        <f t="shared" si="1395"/>
        <v>#REF!</v>
      </c>
      <c r="S550" s="253" t="e">
        <f t="shared" si="1395"/>
        <v>#REF!</v>
      </c>
      <c r="T550" s="253" t="e">
        <f t="shared" si="1395"/>
        <v>#REF!</v>
      </c>
      <c r="U550" s="253" t="e">
        <f t="shared" si="1395"/>
        <v>#REF!</v>
      </c>
      <c r="V550" s="253" t="e">
        <f t="shared" si="1395"/>
        <v>#REF!</v>
      </c>
      <c r="W550" s="253" t="e">
        <f t="shared" si="1395"/>
        <v>#REF!</v>
      </c>
      <c r="X550" s="253" t="e">
        <f t="shared" si="1395"/>
        <v>#REF!</v>
      </c>
      <c r="Y550" s="253" t="e">
        <f t="shared" si="1395"/>
        <v>#REF!</v>
      </c>
      <c r="Z550" s="253" t="e">
        <f t="shared" si="1395"/>
        <v>#REF!</v>
      </c>
      <c r="AA550" s="253" t="e">
        <f t="shared" si="1395"/>
        <v>#REF!</v>
      </c>
      <c r="AB550" s="253" t="e">
        <f t="shared" si="1395"/>
        <v>#REF!</v>
      </c>
      <c r="AC550" s="253" t="e">
        <f t="shared" si="1395"/>
        <v>#REF!</v>
      </c>
      <c r="AD550" s="253" t="e">
        <f t="shared" si="1395"/>
        <v>#REF!</v>
      </c>
      <c r="AE550" s="253" t="e">
        <f t="shared" si="1395"/>
        <v>#REF!</v>
      </c>
      <c r="AF550" s="257" t="e">
        <f t="shared" si="1266"/>
        <v>#REF!</v>
      </c>
    </row>
    <row r="551" spans="1:32" s="430" customFormat="1" ht="17.25" hidden="1" customHeight="1" x14ac:dyDescent="0.2">
      <c r="A551" s="255" t="s">
        <v>506</v>
      </c>
      <c r="B551" s="267">
        <v>801</v>
      </c>
      <c r="C551" s="267" t="s">
        <v>312</v>
      </c>
      <c r="D551" s="248" t="s">
        <v>196</v>
      </c>
      <c r="E551" s="256" t="s">
        <v>467</v>
      </c>
      <c r="F551" s="248"/>
      <c r="G551" s="253"/>
      <c r="H551" s="253"/>
      <c r="I551" s="253">
        <f>I552+I553+I554+I555+I556+I557</f>
        <v>-13512.5</v>
      </c>
      <c r="J551" s="253" t="e">
        <f>J552+J553+J554+J555+J556+J557</f>
        <v>#REF!</v>
      </c>
      <c r="K551" s="253">
        <f>K552+K553+K554+K555+K556+K557</f>
        <v>-13512.5</v>
      </c>
      <c r="L551" s="253" t="e">
        <f>L552+L553+L554+L555+L556+L557</f>
        <v>#REF!</v>
      </c>
      <c r="M551" s="253" t="e">
        <f>M552+M553+M554+M555+M556+M557</f>
        <v>#REF!</v>
      </c>
      <c r="N551" s="253" t="e">
        <f t="shared" ref="N551:R551" si="1396">N552+N553+N554+N555+N556+N557</f>
        <v>#REF!</v>
      </c>
      <c r="O551" s="253" t="e">
        <f t="shared" si="1396"/>
        <v>#REF!</v>
      </c>
      <c r="P551" s="253" t="e">
        <f t="shared" si="1396"/>
        <v>#REF!</v>
      </c>
      <c r="Q551" s="253" t="e">
        <f t="shared" si="1396"/>
        <v>#REF!</v>
      </c>
      <c r="R551" s="253" t="e">
        <f t="shared" si="1396"/>
        <v>#REF!</v>
      </c>
      <c r="S551" s="253" t="e">
        <f t="shared" ref="S551:T551" si="1397">S552+S553+S554+S555+S556+S557</f>
        <v>#REF!</v>
      </c>
      <c r="T551" s="253" t="e">
        <f t="shared" si="1397"/>
        <v>#REF!</v>
      </c>
      <c r="U551" s="253" t="e">
        <f t="shared" ref="U551:V551" si="1398">U552+U553+U554+U555+U556+U557</f>
        <v>#REF!</v>
      </c>
      <c r="V551" s="253" t="e">
        <f t="shared" si="1398"/>
        <v>#REF!</v>
      </c>
      <c r="W551" s="253" t="e">
        <f t="shared" ref="W551:X551" si="1399">W552+W553+W554+W555+W556+W557</f>
        <v>#REF!</v>
      </c>
      <c r="X551" s="253" t="e">
        <f t="shared" si="1399"/>
        <v>#REF!</v>
      </c>
      <c r="Y551" s="253" t="e">
        <f t="shared" ref="Y551:Z551" si="1400">Y552+Y553+Y554+Y555+Y556+Y557</f>
        <v>#REF!</v>
      </c>
      <c r="Z551" s="253" t="e">
        <f t="shared" si="1400"/>
        <v>#REF!</v>
      </c>
      <c r="AA551" s="253" t="e">
        <f t="shared" ref="AA551:AB551" si="1401">AA552+AA553+AA554+AA555+AA556+AA557</f>
        <v>#REF!</v>
      </c>
      <c r="AB551" s="253" t="e">
        <f t="shared" si="1401"/>
        <v>#REF!</v>
      </c>
      <c r="AC551" s="253" t="e">
        <f t="shared" ref="AC551:AD551" si="1402">AC552+AC553+AC554+AC555+AC556+AC557</f>
        <v>#REF!</v>
      </c>
      <c r="AD551" s="253" t="e">
        <f t="shared" si="1402"/>
        <v>#REF!</v>
      </c>
      <c r="AE551" s="253" t="e">
        <f t="shared" ref="AE551" si="1403">AE552+AE553+AE554+AE555+AE556+AE557</f>
        <v>#REF!</v>
      </c>
      <c r="AF551" s="257" t="e">
        <f t="shared" si="1266"/>
        <v>#REF!</v>
      </c>
    </row>
    <row r="552" spans="1:32" s="430" customFormat="1" ht="15" hidden="1" customHeight="1" x14ac:dyDescent="0.2">
      <c r="A552" s="255" t="s">
        <v>95</v>
      </c>
      <c r="B552" s="267">
        <v>801</v>
      </c>
      <c r="C552" s="267" t="s">
        <v>312</v>
      </c>
      <c r="D552" s="248" t="s">
        <v>196</v>
      </c>
      <c r="E552" s="256" t="s">
        <v>467</v>
      </c>
      <c r="F552" s="248" t="s">
        <v>96</v>
      </c>
      <c r="G552" s="253"/>
      <c r="H552" s="253"/>
      <c r="I552" s="253">
        <v>-10282.5</v>
      </c>
      <c r="J552" s="253" t="e">
        <f>#REF!+I552</f>
        <v>#REF!</v>
      </c>
      <c r="K552" s="253">
        <v>-10282.5</v>
      </c>
      <c r="L552" s="253" t="e">
        <f>#REF!+J552</f>
        <v>#REF!</v>
      </c>
      <c r="M552" s="253" t="e">
        <f>#REF!+K552</f>
        <v>#REF!</v>
      </c>
      <c r="N552" s="253" t="e">
        <f>#REF!+L552</f>
        <v>#REF!</v>
      </c>
      <c r="O552" s="253" t="e">
        <f>#REF!+M552</f>
        <v>#REF!</v>
      </c>
      <c r="P552" s="253" t="e">
        <f>#REF!+N552</f>
        <v>#REF!</v>
      </c>
      <c r="Q552" s="253" t="e">
        <f>#REF!+O552</f>
        <v>#REF!</v>
      </c>
      <c r="R552" s="253" t="e">
        <f>#REF!+P552</f>
        <v>#REF!</v>
      </c>
      <c r="S552" s="253" t="e">
        <f>#REF!+Q552</f>
        <v>#REF!</v>
      </c>
      <c r="T552" s="253" t="e">
        <f>#REF!+R552</f>
        <v>#REF!</v>
      </c>
      <c r="U552" s="253" t="e">
        <f>#REF!+S552</f>
        <v>#REF!</v>
      </c>
      <c r="V552" s="253" t="e">
        <f>#REF!+T552</f>
        <v>#REF!</v>
      </c>
      <c r="W552" s="253" t="e">
        <f>#REF!+U552</f>
        <v>#REF!</v>
      </c>
      <c r="X552" s="253" t="e">
        <f>#REF!+V552</f>
        <v>#REF!</v>
      </c>
      <c r="Y552" s="253" t="e">
        <f>#REF!+W552</f>
        <v>#REF!</v>
      </c>
      <c r="Z552" s="253" t="e">
        <f>#REF!+X552</f>
        <v>#REF!</v>
      </c>
      <c r="AA552" s="253" t="e">
        <f>#REF!+Y552</f>
        <v>#REF!</v>
      </c>
      <c r="AB552" s="253" t="e">
        <f>#REF!+Z552</f>
        <v>#REF!</v>
      </c>
      <c r="AC552" s="253" t="e">
        <f>#REF!+AA552</f>
        <v>#REF!</v>
      </c>
      <c r="AD552" s="253" t="e">
        <f>#REF!+AB552</f>
        <v>#REF!</v>
      </c>
      <c r="AE552" s="253" t="e">
        <f>#REF!+AC552</f>
        <v>#REF!</v>
      </c>
      <c r="AF552" s="257" t="e">
        <f t="shared" si="1266"/>
        <v>#REF!</v>
      </c>
    </row>
    <row r="553" spans="1:32" s="430" customFormat="1" ht="18" hidden="1" customHeight="1" x14ac:dyDescent="0.2">
      <c r="A553" s="255" t="s">
        <v>97</v>
      </c>
      <c r="B553" s="267">
        <v>801</v>
      </c>
      <c r="C553" s="267" t="s">
        <v>312</v>
      </c>
      <c r="D553" s="248" t="s">
        <v>196</v>
      </c>
      <c r="E553" s="256" t="s">
        <v>467</v>
      </c>
      <c r="F553" s="248" t="s">
        <v>98</v>
      </c>
      <c r="G553" s="253"/>
      <c r="H553" s="253"/>
      <c r="I553" s="253">
        <v>-480</v>
      </c>
      <c r="J553" s="253" t="e">
        <f>#REF!+I553</f>
        <v>#REF!</v>
      </c>
      <c r="K553" s="253">
        <v>-480</v>
      </c>
      <c r="L553" s="253" t="e">
        <f>#REF!+J553</f>
        <v>#REF!</v>
      </c>
      <c r="M553" s="253" t="e">
        <f>#REF!+K553</f>
        <v>#REF!</v>
      </c>
      <c r="N553" s="253" t="e">
        <f>#REF!+L553</f>
        <v>#REF!</v>
      </c>
      <c r="O553" s="253" t="e">
        <f>#REF!+M553</f>
        <v>#REF!</v>
      </c>
      <c r="P553" s="253" t="e">
        <f>#REF!+N553</f>
        <v>#REF!</v>
      </c>
      <c r="Q553" s="253" t="e">
        <f>#REF!+O553</f>
        <v>#REF!</v>
      </c>
      <c r="R553" s="253" t="e">
        <f>#REF!+P553</f>
        <v>#REF!</v>
      </c>
      <c r="S553" s="253" t="e">
        <f>#REF!+Q553</f>
        <v>#REF!</v>
      </c>
      <c r="T553" s="253" t="e">
        <f>#REF!+R553</f>
        <v>#REF!</v>
      </c>
      <c r="U553" s="253" t="e">
        <f>#REF!+S553</f>
        <v>#REF!</v>
      </c>
      <c r="V553" s="253" t="e">
        <f>#REF!+T553</f>
        <v>#REF!</v>
      </c>
      <c r="W553" s="253" t="e">
        <f>#REF!+U553</f>
        <v>#REF!</v>
      </c>
      <c r="X553" s="253" t="e">
        <f>#REF!+V553</f>
        <v>#REF!</v>
      </c>
      <c r="Y553" s="253" t="e">
        <f>#REF!+W553</f>
        <v>#REF!</v>
      </c>
      <c r="Z553" s="253" t="e">
        <f>#REF!+X553</f>
        <v>#REF!</v>
      </c>
      <c r="AA553" s="253" t="e">
        <f>#REF!+Y553</f>
        <v>#REF!</v>
      </c>
      <c r="AB553" s="253" t="e">
        <f>#REF!+Z553</f>
        <v>#REF!</v>
      </c>
      <c r="AC553" s="253" t="e">
        <f>#REF!+AA553</f>
        <v>#REF!</v>
      </c>
      <c r="AD553" s="253" t="e">
        <f>#REF!+AB553</f>
        <v>#REF!</v>
      </c>
      <c r="AE553" s="253" t="e">
        <f>#REF!+AC553</f>
        <v>#REF!</v>
      </c>
      <c r="AF553" s="257" t="e">
        <f t="shared" si="1266"/>
        <v>#REF!</v>
      </c>
    </row>
    <row r="554" spans="1:32" s="430" customFormat="1" ht="12" hidden="1" customHeight="1" x14ac:dyDescent="0.2">
      <c r="A554" s="255" t="s">
        <v>99</v>
      </c>
      <c r="B554" s="267">
        <v>801</v>
      </c>
      <c r="C554" s="267" t="s">
        <v>312</v>
      </c>
      <c r="D554" s="248" t="s">
        <v>196</v>
      </c>
      <c r="E554" s="256" t="s">
        <v>467</v>
      </c>
      <c r="F554" s="248" t="s">
        <v>100</v>
      </c>
      <c r="G554" s="253"/>
      <c r="H554" s="253"/>
      <c r="I554" s="253">
        <v>-500</v>
      </c>
      <c r="J554" s="253" t="e">
        <f>#REF!+I554</f>
        <v>#REF!</v>
      </c>
      <c r="K554" s="253">
        <v>-500</v>
      </c>
      <c r="L554" s="253" t="e">
        <f>#REF!+J554</f>
        <v>#REF!</v>
      </c>
      <c r="M554" s="253" t="e">
        <f>#REF!+K554</f>
        <v>#REF!</v>
      </c>
      <c r="N554" s="253" t="e">
        <f>#REF!+L554</f>
        <v>#REF!</v>
      </c>
      <c r="O554" s="253" t="e">
        <f>#REF!+M554</f>
        <v>#REF!</v>
      </c>
      <c r="P554" s="253" t="e">
        <f>#REF!+N554</f>
        <v>#REF!</v>
      </c>
      <c r="Q554" s="253" t="e">
        <f>#REF!+O554</f>
        <v>#REF!</v>
      </c>
      <c r="R554" s="253" t="e">
        <f>#REF!+P554</f>
        <v>#REF!</v>
      </c>
      <c r="S554" s="253" t="e">
        <f>#REF!+Q554</f>
        <v>#REF!</v>
      </c>
      <c r="T554" s="253" t="e">
        <f>#REF!+R554</f>
        <v>#REF!</v>
      </c>
      <c r="U554" s="253" t="e">
        <f>#REF!+S554</f>
        <v>#REF!</v>
      </c>
      <c r="V554" s="253" t="e">
        <f>#REF!+T554</f>
        <v>#REF!</v>
      </c>
      <c r="W554" s="253" t="e">
        <f>#REF!+U554</f>
        <v>#REF!</v>
      </c>
      <c r="X554" s="253" t="e">
        <f>#REF!+V554</f>
        <v>#REF!</v>
      </c>
      <c r="Y554" s="253" t="e">
        <f>#REF!+W554</f>
        <v>#REF!</v>
      </c>
      <c r="Z554" s="253" t="e">
        <f>#REF!+X554</f>
        <v>#REF!</v>
      </c>
      <c r="AA554" s="253" t="e">
        <f>#REF!+Y554</f>
        <v>#REF!</v>
      </c>
      <c r="AB554" s="253" t="e">
        <f>#REF!+Z554</f>
        <v>#REF!</v>
      </c>
      <c r="AC554" s="253" t="e">
        <f>#REF!+AA554</f>
        <v>#REF!</v>
      </c>
      <c r="AD554" s="253" t="e">
        <f>#REF!+AB554</f>
        <v>#REF!</v>
      </c>
      <c r="AE554" s="253" t="e">
        <f>#REF!+AC554</f>
        <v>#REF!</v>
      </c>
      <c r="AF554" s="257" t="e">
        <f t="shared" si="1266"/>
        <v>#REF!</v>
      </c>
    </row>
    <row r="555" spans="1:32" s="430" customFormat="1" ht="14.25" hidden="1" customHeight="1" x14ac:dyDescent="0.2">
      <c r="A555" s="255" t="s">
        <v>93</v>
      </c>
      <c r="B555" s="267">
        <v>801</v>
      </c>
      <c r="C555" s="267" t="s">
        <v>312</v>
      </c>
      <c r="D555" s="248" t="s">
        <v>196</v>
      </c>
      <c r="E555" s="256" t="s">
        <v>467</v>
      </c>
      <c r="F555" s="248" t="s">
        <v>94</v>
      </c>
      <c r="G555" s="253"/>
      <c r="H555" s="253"/>
      <c r="I555" s="253">
        <v>-2000</v>
      </c>
      <c r="J555" s="253" t="e">
        <f>#REF!+I555</f>
        <v>#REF!</v>
      </c>
      <c r="K555" s="253">
        <v>-2000</v>
      </c>
      <c r="L555" s="253" t="e">
        <f>#REF!+J555</f>
        <v>#REF!</v>
      </c>
      <c r="M555" s="253" t="e">
        <f>#REF!+K555</f>
        <v>#REF!</v>
      </c>
      <c r="N555" s="253" t="e">
        <f>#REF!+L555</f>
        <v>#REF!</v>
      </c>
      <c r="O555" s="253" t="e">
        <f>#REF!+M555</f>
        <v>#REF!</v>
      </c>
      <c r="P555" s="253" t="e">
        <f>#REF!+N555</f>
        <v>#REF!</v>
      </c>
      <c r="Q555" s="253" t="e">
        <f>#REF!+O555</f>
        <v>#REF!</v>
      </c>
      <c r="R555" s="253" t="e">
        <f>#REF!+P555</f>
        <v>#REF!</v>
      </c>
      <c r="S555" s="253" t="e">
        <f>#REF!+Q555</f>
        <v>#REF!</v>
      </c>
      <c r="T555" s="253" t="e">
        <f>#REF!+R555</f>
        <v>#REF!</v>
      </c>
      <c r="U555" s="253" t="e">
        <f>#REF!+S555</f>
        <v>#REF!</v>
      </c>
      <c r="V555" s="253" t="e">
        <f>#REF!+T555</f>
        <v>#REF!</v>
      </c>
      <c r="W555" s="253" t="e">
        <f>#REF!+U555</f>
        <v>#REF!</v>
      </c>
      <c r="X555" s="253" t="e">
        <f>#REF!+V555</f>
        <v>#REF!</v>
      </c>
      <c r="Y555" s="253" t="e">
        <f>#REF!+W555</f>
        <v>#REF!</v>
      </c>
      <c r="Z555" s="253" t="e">
        <f>#REF!+X555</f>
        <v>#REF!</v>
      </c>
      <c r="AA555" s="253" t="e">
        <f>#REF!+Y555</f>
        <v>#REF!</v>
      </c>
      <c r="AB555" s="253" t="e">
        <f>#REF!+Z555</f>
        <v>#REF!</v>
      </c>
      <c r="AC555" s="253" t="e">
        <f>#REF!+AA555</f>
        <v>#REF!</v>
      </c>
      <c r="AD555" s="253" t="e">
        <f>#REF!+AB555</f>
        <v>#REF!</v>
      </c>
      <c r="AE555" s="253" t="e">
        <f>#REF!+AC555</f>
        <v>#REF!</v>
      </c>
      <c r="AF555" s="257" t="e">
        <f t="shared" si="1266"/>
        <v>#REF!</v>
      </c>
    </row>
    <row r="556" spans="1:32" s="430" customFormat="1" ht="16.5" hidden="1" customHeight="1" x14ac:dyDescent="0.2">
      <c r="A556" s="255" t="s">
        <v>103</v>
      </c>
      <c r="B556" s="267">
        <v>801</v>
      </c>
      <c r="C556" s="267" t="s">
        <v>312</v>
      </c>
      <c r="D556" s="248" t="s">
        <v>196</v>
      </c>
      <c r="E556" s="256" t="s">
        <v>467</v>
      </c>
      <c r="F556" s="248" t="s">
        <v>104</v>
      </c>
      <c r="G556" s="253"/>
      <c r="H556" s="253"/>
      <c r="I556" s="253">
        <v>-210</v>
      </c>
      <c r="J556" s="253" t="e">
        <f>#REF!+I556</f>
        <v>#REF!</v>
      </c>
      <c r="K556" s="253">
        <v>-210</v>
      </c>
      <c r="L556" s="253" t="e">
        <f>#REF!+J556</f>
        <v>#REF!</v>
      </c>
      <c r="M556" s="253" t="e">
        <f>#REF!+K556</f>
        <v>#REF!</v>
      </c>
      <c r="N556" s="253" t="e">
        <f>#REF!+L556</f>
        <v>#REF!</v>
      </c>
      <c r="O556" s="253" t="e">
        <f>#REF!+M556</f>
        <v>#REF!</v>
      </c>
      <c r="P556" s="253" t="e">
        <f>#REF!+N556</f>
        <v>#REF!</v>
      </c>
      <c r="Q556" s="253" t="e">
        <f>#REF!+O556</f>
        <v>#REF!</v>
      </c>
      <c r="R556" s="253" t="e">
        <f>#REF!+P556</f>
        <v>#REF!</v>
      </c>
      <c r="S556" s="253" t="e">
        <f>#REF!+Q556</f>
        <v>#REF!</v>
      </c>
      <c r="T556" s="253" t="e">
        <f>#REF!+R556</f>
        <v>#REF!</v>
      </c>
      <c r="U556" s="253" t="e">
        <f>#REF!+S556</f>
        <v>#REF!</v>
      </c>
      <c r="V556" s="253" t="e">
        <f>#REF!+T556</f>
        <v>#REF!</v>
      </c>
      <c r="W556" s="253" t="e">
        <f>#REF!+U556</f>
        <v>#REF!</v>
      </c>
      <c r="X556" s="253" t="e">
        <f>#REF!+V556</f>
        <v>#REF!</v>
      </c>
      <c r="Y556" s="253" t="e">
        <f>#REF!+W556</f>
        <v>#REF!</v>
      </c>
      <c r="Z556" s="253" t="e">
        <f>#REF!+X556</f>
        <v>#REF!</v>
      </c>
      <c r="AA556" s="253" t="e">
        <f>#REF!+Y556</f>
        <v>#REF!</v>
      </c>
      <c r="AB556" s="253" t="e">
        <f>#REF!+Z556</f>
        <v>#REF!</v>
      </c>
      <c r="AC556" s="253" t="e">
        <f>#REF!+AA556</f>
        <v>#REF!</v>
      </c>
      <c r="AD556" s="253" t="e">
        <f>#REF!+AB556</f>
        <v>#REF!</v>
      </c>
      <c r="AE556" s="253" t="e">
        <f>#REF!+AC556</f>
        <v>#REF!</v>
      </c>
      <c r="AF556" s="257" t="e">
        <f t="shared" si="1266"/>
        <v>#REF!</v>
      </c>
    </row>
    <row r="557" spans="1:32" s="430" customFormat="1" ht="15.75" hidden="1" customHeight="1" x14ac:dyDescent="0.2">
      <c r="A557" s="255" t="s">
        <v>105</v>
      </c>
      <c r="B557" s="267">
        <v>801</v>
      </c>
      <c r="C557" s="267" t="s">
        <v>312</v>
      </c>
      <c r="D557" s="248" t="s">
        <v>196</v>
      </c>
      <c r="E557" s="256" t="s">
        <v>467</v>
      </c>
      <c r="F557" s="248" t="s">
        <v>106</v>
      </c>
      <c r="G557" s="253"/>
      <c r="H557" s="253"/>
      <c r="I557" s="253">
        <v>-40</v>
      </c>
      <c r="J557" s="253" t="e">
        <f>#REF!+I557</f>
        <v>#REF!</v>
      </c>
      <c r="K557" s="253">
        <v>-40</v>
      </c>
      <c r="L557" s="253" t="e">
        <f>#REF!+J557</f>
        <v>#REF!</v>
      </c>
      <c r="M557" s="253" t="e">
        <f>#REF!+K557</f>
        <v>#REF!</v>
      </c>
      <c r="N557" s="253" t="e">
        <f>#REF!+L557</f>
        <v>#REF!</v>
      </c>
      <c r="O557" s="253" t="e">
        <f>#REF!+M557</f>
        <v>#REF!</v>
      </c>
      <c r="P557" s="253" t="e">
        <f>#REF!+N557</f>
        <v>#REF!</v>
      </c>
      <c r="Q557" s="253" t="e">
        <f>#REF!+O557</f>
        <v>#REF!</v>
      </c>
      <c r="R557" s="253" t="e">
        <f>#REF!+P557</f>
        <v>#REF!</v>
      </c>
      <c r="S557" s="253" t="e">
        <f>#REF!+Q557</f>
        <v>#REF!</v>
      </c>
      <c r="T557" s="253" t="e">
        <f>#REF!+R557</f>
        <v>#REF!</v>
      </c>
      <c r="U557" s="253" t="e">
        <f>#REF!+S557</f>
        <v>#REF!</v>
      </c>
      <c r="V557" s="253" t="e">
        <f>#REF!+T557</f>
        <v>#REF!</v>
      </c>
      <c r="W557" s="253" t="e">
        <f>#REF!+U557</f>
        <v>#REF!</v>
      </c>
      <c r="X557" s="253" t="e">
        <f>#REF!+V557</f>
        <v>#REF!</v>
      </c>
      <c r="Y557" s="253" t="e">
        <f>#REF!+W557</f>
        <v>#REF!</v>
      </c>
      <c r="Z557" s="253" t="e">
        <f>#REF!+X557</f>
        <v>#REF!</v>
      </c>
      <c r="AA557" s="253" t="e">
        <f>#REF!+Y557</f>
        <v>#REF!</v>
      </c>
      <c r="AB557" s="253" t="e">
        <f>#REF!+Z557</f>
        <v>#REF!</v>
      </c>
      <c r="AC557" s="253" t="e">
        <f>#REF!+AA557</f>
        <v>#REF!</v>
      </c>
      <c r="AD557" s="253" t="e">
        <f>#REF!+AB557</f>
        <v>#REF!</v>
      </c>
      <c r="AE557" s="253" t="e">
        <f>#REF!+AC557</f>
        <v>#REF!</v>
      </c>
      <c r="AF557" s="257" t="e">
        <f t="shared" si="1266"/>
        <v>#REF!</v>
      </c>
    </row>
    <row r="558" spans="1:32" s="430" customFormat="1" ht="21.75" customHeight="1" x14ac:dyDescent="0.2">
      <c r="A558" s="255" t="s">
        <v>506</v>
      </c>
      <c r="B558" s="267">
        <v>801</v>
      </c>
      <c r="C558" s="267" t="s">
        <v>312</v>
      </c>
      <c r="D558" s="248" t="s">
        <v>196</v>
      </c>
      <c r="E558" s="256" t="s">
        <v>866</v>
      </c>
      <c r="F558" s="248"/>
      <c r="G558" s="253" t="e">
        <f>#REF!+#REF!+#REF!+#REF!+#REF!+#REF!</f>
        <v>#REF!</v>
      </c>
      <c r="H558" s="253">
        <f t="shared" ref="H558:Q558" si="1404">H559+H560+H561+H564+H565+H568+H569+H570</f>
        <v>13783</v>
      </c>
      <c r="I558" s="253">
        <f t="shared" si="1404"/>
        <v>-1216.6000000000001</v>
      </c>
      <c r="J558" s="253">
        <f t="shared" si="1404"/>
        <v>12566.4</v>
      </c>
      <c r="K558" s="253">
        <f t="shared" si="1404"/>
        <v>4.0000000000000036E-2</v>
      </c>
      <c r="L558" s="253">
        <f t="shared" si="1404"/>
        <v>12984</v>
      </c>
      <c r="M558" s="253">
        <f t="shared" si="1404"/>
        <v>12984</v>
      </c>
      <c r="N558" s="253">
        <f t="shared" si="1404"/>
        <v>233</v>
      </c>
      <c r="O558" s="253">
        <f t="shared" si="1404"/>
        <v>13217</v>
      </c>
      <c r="P558" s="253">
        <f t="shared" si="1404"/>
        <v>13217</v>
      </c>
      <c r="Q558" s="253">
        <f t="shared" si="1404"/>
        <v>0</v>
      </c>
      <c r="R558" s="253">
        <f>R559+R560+R561+R564+R565+R568+R569+R570+R562+R563</f>
        <v>13217</v>
      </c>
      <c r="S558" s="253">
        <f t="shared" ref="S558" si="1405">S559+S560+S561+S564+S565+S568+S569+S570+S562+S563</f>
        <v>2003.1999999999998</v>
      </c>
      <c r="T558" s="253">
        <f>T559+T560+T561+T564+T565+T568+T569+T570+T562+T563+T566</f>
        <v>15455</v>
      </c>
      <c r="U558" s="253">
        <f t="shared" ref="U558:V558" si="1406">U559+U560+U561+U564+U565+U568+U569+U570+U562+U563+U566</f>
        <v>-1051</v>
      </c>
      <c r="V558" s="253">
        <f t="shared" si="1406"/>
        <v>13505</v>
      </c>
      <c r="W558" s="253">
        <f t="shared" ref="W558:X558" si="1407">W559+W560+W561+W564+W565+W568+W569+W570+W562+W563+W566</f>
        <v>2502.31</v>
      </c>
      <c r="X558" s="253">
        <f t="shared" si="1407"/>
        <v>16007.31</v>
      </c>
      <c r="Y558" s="253">
        <f t="shared" ref="Y558" si="1408">Y559+Y560+Y561+Y564+Y565+Y568+Y569+Y570+Y562+Y563+Y566</f>
        <v>-457.39100000000008</v>
      </c>
      <c r="Z558" s="253">
        <f>Z559+Z560+Z561+Z564+Z565+Z568+Z569+Z570+Z562+Z563+Z566+Z567</f>
        <v>15549.918999999998</v>
      </c>
      <c r="AA558" s="253">
        <f t="shared" ref="AA558" si="1409">AA559+AA560+AA561+AA564+AA565+AA568+AA569+AA570+AA562+AA563+AA566+AA567</f>
        <v>215.00049999999999</v>
      </c>
      <c r="AB558" s="253">
        <f>AB559+AB560+AB561+AB564+AB565+AB568+AB569+AB570+AB562+AB563+AB566+AB567+AB574</f>
        <v>15764.919499999998</v>
      </c>
      <c r="AC558" s="253">
        <f t="shared" ref="AC558:AD558" si="1410">AC559+AC560+AC561+AC564+AC565+AC568+AC569+AC570+AC562+AC563+AC566+AC567+AC574</f>
        <v>1141.837</v>
      </c>
      <c r="AD558" s="253">
        <f t="shared" si="1410"/>
        <v>16906.756500000003</v>
      </c>
      <c r="AE558" s="253">
        <f t="shared" ref="AE558" si="1411">AE559+AE560+AE561+AE564+AE565+AE568+AE569+AE570+AE562+AE563+AE566+AE567+AE574</f>
        <v>16896.575500000003</v>
      </c>
      <c r="AF558" s="257">
        <f t="shared" si="1266"/>
        <v>99.93978147138985</v>
      </c>
    </row>
    <row r="559" spans="1:32" s="430" customFormat="1" ht="18.75" customHeight="1" x14ac:dyDescent="0.2">
      <c r="A559" s="371" t="s">
        <v>905</v>
      </c>
      <c r="B559" s="267">
        <v>801</v>
      </c>
      <c r="C559" s="267" t="s">
        <v>312</v>
      </c>
      <c r="D559" s="248" t="s">
        <v>196</v>
      </c>
      <c r="E559" s="256" t="s">
        <v>866</v>
      </c>
      <c r="F559" s="248" t="s">
        <v>96</v>
      </c>
      <c r="G559" s="253"/>
      <c r="H559" s="253">
        <v>8163</v>
      </c>
      <c r="I559" s="253">
        <v>-2300.4</v>
      </c>
      <c r="J559" s="253">
        <f>H559+I559</f>
        <v>5862.6</v>
      </c>
      <c r="K559" s="253">
        <v>0.05</v>
      </c>
      <c r="L559" s="253">
        <f>5161+68</f>
        <v>5229</v>
      </c>
      <c r="M559" s="253">
        <f>5161+68</f>
        <v>5229</v>
      </c>
      <c r="N559" s="253">
        <v>211</v>
      </c>
      <c r="O559" s="253">
        <f>M559+N559</f>
        <v>5440</v>
      </c>
      <c r="P559" s="253">
        <v>5440</v>
      </c>
      <c r="Q559" s="253">
        <v>0</v>
      </c>
      <c r="R559" s="253">
        <f t="shared" si="1318"/>
        <v>5440</v>
      </c>
      <c r="S559" s="253">
        <f>3670-338.6</f>
        <v>3331.4</v>
      </c>
      <c r="T559" s="253">
        <v>9110</v>
      </c>
      <c r="U559" s="253">
        <v>-965</v>
      </c>
      <c r="V559" s="253">
        <v>9110</v>
      </c>
      <c r="W559" s="253">
        <v>487</v>
      </c>
      <c r="X559" s="253">
        <f t="shared" ref="X559:X570" si="1412">V559+W559</f>
        <v>9597</v>
      </c>
      <c r="Y559" s="253">
        <v>-444.93</v>
      </c>
      <c r="Z559" s="253">
        <f t="shared" ref="Z559:Z570" si="1413">X559+Y559</f>
        <v>9152.07</v>
      </c>
      <c r="AA559" s="253">
        <v>0</v>
      </c>
      <c r="AB559" s="253">
        <f t="shared" ref="AB559:AB570" si="1414">Z559+AA559</f>
        <v>9152.07</v>
      </c>
      <c r="AC559" s="253">
        <v>309.50200000000001</v>
      </c>
      <c r="AD559" s="253">
        <v>9461.5720000000001</v>
      </c>
      <c r="AE559" s="253">
        <v>9461.5720000000001</v>
      </c>
      <c r="AF559" s="257">
        <f t="shared" si="1266"/>
        <v>100</v>
      </c>
    </row>
    <row r="560" spans="1:32" s="430" customFormat="1" ht="15.75" customHeight="1" x14ac:dyDescent="0.2">
      <c r="A560" s="255" t="s">
        <v>97</v>
      </c>
      <c r="B560" s="267">
        <v>801</v>
      </c>
      <c r="C560" s="248" t="s">
        <v>190</v>
      </c>
      <c r="D560" s="248" t="s">
        <v>196</v>
      </c>
      <c r="E560" s="256" t="s">
        <v>866</v>
      </c>
      <c r="F560" s="248" t="s">
        <v>98</v>
      </c>
      <c r="G560" s="253"/>
      <c r="H560" s="253">
        <v>480</v>
      </c>
      <c r="I560" s="253">
        <v>0</v>
      </c>
      <c r="J560" s="253">
        <f t="shared" ref="J560:J569" si="1415">H560+I560</f>
        <v>480</v>
      </c>
      <c r="K560" s="253">
        <v>0</v>
      </c>
      <c r="L560" s="253">
        <v>480</v>
      </c>
      <c r="M560" s="253">
        <v>480</v>
      </c>
      <c r="N560" s="253">
        <v>0</v>
      </c>
      <c r="O560" s="253">
        <f t="shared" ref="O560:O569" si="1416">M560+N560</f>
        <v>480</v>
      </c>
      <c r="P560" s="253">
        <v>480</v>
      </c>
      <c r="Q560" s="253">
        <v>0</v>
      </c>
      <c r="R560" s="253">
        <f t="shared" si="1318"/>
        <v>480</v>
      </c>
      <c r="S560" s="253">
        <v>-180</v>
      </c>
      <c r="T560" s="253">
        <f t="shared" ref="T560:T569" si="1417">R560+S560</f>
        <v>300</v>
      </c>
      <c r="U560" s="253">
        <v>0</v>
      </c>
      <c r="V560" s="253">
        <v>300</v>
      </c>
      <c r="W560" s="253">
        <v>-300</v>
      </c>
      <c r="X560" s="253">
        <f t="shared" si="1412"/>
        <v>0</v>
      </c>
      <c r="Y560" s="253">
        <v>107.5145</v>
      </c>
      <c r="Z560" s="253">
        <f t="shared" si="1413"/>
        <v>107.5145</v>
      </c>
      <c r="AA560" s="253">
        <v>100</v>
      </c>
      <c r="AB560" s="253">
        <f t="shared" si="1414"/>
        <v>207.5145</v>
      </c>
      <c r="AC560" s="253">
        <v>61.32</v>
      </c>
      <c r="AD560" s="253">
        <v>268.83449999999999</v>
      </c>
      <c r="AE560" s="253">
        <v>268.83449999999999</v>
      </c>
      <c r="AF560" s="257">
        <f t="shared" si="1266"/>
        <v>100</v>
      </c>
    </row>
    <row r="561" spans="1:32" s="430" customFormat="1" ht="35.25" customHeight="1" x14ac:dyDescent="0.2">
      <c r="A561" s="371" t="s">
        <v>896</v>
      </c>
      <c r="B561" s="267">
        <v>801</v>
      </c>
      <c r="C561" s="248" t="s">
        <v>190</v>
      </c>
      <c r="D561" s="248" t="s">
        <v>196</v>
      </c>
      <c r="E561" s="256" t="s">
        <v>866</v>
      </c>
      <c r="F561" s="248" t="s">
        <v>894</v>
      </c>
      <c r="G561" s="253"/>
      <c r="H561" s="253"/>
      <c r="I561" s="253">
        <v>1508.1</v>
      </c>
      <c r="J561" s="253">
        <f t="shared" si="1415"/>
        <v>1508.1</v>
      </c>
      <c r="K561" s="253">
        <v>0.02</v>
      </c>
      <c r="L561" s="253">
        <f>1559+62</f>
        <v>1621</v>
      </c>
      <c r="M561" s="253">
        <f>1559+62</f>
        <v>1621</v>
      </c>
      <c r="N561" s="253">
        <v>22</v>
      </c>
      <c r="O561" s="253">
        <f t="shared" si="1416"/>
        <v>1643</v>
      </c>
      <c r="P561" s="253">
        <v>1643</v>
      </c>
      <c r="Q561" s="253">
        <v>0</v>
      </c>
      <c r="R561" s="253">
        <f t="shared" si="1318"/>
        <v>1643</v>
      </c>
      <c r="S561" s="253">
        <f>1112-102.2</f>
        <v>1009.8</v>
      </c>
      <c r="T561" s="253">
        <v>2755</v>
      </c>
      <c r="U561" s="253">
        <v>-292</v>
      </c>
      <c r="V561" s="253">
        <v>2755</v>
      </c>
      <c r="W561" s="253">
        <v>147</v>
      </c>
      <c r="X561" s="253">
        <f t="shared" si="1412"/>
        <v>2902</v>
      </c>
      <c r="Y561" s="253">
        <v>-134.37</v>
      </c>
      <c r="Z561" s="253">
        <f t="shared" si="1413"/>
        <v>2767.63</v>
      </c>
      <c r="AA561" s="253">
        <v>0</v>
      </c>
      <c r="AB561" s="253">
        <f t="shared" si="1414"/>
        <v>2767.63</v>
      </c>
      <c r="AC561" s="253">
        <v>62.15</v>
      </c>
      <c r="AD561" s="253">
        <v>2829.78</v>
      </c>
      <c r="AE561" s="253">
        <v>2829.78</v>
      </c>
      <c r="AF561" s="257">
        <f t="shared" si="1266"/>
        <v>100</v>
      </c>
    </row>
    <row r="562" spans="1:32" s="430" customFormat="1" ht="20.25" customHeight="1" x14ac:dyDescent="0.2">
      <c r="A562" s="371" t="s">
        <v>905</v>
      </c>
      <c r="B562" s="267">
        <v>801</v>
      </c>
      <c r="C562" s="267" t="s">
        <v>312</v>
      </c>
      <c r="D562" s="248" t="s">
        <v>196</v>
      </c>
      <c r="E562" s="256" t="s">
        <v>1089</v>
      </c>
      <c r="F562" s="248" t="s">
        <v>96</v>
      </c>
      <c r="G562" s="253"/>
      <c r="H562" s="253"/>
      <c r="I562" s="253"/>
      <c r="J562" s="253"/>
      <c r="K562" s="253"/>
      <c r="L562" s="253"/>
      <c r="M562" s="253"/>
      <c r="N562" s="253"/>
      <c r="O562" s="253"/>
      <c r="P562" s="253"/>
      <c r="Q562" s="253"/>
      <c r="R562" s="253"/>
      <c r="S562" s="253">
        <f>1500</f>
        <v>1500</v>
      </c>
      <c r="T562" s="253">
        <f t="shared" si="1417"/>
        <v>1500</v>
      </c>
      <c r="U562" s="253">
        <v>0</v>
      </c>
      <c r="V562" s="253">
        <v>0</v>
      </c>
      <c r="W562" s="253">
        <v>1500</v>
      </c>
      <c r="X562" s="253">
        <f t="shared" si="1412"/>
        <v>1500</v>
      </c>
      <c r="Y562" s="253">
        <v>0</v>
      </c>
      <c r="Z562" s="253">
        <f t="shared" si="1413"/>
        <v>1500</v>
      </c>
      <c r="AA562" s="253">
        <v>0</v>
      </c>
      <c r="AB562" s="253">
        <f t="shared" si="1414"/>
        <v>1500</v>
      </c>
      <c r="AC562" s="253">
        <v>322.77</v>
      </c>
      <c r="AD562" s="253">
        <v>1822.77</v>
      </c>
      <c r="AE562" s="253">
        <v>1822.77</v>
      </c>
      <c r="AF562" s="257">
        <f t="shared" si="1266"/>
        <v>100</v>
      </c>
    </row>
    <row r="563" spans="1:32" s="430" customFormat="1" ht="35.25" customHeight="1" x14ac:dyDescent="0.2">
      <c r="A563" s="371" t="s">
        <v>896</v>
      </c>
      <c r="B563" s="267">
        <v>801</v>
      </c>
      <c r="C563" s="267" t="s">
        <v>312</v>
      </c>
      <c r="D563" s="248" t="s">
        <v>196</v>
      </c>
      <c r="E563" s="256" t="s">
        <v>1089</v>
      </c>
      <c r="F563" s="248" t="s">
        <v>894</v>
      </c>
      <c r="G563" s="253"/>
      <c r="H563" s="253"/>
      <c r="I563" s="253"/>
      <c r="J563" s="253"/>
      <c r="K563" s="253"/>
      <c r="L563" s="253"/>
      <c r="M563" s="253"/>
      <c r="N563" s="253"/>
      <c r="O563" s="253"/>
      <c r="P563" s="253"/>
      <c r="Q563" s="253"/>
      <c r="R563" s="253"/>
      <c r="S563" s="253">
        <f>450</f>
        <v>450</v>
      </c>
      <c r="T563" s="253">
        <f t="shared" si="1417"/>
        <v>450</v>
      </c>
      <c r="U563" s="253">
        <v>0</v>
      </c>
      <c r="V563" s="253">
        <v>0</v>
      </c>
      <c r="W563" s="253">
        <v>450</v>
      </c>
      <c r="X563" s="253">
        <f t="shared" si="1412"/>
        <v>450</v>
      </c>
      <c r="Y563" s="253">
        <v>0</v>
      </c>
      <c r="Z563" s="253">
        <f t="shared" si="1413"/>
        <v>450</v>
      </c>
      <c r="AA563" s="253">
        <v>0</v>
      </c>
      <c r="AB563" s="253">
        <f t="shared" si="1414"/>
        <v>450</v>
      </c>
      <c r="AC563" s="253">
        <v>97.477000000000004</v>
      </c>
      <c r="AD563" s="253">
        <v>547.47699999999998</v>
      </c>
      <c r="AE563" s="253">
        <v>547.47699999999998</v>
      </c>
      <c r="AF563" s="257">
        <f t="shared" si="1266"/>
        <v>100</v>
      </c>
    </row>
    <row r="564" spans="1:32" s="430" customFormat="1" ht="12.75" hidden="1" customHeight="1" x14ac:dyDescent="0.2">
      <c r="A564" s="255" t="s">
        <v>99</v>
      </c>
      <c r="B564" s="267">
        <v>801</v>
      </c>
      <c r="C564" s="248" t="s">
        <v>190</v>
      </c>
      <c r="D564" s="248" t="s">
        <v>196</v>
      </c>
      <c r="E564" s="256" t="s">
        <v>866</v>
      </c>
      <c r="F564" s="248" t="s">
        <v>100</v>
      </c>
      <c r="G564" s="253"/>
      <c r="H564" s="253">
        <v>850</v>
      </c>
      <c r="I564" s="253">
        <v>0</v>
      </c>
      <c r="J564" s="253">
        <f t="shared" si="1415"/>
        <v>850</v>
      </c>
      <c r="K564" s="253">
        <v>0</v>
      </c>
      <c r="L564" s="253">
        <v>850</v>
      </c>
      <c r="M564" s="253">
        <v>850</v>
      </c>
      <c r="N564" s="253">
        <v>0</v>
      </c>
      <c r="O564" s="253">
        <f t="shared" si="1416"/>
        <v>850</v>
      </c>
      <c r="P564" s="253">
        <v>850</v>
      </c>
      <c r="Q564" s="253">
        <v>0</v>
      </c>
      <c r="R564" s="253">
        <f t="shared" si="1318"/>
        <v>850</v>
      </c>
      <c r="S564" s="253">
        <v>-310</v>
      </c>
      <c r="T564" s="253">
        <f t="shared" si="1417"/>
        <v>540</v>
      </c>
      <c r="U564" s="253">
        <v>0</v>
      </c>
      <c r="V564" s="253">
        <v>540</v>
      </c>
      <c r="W564" s="253">
        <v>-540</v>
      </c>
      <c r="X564" s="253">
        <f t="shared" si="1412"/>
        <v>0</v>
      </c>
      <c r="Y564" s="253">
        <v>0</v>
      </c>
      <c r="Z564" s="253">
        <f t="shared" si="1413"/>
        <v>0</v>
      </c>
      <c r="AA564" s="253">
        <v>0</v>
      </c>
      <c r="AB564" s="253">
        <f t="shared" si="1414"/>
        <v>0</v>
      </c>
      <c r="AC564" s="253">
        <v>0</v>
      </c>
      <c r="AD564" s="253">
        <v>0</v>
      </c>
      <c r="AE564" s="253">
        <v>0</v>
      </c>
      <c r="AF564" s="257" t="e">
        <f t="shared" si="1266"/>
        <v>#DIV/0!</v>
      </c>
    </row>
    <row r="565" spans="1:32" s="430" customFormat="1" ht="21.75" customHeight="1" x14ac:dyDescent="0.2">
      <c r="A565" s="255" t="s">
        <v>93</v>
      </c>
      <c r="B565" s="267">
        <v>801</v>
      </c>
      <c r="C565" s="267" t="s">
        <v>312</v>
      </c>
      <c r="D565" s="248" t="s">
        <v>196</v>
      </c>
      <c r="E565" s="256" t="s">
        <v>866</v>
      </c>
      <c r="F565" s="248" t="s">
        <v>94</v>
      </c>
      <c r="G565" s="253"/>
      <c r="H565" s="253">
        <v>4000</v>
      </c>
      <c r="I565" s="253">
        <v>-437.6</v>
      </c>
      <c r="J565" s="253">
        <f t="shared" si="1415"/>
        <v>3562.4</v>
      </c>
      <c r="K565" s="253">
        <v>-0.03</v>
      </c>
      <c r="L565" s="253">
        <v>4500</v>
      </c>
      <c r="M565" s="253">
        <v>4500</v>
      </c>
      <c r="N565" s="253">
        <v>0</v>
      </c>
      <c r="O565" s="253">
        <f t="shared" si="1416"/>
        <v>4500</v>
      </c>
      <c r="P565" s="253">
        <v>4500</v>
      </c>
      <c r="Q565" s="253">
        <v>0</v>
      </c>
      <c r="R565" s="253">
        <f t="shared" si="1318"/>
        <v>4500</v>
      </c>
      <c r="S565" s="253">
        <f>-3300-600</f>
        <v>-3900</v>
      </c>
      <c r="T565" s="253">
        <f t="shared" si="1417"/>
        <v>600</v>
      </c>
      <c r="U565" s="253">
        <v>-400</v>
      </c>
      <c r="V565" s="253">
        <v>600</v>
      </c>
      <c r="W565" s="253">
        <f>140+12.31</f>
        <v>152.31</v>
      </c>
      <c r="X565" s="253">
        <f t="shared" si="1412"/>
        <v>752.31</v>
      </c>
      <c r="Y565" s="253">
        <v>14.394500000000001</v>
      </c>
      <c r="Z565" s="253">
        <f t="shared" si="1413"/>
        <v>766.70449999999994</v>
      </c>
      <c r="AA565" s="253">
        <v>0</v>
      </c>
      <c r="AB565" s="253">
        <f t="shared" si="1414"/>
        <v>766.70449999999994</v>
      </c>
      <c r="AC565" s="253">
        <v>125.63</v>
      </c>
      <c r="AD565" s="253">
        <v>892.33449999999993</v>
      </c>
      <c r="AE565" s="253">
        <v>892.33449999999993</v>
      </c>
      <c r="AF565" s="257">
        <f t="shared" si="1266"/>
        <v>100</v>
      </c>
    </row>
    <row r="566" spans="1:32" s="430" customFormat="1" ht="21.75" customHeight="1" x14ac:dyDescent="0.2">
      <c r="A566" s="255" t="s">
        <v>1189</v>
      </c>
      <c r="B566" s="267">
        <v>801</v>
      </c>
      <c r="C566" s="267" t="s">
        <v>312</v>
      </c>
      <c r="D566" s="248" t="s">
        <v>196</v>
      </c>
      <c r="E566" s="256" t="s">
        <v>866</v>
      </c>
      <c r="F566" s="248" t="s">
        <v>1188</v>
      </c>
      <c r="G566" s="253"/>
      <c r="H566" s="253">
        <v>4000</v>
      </c>
      <c r="I566" s="253">
        <v>-437.6</v>
      </c>
      <c r="J566" s="253">
        <f t="shared" ref="J566:J567" si="1418">H566+I566</f>
        <v>3562.4</v>
      </c>
      <c r="K566" s="253">
        <v>-0.03</v>
      </c>
      <c r="L566" s="253">
        <v>4500</v>
      </c>
      <c r="M566" s="253">
        <v>4500</v>
      </c>
      <c r="N566" s="253">
        <v>0</v>
      </c>
      <c r="O566" s="253">
        <f t="shared" ref="O566:O567" si="1419">M566+N566</f>
        <v>4500</v>
      </c>
      <c r="P566" s="253">
        <v>4500</v>
      </c>
      <c r="Q566" s="253">
        <v>0</v>
      </c>
      <c r="R566" s="253">
        <f t="shared" ref="R566:R567" si="1420">P566+Q566</f>
        <v>4500</v>
      </c>
      <c r="S566" s="253">
        <f>-3300-600</f>
        <v>-3900</v>
      </c>
      <c r="T566" s="253">
        <v>0</v>
      </c>
      <c r="U566" s="253">
        <v>400</v>
      </c>
      <c r="V566" s="253">
        <v>0</v>
      </c>
      <c r="W566" s="253">
        <v>400</v>
      </c>
      <c r="X566" s="253">
        <f t="shared" si="1412"/>
        <v>400</v>
      </c>
      <c r="Y566" s="253">
        <v>0</v>
      </c>
      <c r="Z566" s="253">
        <f t="shared" si="1413"/>
        <v>400</v>
      </c>
      <c r="AA566" s="253">
        <v>0</v>
      </c>
      <c r="AB566" s="253">
        <f t="shared" si="1414"/>
        <v>400</v>
      </c>
      <c r="AC566" s="253">
        <v>-1.67</v>
      </c>
      <c r="AD566" s="253">
        <v>398.33</v>
      </c>
      <c r="AE566" s="253">
        <v>398.33</v>
      </c>
      <c r="AF566" s="257">
        <f t="shared" si="1266"/>
        <v>100</v>
      </c>
    </row>
    <row r="567" spans="1:32" s="430" customFormat="1" ht="21.75" customHeight="1" x14ac:dyDescent="0.2">
      <c r="A567" s="255" t="s">
        <v>1242</v>
      </c>
      <c r="B567" s="267">
        <v>801</v>
      </c>
      <c r="C567" s="267" t="s">
        <v>312</v>
      </c>
      <c r="D567" s="248" t="s">
        <v>196</v>
      </c>
      <c r="E567" s="256" t="s">
        <v>866</v>
      </c>
      <c r="F567" s="248" t="s">
        <v>1240</v>
      </c>
      <c r="G567" s="253"/>
      <c r="H567" s="253">
        <v>210</v>
      </c>
      <c r="I567" s="253">
        <v>-5</v>
      </c>
      <c r="J567" s="253">
        <f t="shared" si="1418"/>
        <v>205</v>
      </c>
      <c r="K567" s="253">
        <v>-5</v>
      </c>
      <c r="L567" s="253">
        <v>230</v>
      </c>
      <c r="M567" s="253">
        <v>230</v>
      </c>
      <c r="N567" s="253">
        <v>0</v>
      </c>
      <c r="O567" s="253">
        <f t="shared" si="1419"/>
        <v>230</v>
      </c>
      <c r="P567" s="253">
        <v>230</v>
      </c>
      <c r="Q567" s="253">
        <v>0</v>
      </c>
      <c r="R567" s="253">
        <f t="shared" si="1420"/>
        <v>230</v>
      </c>
      <c r="S567" s="253">
        <v>-30</v>
      </c>
      <c r="T567" s="253">
        <f t="shared" ref="T567" si="1421">R567+S567</f>
        <v>200</v>
      </c>
      <c r="U567" s="253">
        <v>0</v>
      </c>
      <c r="V567" s="253">
        <v>200</v>
      </c>
      <c r="W567" s="253">
        <v>0</v>
      </c>
      <c r="X567" s="253">
        <f t="shared" ref="X567" si="1422">V567+W567</f>
        <v>200</v>
      </c>
      <c r="Y567" s="253">
        <v>-60</v>
      </c>
      <c r="Z567" s="253">
        <v>0</v>
      </c>
      <c r="AA567" s="253">
        <v>10</v>
      </c>
      <c r="AB567" s="253">
        <f t="shared" ref="AB567" si="1423">Z567+AA567</f>
        <v>10</v>
      </c>
      <c r="AC567" s="253">
        <v>0</v>
      </c>
      <c r="AD567" s="253">
        <v>10</v>
      </c>
      <c r="AE567" s="253">
        <v>10</v>
      </c>
      <c r="AF567" s="257">
        <f t="shared" si="1266"/>
        <v>100</v>
      </c>
    </row>
    <row r="568" spans="1:32" s="430" customFormat="1" ht="15.75" customHeight="1" x14ac:dyDescent="0.2">
      <c r="A568" s="255" t="s">
        <v>103</v>
      </c>
      <c r="B568" s="267">
        <v>801</v>
      </c>
      <c r="C568" s="267" t="s">
        <v>312</v>
      </c>
      <c r="D568" s="248" t="s">
        <v>196</v>
      </c>
      <c r="E568" s="256" t="s">
        <v>866</v>
      </c>
      <c r="F568" s="248" t="s">
        <v>104</v>
      </c>
      <c r="G568" s="253"/>
      <c r="H568" s="253">
        <v>210</v>
      </c>
      <c r="I568" s="253">
        <v>-5</v>
      </c>
      <c r="J568" s="253">
        <f t="shared" si="1415"/>
        <v>205</v>
      </c>
      <c r="K568" s="253">
        <v>-5</v>
      </c>
      <c r="L568" s="253">
        <v>230</v>
      </c>
      <c r="M568" s="253">
        <v>230</v>
      </c>
      <c r="N568" s="253">
        <v>0</v>
      </c>
      <c r="O568" s="253">
        <f t="shared" si="1416"/>
        <v>230</v>
      </c>
      <c r="P568" s="253">
        <v>230</v>
      </c>
      <c r="Q568" s="253">
        <v>0</v>
      </c>
      <c r="R568" s="253">
        <f t="shared" si="1318"/>
        <v>230</v>
      </c>
      <c r="S568" s="253">
        <v>-30</v>
      </c>
      <c r="T568" s="253">
        <f t="shared" si="1417"/>
        <v>200</v>
      </c>
      <c r="U568" s="253">
        <v>0</v>
      </c>
      <c r="V568" s="253">
        <v>200</v>
      </c>
      <c r="W568" s="253">
        <v>0</v>
      </c>
      <c r="X568" s="253">
        <f t="shared" si="1412"/>
        <v>200</v>
      </c>
      <c r="Y568" s="253">
        <v>-60</v>
      </c>
      <c r="Z568" s="253">
        <f t="shared" si="1413"/>
        <v>140</v>
      </c>
      <c r="AA568" s="253">
        <v>0</v>
      </c>
      <c r="AB568" s="253">
        <f t="shared" si="1414"/>
        <v>140</v>
      </c>
      <c r="AC568" s="253">
        <v>-4.774</v>
      </c>
      <c r="AD568" s="253">
        <v>135.226</v>
      </c>
      <c r="AE568" s="253">
        <v>135.226</v>
      </c>
      <c r="AF568" s="257">
        <f t="shared" ref="AF568:AF631" si="1424">AE568/AD568*100</f>
        <v>100</v>
      </c>
    </row>
    <row r="569" spans="1:32" s="430" customFormat="1" ht="14.25" customHeight="1" x14ac:dyDescent="0.2">
      <c r="A569" s="255" t="s">
        <v>105</v>
      </c>
      <c r="B569" s="267">
        <v>801</v>
      </c>
      <c r="C569" s="267" t="s">
        <v>312</v>
      </c>
      <c r="D569" s="248" t="s">
        <v>196</v>
      </c>
      <c r="E569" s="256" t="s">
        <v>866</v>
      </c>
      <c r="F569" s="248" t="s">
        <v>106</v>
      </c>
      <c r="G569" s="253"/>
      <c r="H569" s="253">
        <v>80</v>
      </c>
      <c r="I569" s="253">
        <v>13.3</v>
      </c>
      <c r="J569" s="253">
        <f t="shared" si="1415"/>
        <v>93.3</v>
      </c>
      <c r="K569" s="253">
        <v>0</v>
      </c>
      <c r="L569" s="253">
        <v>74</v>
      </c>
      <c r="M569" s="253">
        <v>74</v>
      </c>
      <c r="N569" s="253">
        <v>0</v>
      </c>
      <c r="O569" s="253">
        <f t="shared" si="1416"/>
        <v>74</v>
      </c>
      <c r="P569" s="253">
        <v>74</v>
      </c>
      <c r="Q569" s="253">
        <v>0</v>
      </c>
      <c r="R569" s="253">
        <f t="shared" si="1318"/>
        <v>74</v>
      </c>
      <c r="S569" s="253">
        <v>-74</v>
      </c>
      <c r="T569" s="253">
        <f t="shared" si="1417"/>
        <v>0</v>
      </c>
      <c r="U569" s="253">
        <v>0</v>
      </c>
      <c r="V569" s="253">
        <f t="shared" ref="V569" si="1425">T569+U569</f>
        <v>0</v>
      </c>
      <c r="W569" s="253">
        <v>0</v>
      </c>
      <c r="X569" s="253">
        <f t="shared" si="1412"/>
        <v>0</v>
      </c>
      <c r="Y569" s="253">
        <v>60</v>
      </c>
      <c r="Z569" s="253">
        <f t="shared" si="1413"/>
        <v>60</v>
      </c>
      <c r="AA569" s="253">
        <v>0</v>
      </c>
      <c r="AB569" s="253">
        <f t="shared" si="1414"/>
        <v>60</v>
      </c>
      <c r="AC569" s="253">
        <v>4.24</v>
      </c>
      <c r="AD569" s="253">
        <v>64.239999999999995</v>
      </c>
      <c r="AE569" s="253">
        <v>64.239999999999995</v>
      </c>
      <c r="AF569" s="257">
        <f t="shared" si="1424"/>
        <v>100</v>
      </c>
    </row>
    <row r="570" spans="1:32" s="430" customFormat="1" ht="18" customHeight="1" x14ac:dyDescent="0.2">
      <c r="A570" s="371" t="s">
        <v>904</v>
      </c>
      <c r="B570" s="267">
        <v>801</v>
      </c>
      <c r="C570" s="267" t="s">
        <v>312</v>
      </c>
      <c r="D570" s="248" t="s">
        <v>196</v>
      </c>
      <c r="E570" s="256" t="s">
        <v>866</v>
      </c>
      <c r="F570" s="248" t="s">
        <v>903</v>
      </c>
      <c r="G570" s="253"/>
      <c r="H570" s="253">
        <v>0</v>
      </c>
      <c r="I570" s="253">
        <v>5</v>
      </c>
      <c r="J570" s="253">
        <f>H570+I570</f>
        <v>5</v>
      </c>
      <c r="K570" s="253">
        <v>5</v>
      </c>
      <c r="L570" s="253">
        <v>0</v>
      </c>
      <c r="M570" s="253">
        <v>0</v>
      </c>
      <c r="N570" s="253">
        <v>0</v>
      </c>
      <c r="O570" s="253">
        <v>0</v>
      </c>
      <c r="P570" s="253">
        <v>0</v>
      </c>
      <c r="Q570" s="253">
        <v>0</v>
      </c>
      <c r="R570" s="253">
        <f t="shared" si="1318"/>
        <v>0</v>
      </c>
      <c r="S570" s="253">
        <v>206</v>
      </c>
      <c r="T570" s="253">
        <v>0</v>
      </c>
      <c r="U570" s="253">
        <v>206</v>
      </c>
      <c r="V570" s="253">
        <v>0</v>
      </c>
      <c r="W570" s="253">
        <v>206</v>
      </c>
      <c r="X570" s="253">
        <f t="shared" si="1412"/>
        <v>206</v>
      </c>
      <c r="Y570" s="253">
        <v>0</v>
      </c>
      <c r="Z570" s="253">
        <f t="shared" si="1413"/>
        <v>206</v>
      </c>
      <c r="AA570" s="253">
        <v>105.0005</v>
      </c>
      <c r="AB570" s="253">
        <f t="shared" si="1414"/>
        <v>311.00049999999999</v>
      </c>
      <c r="AC570" s="253">
        <v>134</v>
      </c>
      <c r="AD570" s="253">
        <v>445.00049999999999</v>
      </c>
      <c r="AE570" s="253">
        <v>445.00049999999999</v>
      </c>
      <c r="AF570" s="257">
        <f t="shared" si="1424"/>
        <v>100</v>
      </c>
    </row>
    <row r="571" spans="1:32" s="430" customFormat="1" ht="15.75" hidden="1" customHeight="1" x14ac:dyDescent="0.2">
      <c r="A571" s="393" t="s">
        <v>891</v>
      </c>
      <c r="B571" s="267">
        <v>801</v>
      </c>
      <c r="C571" s="267" t="s">
        <v>312</v>
      </c>
      <c r="D571" s="248" t="s">
        <v>196</v>
      </c>
      <c r="E571" s="256" t="s">
        <v>890</v>
      </c>
      <c r="F571" s="248"/>
      <c r="G571" s="253"/>
      <c r="H571" s="271">
        <f t="shared" ref="H571:R571" si="1426">H572+H573</f>
        <v>600</v>
      </c>
      <c r="I571" s="271">
        <f t="shared" si="1426"/>
        <v>0</v>
      </c>
      <c r="J571" s="271">
        <f t="shared" si="1426"/>
        <v>600</v>
      </c>
      <c r="K571" s="271">
        <f t="shared" si="1426"/>
        <v>0</v>
      </c>
      <c r="L571" s="271">
        <f t="shared" si="1426"/>
        <v>614</v>
      </c>
      <c r="M571" s="253">
        <f t="shared" si="1426"/>
        <v>614</v>
      </c>
      <c r="N571" s="253">
        <f t="shared" si="1426"/>
        <v>8</v>
      </c>
      <c r="O571" s="253">
        <f t="shared" si="1426"/>
        <v>622</v>
      </c>
      <c r="P571" s="253">
        <f t="shared" si="1426"/>
        <v>622</v>
      </c>
      <c r="Q571" s="253">
        <f t="shared" si="1426"/>
        <v>0</v>
      </c>
      <c r="R571" s="253">
        <f t="shared" si="1426"/>
        <v>622</v>
      </c>
      <c r="S571" s="253">
        <f t="shared" ref="S571:T571" si="1427">S572+S573</f>
        <v>256</v>
      </c>
      <c r="T571" s="253">
        <f t="shared" si="1427"/>
        <v>878</v>
      </c>
      <c r="U571" s="253">
        <f t="shared" ref="U571:V571" si="1428">U572+U573</f>
        <v>-878</v>
      </c>
      <c r="V571" s="253">
        <f t="shared" si="1428"/>
        <v>878</v>
      </c>
      <c r="W571" s="253">
        <f t="shared" ref="W571:X571" si="1429">W572+W573</f>
        <v>-878</v>
      </c>
      <c r="X571" s="253">
        <f t="shared" si="1429"/>
        <v>0</v>
      </c>
      <c r="Y571" s="253">
        <f t="shared" ref="Y571:Z571" si="1430">Y572+Y573</f>
        <v>0</v>
      </c>
      <c r="Z571" s="253">
        <f t="shared" si="1430"/>
        <v>0</v>
      </c>
      <c r="AA571" s="253">
        <f t="shared" ref="AA571:AB571" si="1431">AA572+AA573</f>
        <v>0</v>
      </c>
      <c r="AB571" s="253">
        <f t="shared" si="1431"/>
        <v>0</v>
      </c>
      <c r="AC571" s="253">
        <f t="shared" ref="AC571" si="1432">AC572+AC573</f>
        <v>0</v>
      </c>
      <c r="AD571" s="253">
        <v>0</v>
      </c>
      <c r="AE571" s="253">
        <v>0</v>
      </c>
      <c r="AF571" s="257" t="e">
        <f t="shared" si="1424"/>
        <v>#DIV/0!</v>
      </c>
    </row>
    <row r="572" spans="1:32" s="430" customFormat="1" ht="17.25" hidden="1" customHeight="1" x14ac:dyDescent="0.2">
      <c r="A572" s="371" t="s">
        <v>905</v>
      </c>
      <c r="B572" s="267">
        <v>801</v>
      </c>
      <c r="C572" s="267" t="s">
        <v>312</v>
      </c>
      <c r="D572" s="248" t="s">
        <v>196</v>
      </c>
      <c r="E572" s="256" t="s">
        <v>890</v>
      </c>
      <c r="F572" s="248" t="s">
        <v>96</v>
      </c>
      <c r="G572" s="253"/>
      <c r="H572" s="253">
        <v>600</v>
      </c>
      <c r="I572" s="253">
        <v>-139.19999999999999</v>
      </c>
      <c r="J572" s="253">
        <f>H572+I572</f>
        <v>460.8</v>
      </c>
      <c r="K572" s="253">
        <v>0.03</v>
      </c>
      <c r="L572" s="253">
        <f>968-497</f>
        <v>471</v>
      </c>
      <c r="M572" s="253">
        <f>968-497</f>
        <v>471</v>
      </c>
      <c r="N572" s="253">
        <v>5</v>
      </c>
      <c r="O572" s="253">
        <f>M572+N572</f>
        <v>476</v>
      </c>
      <c r="P572" s="253">
        <v>476</v>
      </c>
      <c r="Q572" s="253">
        <v>0</v>
      </c>
      <c r="R572" s="253">
        <f t="shared" si="1318"/>
        <v>476</v>
      </c>
      <c r="S572" s="253">
        <v>198</v>
      </c>
      <c r="T572" s="253">
        <f t="shared" ref="T572:T574" si="1433">R572+S572</f>
        <v>674</v>
      </c>
      <c r="U572" s="253">
        <v>-674</v>
      </c>
      <c r="V572" s="253">
        <v>674</v>
      </c>
      <c r="W572" s="253">
        <v>-674</v>
      </c>
      <c r="X572" s="253">
        <f t="shared" ref="X572:X574" si="1434">V572+W572</f>
        <v>0</v>
      </c>
      <c r="Y572" s="253">
        <v>0</v>
      </c>
      <c r="Z572" s="253">
        <f t="shared" ref="Z572:Z574" si="1435">X572+Y572</f>
        <v>0</v>
      </c>
      <c r="AA572" s="253">
        <v>0</v>
      </c>
      <c r="AB572" s="253">
        <f t="shared" ref="AB572:AB574" si="1436">Z572+AA572</f>
        <v>0</v>
      </c>
      <c r="AC572" s="253">
        <v>0</v>
      </c>
      <c r="AD572" s="253">
        <v>0</v>
      </c>
      <c r="AE572" s="253">
        <v>0</v>
      </c>
      <c r="AF572" s="257" t="e">
        <f t="shared" si="1424"/>
        <v>#DIV/0!</v>
      </c>
    </row>
    <row r="573" spans="1:32" s="430" customFormat="1" ht="30" hidden="1" customHeight="1" x14ac:dyDescent="0.2">
      <c r="A573" s="371" t="s">
        <v>896</v>
      </c>
      <c r="B573" s="267">
        <v>801</v>
      </c>
      <c r="C573" s="267" t="s">
        <v>312</v>
      </c>
      <c r="D573" s="248" t="s">
        <v>196</v>
      </c>
      <c r="E573" s="256" t="s">
        <v>890</v>
      </c>
      <c r="F573" s="248" t="s">
        <v>894</v>
      </c>
      <c r="G573" s="253"/>
      <c r="H573" s="253">
        <v>0</v>
      </c>
      <c r="I573" s="253">
        <v>139.19999999999999</v>
      </c>
      <c r="J573" s="253">
        <f>H573+I573</f>
        <v>139.19999999999999</v>
      </c>
      <c r="K573" s="253">
        <v>-0.03</v>
      </c>
      <c r="L573" s="253">
        <f>293-150</f>
        <v>143</v>
      </c>
      <c r="M573" s="253">
        <f>293-150</f>
        <v>143</v>
      </c>
      <c r="N573" s="253">
        <v>3</v>
      </c>
      <c r="O573" s="253">
        <f>M573+N573</f>
        <v>146</v>
      </c>
      <c r="P573" s="253">
        <v>146</v>
      </c>
      <c r="Q573" s="253">
        <v>0</v>
      </c>
      <c r="R573" s="253">
        <f t="shared" si="1318"/>
        <v>146</v>
      </c>
      <c r="S573" s="253">
        <v>58</v>
      </c>
      <c r="T573" s="253">
        <f t="shared" si="1433"/>
        <v>204</v>
      </c>
      <c r="U573" s="253">
        <v>-204</v>
      </c>
      <c r="V573" s="253">
        <v>204</v>
      </c>
      <c r="W573" s="253">
        <v>-204</v>
      </c>
      <c r="X573" s="253">
        <f t="shared" si="1434"/>
        <v>0</v>
      </c>
      <c r="Y573" s="253">
        <v>0</v>
      </c>
      <c r="Z573" s="253">
        <f t="shared" si="1435"/>
        <v>0</v>
      </c>
      <c r="AA573" s="253">
        <v>0</v>
      </c>
      <c r="AB573" s="253">
        <f t="shared" si="1436"/>
        <v>0</v>
      </c>
      <c r="AC573" s="253">
        <v>0</v>
      </c>
      <c r="AD573" s="253">
        <v>0</v>
      </c>
      <c r="AE573" s="253">
        <v>0</v>
      </c>
      <c r="AF573" s="257" t="e">
        <f t="shared" si="1424"/>
        <v>#DIV/0!</v>
      </c>
    </row>
    <row r="574" spans="1:32" s="430" customFormat="1" ht="30" customHeight="1" x14ac:dyDescent="0.2">
      <c r="A574" s="255" t="s">
        <v>1223</v>
      </c>
      <c r="B574" s="267">
        <v>801</v>
      </c>
      <c r="C574" s="267" t="s">
        <v>312</v>
      </c>
      <c r="D574" s="248" t="s">
        <v>196</v>
      </c>
      <c r="E574" s="248" t="s">
        <v>1237</v>
      </c>
      <c r="F574" s="248" t="s">
        <v>94</v>
      </c>
      <c r="G574" s="253"/>
      <c r="H574" s="253"/>
      <c r="I574" s="253"/>
      <c r="J574" s="253"/>
      <c r="K574" s="253">
        <v>0.04</v>
      </c>
      <c r="L574" s="253">
        <v>0</v>
      </c>
      <c r="M574" s="253">
        <v>0</v>
      </c>
      <c r="N574" s="253">
        <v>0</v>
      </c>
      <c r="O574" s="253">
        <v>0</v>
      </c>
      <c r="P574" s="253">
        <v>0</v>
      </c>
      <c r="Q574" s="253">
        <v>0</v>
      </c>
      <c r="R574" s="253">
        <f t="shared" si="1318"/>
        <v>0</v>
      </c>
      <c r="S574" s="253">
        <f t="shared" ref="S574" si="1437">Q574+R574</f>
        <v>0</v>
      </c>
      <c r="T574" s="253">
        <f t="shared" si="1433"/>
        <v>0</v>
      </c>
      <c r="U574" s="253">
        <f t="shared" ref="U574" si="1438">S574+T574</f>
        <v>0</v>
      </c>
      <c r="V574" s="253">
        <f t="shared" ref="V574" si="1439">T574+U574</f>
        <v>0</v>
      </c>
      <c r="W574" s="253">
        <f t="shared" ref="W574" si="1440">U574+V574</f>
        <v>0</v>
      </c>
      <c r="X574" s="253">
        <f t="shared" si="1434"/>
        <v>0</v>
      </c>
      <c r="Y574" s="253">
        <f t="shared" ref="Y574" si="1441">W574+X574</f>
        <v>0</v>
      </c>
      <c r="Z574" s="253">
        <f t="shared" si="1435"/>
        <v>0</v>
      </c>
      <c r="AA574" s="253">
        <f t="shared" ref="AA574" si="1442">Y574+Z574</f>
        <v>0</v>
      </c>
      <c r="AB574" s="253">
        <f t="shared" si="1436"/>
        <v>0</v>
      </c>
      <c r="AC574" s="253">
        <v>31.192</v>
      </c>
      <c r="AD574" s="253">
        <v>31.192</v>
      </c>
      <c r="AE574" s="253">
        <v>21.010999999999999</v>
      </c>
      <c r="AF574" s="257">
        <f t="shared" si="1424"/>
        <v>67.360220569376764</v>
      </c>
    </row>
    <row r="575" spans="1:32" s="430" customFormat="1" ht="36" customHeight="1" x14ac:dyDescent="0.2">
      <c r="A575" s="255" t="s">
        <v>809</v>
      </c>
      <c r="B575" s="267">
        <v>801</v>
      </c>
      <c r="C575" s="267" t="s">
        <v>312</v>
      </c>
      <c r="D575" s="248" t="s">
        <v>196</v>
      </c>
      <c r="E575" s="256" t="s">
        <v>808</v>
      </c>
      <c r="F575" s="248"/>
      <c r="G575" s="253"/>
      <c r="H575" s="253">
        <f t="shared" ref="H575:AE575" si="1443">H576</f>
        <v>31</v>
      </c>
      <c r="I575" s="253">
        <f t="shared" si="1443"/>
        <v>0</v>
      </c>
      <c r="J575" s="253">
        <f t="shared" si="1443"/>
        <v>31</v>
      </c>
      <c r="K575" s="253">
        <f t="shared" si="1443"/>
        <v>0</v>
      </c>
      <c r="L575" s="253">
        <f t="shared" si="1443"/>
        <v>33.5</v>
      </c>
      <c r="M575" s="253">
        <f t="shared" si="1443"/>
        <v>33.5</v>
      </c>
      <c r="N575" s="253">
        <f t="shared" si="1443"/>
        <v>2.2999999999999998</v>
      </c>
      <c r="O575" s="253">
        <f t="shared" si="1443"/>
        <v>35.799999999999997</v>
      </c>
      <c r="P575" s="253">
        <f t="shared" si="1443"/>
        <v>35.799999999999997</v>
      </c>
      <c r="Q575" s="253">
        <f t="shared" si="1443"/>
        <v>2.1</v>
      </c>
      <c r="R575" s="253">
        <f t="shared" si="1443"/>
        <v>37.9</v>
      </c>
      <c r="S575" s="253">
        <f t="shared" si="1443"/>
        <v>17.5</v>
      </c>
      <c r="T575" s="253">
        <f t="shared" si="1443"/>
        <v>55.4</v>
      </c>
      <c r="U575" s="253">
        <f t="shared" si="1443"/>
        <v>4.0999999999999996</v>
      </c>
      <c r="V575" s="253">
        <f t="shared" si="1443"/>
        <v>59.5</v>
      </c>
      <c r="W575" s="253">
        <f t="shared" si="1443"/>
        <v>2.2999999999999998</v>
      </c>
      <c r="X575" s="253">
        <f t="shared" si="1443"/>
        <v>61.8</v>
      </c>
      <c r="Y575" s="253">
        <f t="shared" si="1443"/>
        <v>0</v>
      </c>
      <c r="Z575" s="253">
        <f t="shared" si="1443"/>
        <v>61.8</v>
      </c>
      <c r="AA575" s="253">
        <f t="shared" si="1443"/>
        <v>0</v>
      </c>
      <c r="AB575" s="253">
        <f t="shared" si="1443"/>
        <v>61.8</v>
      </c>
      <c r="AC575" s="253">
        <f t="shared" si="1443"/>
        <v>0</v>
      </c>
      <c r="AD575" s="253">
        <f t="shared" si="1443"/>
        <v>61.8</v>
      </c>
      <c r="AE575" s="253">
        <f t="shared" si="1443"/>
        <v>61.8</v>
      </c>
      <c r="AF575" s="257">
        <f t="shared" si="1424"/>
        <v>100</v>
      </c>
    </row>
    <row r="576" spans="1:32" s="430" customFormat="1" ht="17.25" customHeight="1" x14ac:dyDescent="0.2">
      <c r="A576" s="255" t="s">
        <v>93</v>
      </c>
      <c r="B576" s="267">
        <v>801</v>
      </c>
      <c r="C576" s="267" t="s">
        <v>312</v>
      </c>
      <c r="D576" s="248" t="s">
        <v>196</v>
      </c>
      <c r="E576" s="256" t="s">
        <v>808</v>
      </c>
      <c r="F576" s="248" t="s">
        <v>94</v>
      </c>
      <c r="G576" s="253"/>
      <c r="H576" s="253">
        <v>31</v>
      </c>
      <c r="I576" s="253">
        <v>0</v>
      </c>
      <c r="J576" s="253">
        <f>H576+I576</f>
        <v>31</v>
      </c>
      <c r="K576" s="253">
        <v>0</v>
      </c>
      <c r="L576" s="253">
        <v>33.5</v>
      </c>
      <c r="M576" s="253">
        <v>33.5</v>
      </c>
      <c r="N576" s="253">
        <v>2.2999999999999998</v>
      </c>
      <c r="O576" s="253">
        <f>M576+N576</f>
        <v>35.799999999999997</v>
      </c>
      <c r="P576" s="253">
        <v>35.799999999999997</v>
      </c>
      <c r="Q576" s="253">
        <v>2.1</v>
      </c>
      <c r="R576" s="253">
        <f t="shared" si="1318"/>
        <v>37.9</v>
      </c>
      <c r="S576" s="253">
        <v>17.5</v>
      </c>
      <c r="T576" s="253">
        <f t="shared" ref="T576" si="1444">R576+S576</f>
        <v>55.4</v>
      </c>
      <c r="U576" s="253">
        <v>4.0999999999999996</v>
      </c>
      <c r="V576" s="253">
        <v>59.5</v>
      </c>
      <c r="W576" s="253">
        <v>2.2999999999999998</v>
      </c>
      <c r="X576" s="253">
        <f t="shared" ref="X576" si="1445">V576+W576</f>
        <v>61.8</v>
      </c>
      <c r="Y576" s="253">
        <v>0</v>
      </c>
      <c r="Z576" s="253">
        <f t="shared" ref="Z576" si="1446">X576+Y576</f>
        <v>61.8</v>
      </c>
      <c r="AA576" s="253">
        <v>0</v>
      </c>
      <c r="AB576" s="253">
        <f t="shared" ref="AB576" si="1447">Z576+AA576</f>
        <v>61.8</v>
      </c>
      <c r="AC576" s="253">
        <v>0</v>
      </c>
      <c r="AD576" s="253">
        <v>61.8</v>
      </c>
      <c r="AE576" s="253">
        <v>61.8</v>
      </c>
      <c r="AF576" s="257">
        <f t="shared" si="1424"/>
        <v>100</v>
      </c>
    </row>
    <row r="577" spans="1:32" s="430" customFormat="1" ht="37.5" customHeight="1" x14ac:dyDescent="0.2">
      <c r="A577" s="255" t="s">
        <v>941</v>
      </c>
      <c r="B577" s="245">
        <v>801</v>
      </c>
      <c r="C577" s="245" t="s">
        <v>312</v>
      </c>
      <c r="D577" s="246" t="s">
        <v>196</v>
      </c>
      <c r="E577" s="361" t="s">
        <v>869</v>
      </c>
      <c r="F577" s="246"/>
      <c r="G577" s="271">
        <f>G578+G579+G581+G582</f>
        <v>0</v>
      </c>
      <c r="H577" s="271">
        <f t="shared" ref="H577:R577" si="1448">H578+H579+H580+H581+H582</f>
        <v>1331</v>
      </c>
      <c r="I577" s="271">
        <f t="shared" si="1448"/>
        <v>0</v>
      </c>
      <c r="J577" s="271">
        <f t="shared" si="1448"/>
        <v>1331</v>
      </c>
      <c r="K577" s="271">
        <f t="shared" si="1448"/>
        <v>0</v>
      </c>
      <c r="L577" s="271">
        <f t="shared" si="1448"/>
        <v>1369</v>
      </c>
      <c r="M577" s="271">
        <f t="shared" si="1448"/>
        <v>1369</v>
      </c>
      <c r="N577" s="271">
        <f t="shared" si="1448"/>
        <v>21.7</v>
      </c>
      <c r="O577" s="271">
        <f>O578+O579+O580+O581+O582</f>
        <v>1390.7</v>
      </c>
      <c r="P577" s="271">
        <f t="shared" si="1448"/>
        <v>1390.7</v>
      </c>
      <c r="Q577" s="271">
        <f t="shared" si="1448"/>
        <v>1005.3</v>
      </c>
      <c r="R577" s="271">
        <f t="shared" si="1448"/>
        <v>2396</v>
      </c>
      <c r="S577" s="271">
        <f t="shared" ref="S577:T577" si="1449">S578+S579+S580+S581+S582</f>
        <v>-10</v>
      </c>
      <c r="T577" s="271">
        <f t="shared" si="1449"/>
        <v>2386</v>
      </c>
      <c r="U577" s="271">
        <f t="shared" ref="U577:V577" si="1450">U578+U579+U580+U581+U582</f>
        <v>103</v>
      </c>
      <c r="V577" s="271">
        <f t="shared" si="1450"/>
        <v>2489</v>
      </c>
      <c r="W577" s="271">
        <f t="shared" ref="W577:X577" si="1451">W578+W579+W580+W581+W582</f>
        <v>-69.300000000000011</v>
      </c>
      <c r="X577" s="271">
        <f t="shared" si="1451"/>
        <v>2419.6999999999998</v>
      </c>
      <c r="Y577" s="271">
        <f t="shared" ref="Y577:Z577" si="1452">Y578+Y579+Y580+Y581+Y582</f>
        <v>0</v>
      </c>
      <c r="Z577" s="271">
        <f t="shared" si="1452"/>
        <v>2419.6999999999998</v>
      </c>
      <c r="AA577" s="271">
        <f t="shared" ref="AA577:AB577" si="1453">AA578+AA579+AA580+AA581+AA582</f>
        <v>60.300000000000004</v>
      </c>
      <c r="AB577" s="271">
        <f t="shared" si="1453"/>
        <v>2480</v>
      </c>
      <c r="AC577" s="271">
        <f t="shared" ref="AC577:AD577" si="1454">AC578+AC579+AC580+AC581+AC582</f>
        <v>9.9999999999766942E-4</v>
      </c>
      <c r="AD577" s="271">
        <f t="shared" si="1454"/>
        <v>2480.0010000000002</v>
      </c>
      <c r="AE577" s="271">
        <f t="shared" ref="AE577" si="1455">AE578+AE579+AE580+AE581+AE582</f>
        <v>2480.0010000000002</v>
      </c>
      <c r="AF577" s="257">
        <f t="shared" si="1424"/>
        <v>100</v>
      </c>
    </row>
    <row r="578" spans="1:32" s="430" customFormat="1" ht="18.75" customHeight="1" x14ac:dyDescent="0.2">
      <c r="A578" s="255" t="s">
        <v>95</v>
      </c>
      <c r="B578" s="267">
        <v>801</v>
      </c>
      <c r="C578" s="267" t="s">
        <v>312</v>
      </c>
      <c r="D578" s="248" t="s">
        <v>196</v>
      </c>
      <c r="E578" s="256" t="s">
        <v>869</v>
      </c>
      <c r="F578" s="248" t="s">
        <v>96</v>
      </c>
      <c r="G578" s="253"/>
      <c r="H578" s="253">
        <v>1300</v>
      </c>
      <c r="I578" s="253">
        <v>-286.79000000000002</v>
      </c>
      <c r="J578" s="253">
        <f>H578+I578</f>
        <v>1013.21</v>
      </c>
      <c r="K578" s="253">
        <v>0</v>
      </c>
      <c r="L578" s="253">
        <v>1014</v>
      </c>
      <c r="M578" s="253">
        <v>1014</v>
      </c>
      <c r="N578" s="253">
        <v>12</v>
      </c>
      <c r="O578" s="253">
        <f>M578+N578</f>
        <v>1026</v>
      </c>
      <c r="P578" s="253">
        <v>1026</v>
      </c>
      <c r="Q578" s="253">
        <v>262</v>
      </c>
      <c r="R578" s="253">
        <f t="shared" si="1318"/>
        <v>1288</v>
      </c>
      <c r="S578" s="253">
        <v>100</v>
      </c>
      <c r="T578" s="253">
        <f t="shared" ref="T578:T582" si="1456">R578+S578</f>
        <v>1388</v>
      </c>
      <c r="U578" s="253">
        <f>63+235</f>
        <v>298</v>
      </c>
      <c r="V578" s="253">
        <v>1388</v>
      </c>
      <c r="W578" s="253">
        <v>362.9</v>
      </c>
      <c r="X578" s="253">
        <f t="shared" ref="X578:X582" si="1457">V578+W578</f>
        <v>1750.9</v>
      </c>
      <c r="Y578" s="253">
        <v>0</v>
      </c>
      <c r="Z578" s="253">
        <f t="shared" ref="Z578:Z582" si="1458">X578+Y578</f>
        <v>1750.9</v>
      </c>
      <c r="AA578" s="253">
        <v>42.09</v>
      </c>
      <c r="AB578" s="253">
        <f t="shared" ref="AB578:AB582" si="1459">Z578+AA578</f>
        <v>1792.99</v>
      </c>
      <c r="AC578" s="253">
        <v>52.191000000000003</v>
      </c>
      <c r="AD578" s="253">
        <v>1845.181</v>
      </c>
      <c r="AE578" s="253">
        <v>1845.181</v>
      </c>
      <c r="AF578" s="257">
        <f t="shared" si="1424"/>
        <v>100</v>
      </c>
    </row>
    <row r="579" spans="1:32" s="430" customFormat="1" ht="15.75" customHeight="1" x14ac:dyDescent="0.2">
      <c r="A579" s="255" t="s">
        <v>97</v>
      </c>
      <c r="B579" s="267">
        <v>801</v>
      </c>
      <c r="C579" s="267" t="s">
        <v>312</v>
      </c>
      <c r="D579" s="248" t="s">
        <v>196</v>
      </c>
      <c r="E579" s="256" t="s">
        <v>869</v>
      </c>
      <c r="F579" s="248" t="s">
        <v>98</v>
      </c>
      <c r="G579" s="253"/>
      <c r="H579" s="253">
        <v>6</v>
      </c>
      <c r="I579" s="253">
        <v>0</v>
      </c>
      <c r="J579" s="253">
        <f>H579+I579</f>
        <v>6</v>
      </c>
      <c r="K579" s="253">
        <v>0</v>
      </c>
      <c r="L579" s="253">
        <f t="shared" ref="L579:M581" si="1460">I579+J579</f>
        <v>6</v>
      </c>
      <c r="M579" s="253">
        <f t="shared" si="1460"/>
        <v>6</v>
      </c>
      <c r="N579" s="253">
        <v>0</v>
      </c>
      <c r="O579" s="253">
        <f t="shared" ref="O579:O582" si="1461">M579+N579</f>
        <v>6</v>
      </c>
      <c r="P579" s="253">
        <v>6</v>
      </c>
      <c r="Q579" s="253">
        <v>4</v>
      </c>
      <c r="R579" s="253">
        <f t="shared" si="1318"/>
        <v>10</v>
      </c>
      <c r="S579" s="253">
        <v>0</v>
      </c>
      <c r="T579" s="253">
        <f t="shared" si="1456"/>
        <v>10</v>
      </c>
      <c r="U579" s="253">
        <v>0</v>
      </c>
      <c r="V579" s="253">
        <v>10</v>
      </c>
      <c r="W579" s="253">
        <v>0</v>
      </c>
      <c r="X579" s="253">
        <f t="shared" si="1457"/>
        <v>10</v>
      </c>
      <c r="Y579" s="253">
        <v>0</v>
      </c>
      <c r="Z579" s="253">
        <f t="shared" si="1458"/>
        <v>10</v>
      </c>
      <c r="AA579" s="253">
        <v>0</v>
      </c>
      <c r="AB579" s="253">
        <f t="shared" si="1459"/>
        <v>10</v>
      </c>
      <c r="AC579" s="253">
        <v>-7.98</v>
      </c>
      <c r="AD579" s="253">
        <v>2.0199999999999996</v>
      </c>
      <c r="AE579" s="253">
        <v>2.0199999999999996</v>
      </c>
      <c r="AF579" s="257">
        <f t="shared" si="1424"/>
        <v>100</v>
      </c>
    </row>
    <row r="580" spans="1:32" s="430" customFormat="1" ht="37.5" customHeight="1" x14ac:dyDescent="0.2">
      <c r="A580" s="371" t="s">
        <v>896</v>
      </c>
      <c r="B580" s="267">
        <v>801</v>
      </c>
      <c r="C580" s="267" t="s">
        <v>312</v>
      </c>
      <c r="D580" s="248" t="s">
        <v>196</v>
      </c>
      <c r="E580" s="256" t="s">
        <v>869</v>
      </c>
      <c r="F580" s="248" t="s">
        <v>894</v>
      </c>
      <c r="G580" s="253"/>
      <c r="H580" s="253">
        <v>0</v>
      </c>
      <c r="I580" s="253">
        <v>286.79000000000002</v>
      </c>
      <c r="J580" s="253">
        <f>H580+I580</f>
        <v>286.79000000000002</v>
      </c>
      <c r="K580" s="253">
        <v>0</v>
      </c>
      <c r="L580" s="253">
        <v>306</v>
      </c>
      <c r="M580" s="253">
        <v>306</v>
      </c>
      <c r="N580" s="253">
        <v>4</v>
      </c>
      <c r="O580" s="253">
        <f t="shared" si="1461"/>
        <v>310</v>
      </c>
      <c r="P580" s="253">
        <v>310</v>
      </c>
      <c r="Q580" s="253">
        <v>88</v>
      </c>
      <c r="R580" s="253">
        <f t="shared" si="1318"/>
        <v>398</v>
      </c>
      <c r="S580" s="253">
        <v>21</v>
      </c>
      <c r="T580" s="253">
        <f t="shared" si="1456"/>
        <v>419</v>
      </c>
      <c r="U580" s="253">
        <f>19+71</f>
        <v>90</v>
      </c>
      <c r="V580" s="253">
        <v>419</v>
      </c>
      <c r="W580" s="253">
        <v>109.8</v>
      </c>
      <c r="X580" s="253">
        <f t="shared" si="1457"/>
        <v>528.79999999999995</v>
      </c>
      <c r="Y580" s="253">
        <v>0</v>
      </c>
      <c r="Z580" s="253">
        <f t="shared" si="1458"/>
        <v>528.79999999999995</v>
      </c>
      <c r="AA580" s="253">
        <v>18.21</v>
      </c>
      <c r="AB580" s="253">
        <f t="shared" si="1459"/>
        <v>547.01</v>
      </c>
      <c r="AC580" s="253">
        <v>15.76</v>
      </c>
      <c r="AD580" s="253">
        <v>562.77</v>
      </c>
      <c r="AE580" s="253">
        <v>562.77</v>
      </c>
      <c r="AF580" s="257">
        <f t="shared" si="1424"/>
        <v>100</v>
      </c>
    </row>
    <row r="581" spans="1:32" s="430" customFormat="1" ht="18" hidden="1" customHeight="1" x14ac:dyDescent="0.2">
      <c r="A581" s="255" t="s">
        <v>99</v>
      </c>
      <c r="B581" s="267">
        <v>801</v>
      </c>
      <c r="C581" s="267" t="s">
        <v>312</v>
      </c>
      <c r="D581" s="248" t="s">
        <v>196</v>
      </c>
      <c r="E581" s="256" t="s">
        <v>869</v>
      </c>
      <c r="F581" s="248" t="s">
        <v>100</v>
      </c>
      <c r="G581" s="253"/>
      <c r="H581" s="253">
        <v>10</v>
      </c>
      <c r="I581" s="253">
        <v>0</v>
      </c>
      <c r="J581" s="253">
        <f>H581+I581</f>
        <v>10</v>
      </c>
      <c r="K581" s="253">
        <v>0</v>
      </c>
      <c r="L581" s="253">
        <f t="shared" si="1460"/>
        <v>10</v>
      </c>
      <c r="M581" s="253">
        <f t="shared" si="1460"/>
        <v>10</v>
      </c>
      <c r="N581" s="253">
        <v>0</v>
      </c>
      <c r="O581" s="253">
        <f t="shared" si="1461"/>
        <v>10</v>
      </c>
      <c r="P581" s="253">
        <v>10</v>
      </c>
      <c r="Q581" s="253">
        <v>0</v>
      </c>
      <c r="R581" s="253">
        <f t="shared" si="1318"/>
        <v>10</v>
      </c>
      <c r="S581" s="253">
        <v>0</v>
      </c>
      <c r="T581" s="253">
        <f t="shared" si="1456"/>
        <v>10</v>
      </c>
      <c r="U581" s="253">
        <v>0</v>
      </c>
      <c r="V581" s="253">
        <v>10</v>
      </c>
      <c r="W581" s="253">
        <v>-10</v>
      </c>
      <c r="X581" s="253">
        <f t="shared" si="1457"/>
        <v>0</v>
      </c>
      <c r="Y581" s="253">
        <v>0</v>
      </c>
      <c r="Z581" s="253">
        <f t="shared" si="1458"/>
        <v>0</v>
      </c>
      <c r="AA581" s="253">
        <v>0</v>
      </c>
      <c r="AB581" s="253">
        <f t="shared" si="1459"/>
        <v>0</v>
      </c>
      <c r="AC581" s="253">
        <v>0</v>
      </c>
      <c r="AD581" s="253">
        <v>0</v>
      </c>
      <c r="AE581" s="253">
        <v>0</v>
      </c>
      <c r="AF581" s="257" t="e">
        <f t="shared" si="1424"/>
        <v>#DIV/0!</v>
      </c>
    </row>
    <row r="582" spans="1:32" s="430" customFormat="1" ht="20.25" customHeight="1" x14ac:dyDescent="0.2">
      <c r="A582" s="255" t="s">
        <v>93</v>
      </c>
      <c r="B582" s="267">
        <v>801</v>
      </c>
      <c r="C582" s="267" t="s">
        <v>312</v>
      </c>
      <c r="D582" s="248" t="s">
        <v>196</v>
      </c>
      <c r="E582" s="256" t="s">
        <v>869</v>
      </c>
      <c r="F582" s="248" t="s">
        <v>94</v>
      </c>
      <c r="G582" s="253"/>
      <c r="H582" s="253">
        <v>15</v>
      </c>
      <c r="I582" s="253">
        <v>0</v>
      </c>
      <c r="J582" s="253">
        <f>H582+I582</f>
        <v>15</v>
      </c>
      <c r="K582" s="253">
        <v>0</v>
      </c>
      <c r="L582" s="253">
        <v>33</v>
      </c>
      <c r="M582" s="253">
        <v>33</v>
      </c>
      <c r="N582" s="253">
        <v>5.7</v>
      </c>
      <c r="O582" s="253">
        <f t="shared" si="1461"/>
        <v>38.700000000000003</v>
      </c>
      <c r="P582" s="253">
        <v>38.700000000000003</v>
      </c>
      <c r="Q582" s="253">
        <v>651.29999999999995</v>
      </c>
      <c r="R582" s="253">
        <f t="shared" si="1318"/>
        <v>690</v>
      </c>
      <c r="S582" s="253">
        <v>-131</v>
      </c>
      <c r="T582" s="253">
        <f t="shared" si="1456"/>
        <v>559</v>
      </c>
      <c r="U582" s="253">
        <f>21-306</f>
        <v>-285</v>
      </c>
      <c r="V582" s="253">
        <v>662</v>
      </c>
      <c r="W582" s="253">
        <v>-532</v>
      </c>
      <c r="X582" s="253">
        <f t="shared" si="1457"/>
        <v>130</v>
      </c>
      <c r="Y582" s="253">
        <v>0</v>
      </c>
      <c r="Z582" s="253">
        <f t="shared" si="1458"/>
        <v>130</v>
      </c>
      <c r="AA582" s="253">
        <v>0</v>
      </c>
      <c r="AB582" s="253">
        <f t="shared" si="1459"/>
        <v>130</v>
      </c>
      <c r="AC582" s="253">
        <v>-59.97</v>
      </c>
      <c r="AD582" s="253">
        <v>70.03</v>
      </c>
      <c r="AE582" s="253">
        <v>70.03</v>
      </c>
      <c r="AF582" s="257">
        <f t="shared" si="1424"/>
        <v>100</v>
      </c>
    </row>
    <row r="583" spans="1:32" s="431" customFormat="1" ht="15.75" customHeight="1" x14ac:dyDescent="0.2">
      <c r="A583" s="447" t="s">
        <v>197</v>
      </c>
      <c r="B583" s="245">
        <v>801</v>
      </c>
      <c r="C583" s="245" t="s">
        <v>190</v>
      </c>
      <c r="D583" s="246" t="s">
        <v>198</v>
      </c>
      <c r="E583" s="361"/>
      <c r="F583" s="246"/>
      <c r="G583" s="271"/>
      <c r="H583" s="271">
        <f>H584</f>
        <v>8.8000000000000007</v>
      </c>
      <c r="I583" s="271">
        <f t="shared" ref="I583:AC584" si="1462">I584</f>
        <v>0</v>
      </c>
      <c r="J583" s="271">
        <f t="shared" si="1462"/>
        <v>8.8049999999999997</v>
      </c>
      <c r="K583" s="271">
        <f t="shared" si="1462"/>
        <v>0</v>
      </c>
      <c r="L583" s="271">
        <f t="shared" si="1462"/>
        <v>0</v>
      </c>
      <c r="M583" s="271">
        <f t="shared" si="1462"/>
        <v>0</v>
      </c>
      <c r="N583" s="271">
        <f t="shared" si="1462"/>
        <v>6.2</v>
      </c>
      <c r="O583" s="271">
        <f t="shared" si="1462"/>
        <v>6.2</v>
      </c>
      <c r="P583" s="271">
        <f t="shared" si="1462"/>
        <v>10</v>
      </c>
      <c r="Q583" s="271">
        <f t="shared" si="1462"/>
        <v>-2.1</v>
      </c>
      <c r="R583" s="271">
        <f t="shared" si="1462"/>
        <v>7.9</v>
      </c>
      <c r="S583" s="271">
        <f t="shared" si="1462"/>
        <v>0</v>
      </c>
      <c r="T583" s="271">
        <f t="shared" si="1462"/>
        <v>8.4</v>
      </c>
      <c r="U583" s="271">
        <f t="shared" si="1462"/>
        <v>-0.9</v>
      </c>
      <c r="V583" s="271">
        <f t="shared" si="1462"/>
        <v>63.4</v>
      </c>
      <c r="W583" s="271">
        <f t="shared" si="1462"/>
        <v>5.3</v>
      </c>
      <c r="X583" s="271">
        <f t="shared" si="1462"/>
        <v>68.7</v>
      </c>
      <c r="Y583" s="271">
        <f t="shared" si="1462"/>
        <v>0</v>
      </c>
      <c r="Z583" s="271">
        <f t="shared" ref="Y583:AE584" si="1463">Z584</f>
        <v>68.7</v>
      </c>
      <c r="AA583" s="271">
        <f t="shared" si="1462"/>
        <v>0</v>
      </c>
      <c r="AB583" s="271">
        <f t="shared" si="1463"/>
        <v>68.7</v>
      </c>
      <c r="AC583" s="271">
        <f t="shared" si="1462"/>
        <v>0</v>
      </c>
      <c r="AD583" s="271">
        <f t="shared" si="1463"/>
        <v>68.7</v>
      </c>
      <c r="AE583" s="271">
        <f t="shared" si="1463"/>
        <v>68.7</v>
      </c>
      <c r="AF583" s="257">
        <f t="shared" si="1424"/>
        <v>100</v>
      </c>
    </row>
    <row r="584" spans="1:32" s="430" customFormat="1" ht="33" customHeight="1" x14ac:dyDescent="0.2">
      <c r="A584" s="255" t="s">
        <v>841</v>
      </c>
      <c r="B584" s="267">
        <v>801</v>
      </c>
      <c r="C584" s="267" t="s">
        <v>312</v>
      </c>
      <c r="D584" s="248" t="s">
        <v>198</v>
      </c>
      <c r="E584" s="256" t="s">
        <v>842</v>
      </c>
      <c r="F584" s="248"/>
      <c r="G584" s="253"/>
      <c r="H584" s="253">
        <f>H585</f>
        <v>8.8000000000000007</v>
      </c>
      <c r="I584" s="253">
        <f t="shared" si="1462"/>
        <v>0</v>
      </c>
      <c r="J584" s="253">
        <f t="shared" si="1462"/>
        <v>8.8049999999999997</v>
      </c>
      <c r="K584" s="253">
        <f t="shared" si="1462"/>
        <v>0</v>
      </c>
      <c r="L584" s="253">
        <f t="shared" si="1462"/>
        <v>0</v>
      </c>
      <c r="M584" s="253">
        <f t="shared" si="1462"/>
        <v>0</v>
      </c>
      <c r="N584" s="253">
        <f t="shared" si="1462"/>
        <v>6.2</v>
      </c>
      <c r="O584" s="253">
        <f t="shared" si="1462"/>
        <v>6.2</v>
      </c>
      <c r="P584" s="253">
        <f t="shared" si="1462"/>
        <v>10</v>
      </c>
      <c r="Q584" s="253">
        <f t="shared" si="1462"/>
        <v>-2.1</v>
      </c>
      <c r="R584" s="253">
        <f t="shared" si="1462"/>
        <v>7.9</v>
      </c>
      <c r="S584" s="253">
        <f t="shared" si="1462"/>
        <v>0</v>
      </c>
      <c r="T584" s="253">
        <f t="shared" si="1462"/>
        <v>8.4</v>
      </c>
      <c r="U584" s="253">
        <f t="shared" si="1462"/>
        <v>-0.9</v>
      </c>
      <c r="V584" s="253">
        <f t="shared" si="1462"/>
        <v>63.4</v>
      </c>
      <c r="W584" s="253">
        <f t="shared" si="1462"/>
        <v>5.3</v>
      </c>
      <c r="X584" s="253">
        <f t="shared" si="1462"/>
        <v>68.7</v>
      </c>
      <c r="Y584" s="253">
        <f t="shared" si="1463"/>
        <v>0</v>
      </c>
      <c r="Z584" s="253">
        <f t="shared" si="1463"/>
        <v>68.7</v>
      </c>
      <c r="AA584" s="253">
        <f t="shared" si="1463"/>
        <v>0</v>
      </c>
      <c r="AB584" s="253">
        <f t="shared" si="1463"/>
        <v>68.7</v>
      </c>
      <c r="AC584" s="253">
        <f t="shared" si="1463"/>
        <v>0</v>
      </c>
      <c r="AD584" s="253">
        <f t="shared" si="1463"/>
        <v>68.7</v>
      </c>
      <c r="AE584" s="253">
        <f t="shared" si="1463"/>
        <v>68.7</v>
      </c>
      <c r="AF584" s="257">
        <f t="shared" si="1424"/>
        <v>100</v>
      </c>
    </row>
    <row r="585" spans="1:32" s="430" customFormat="1" ht="16.5" customHeight="1" x14ac:dyDescent="0.2">
      <c r="A585" s="255" t="s">
        <v>93</v>
      </c>
      <c r="B585" s="267">
        <v>801</v>
      </c>
      <c r="C585" s="267" t="s">
        <v>312</v>
      </c>
      <c r="D585" s="248" t="s">
        <v>198</v>
      </c>
      <c r="E585" s="256" t="s">
        <v>842</v>
      </c>
      <c r="F585" s="248" t="s">
        <v>94</v>
      </c>
      <c r="G585" s="253"/>
      <c r="H585" s="253">
        <v>8.8000000000000007</v>
      </c>
      <c r="I585" s="253">
        <v>0</v>
      </c>
      <c r="J585" s="253">
        <v>8.8049999999999997</v>
      </c>
      <c r="K585" s="253">
        <v>0</v>
      </c>
      <c r="L585" s="253">
        <v>0</v>
      </c>
      <c r="M585" s="253">
        <v>0</v>
      </c>
      <c r="N585" s="253">
        <v>6.2</v>
      </c>
      <c r="O585" s="253">
        <f>M585+N585</f>
        <v>6.2</v>
      </c>
      <c r="P585" s="253">
        <v>10</v>
      </c>
      <c r="Q585" s="253">
        <v>-2.1</v>
      </c>
      <c r="R585" s="253">
        <f t="shared" si="1318"/>
        <v>7.9</v>
      </c>
      <c r="S585" s="253">
        <v>0</v>
      </c>
      <c r="T585" s="253">
        <v>8.4</v>
      </c>
      <c r="U585" s="253">
        <v>-0.9</v>
      </c>
      <c r="V585" s="253">
        <v>63.4</v>
      </c>
      <c r="W585" s="253">
        <v>5.3</v>
      </c>
      <c r="X585" s="253">
        <f t="shared" ref="X585:X588" si="1464">V585+W585</f>
        <v>68.7</v>
      </c>
      <c r="Y585" s="253">
        <v>0</v>
      </c>
      <c r="Z585" s="253">
        <f t="shared" ref="Z585:Z588" si="1465">X585+Y585</f>
        <v>68.7</v>
      </c>
      <c r="AA585" s="253">
        <v>0</v>
      </c>
      <c r="AB585" s="253">
        <f t="shared" ref="AB585:AB588" si="1466">Z585+AA585</f>
        <v>68.7</v>
      </c>
      <c r="AC585" s="253">
        <v>0</v>
      </c>
      <c r="AD585" s="253">
        <v>68.7</v>
      </c>
      <c r="AE585" s="253">
        <v>68.7</v>
      </c>
      <c r="AF585" s="257">
        <f t="shared" si="1424"/>
        <v>100</v>
      </c>
    </row>
    <row r="586" spans="1:32" s="431" customFormat="1" ht="24" hidden="1" customHeight="1" x14ac:dyDescent="0.2">
      <c r="A586" s="447" t="s">
        <v>201</v>
      </c>
      <c r="B586" s="245">
        <v>801</v>
      </c>
      <c r="C586" s="245" t="s">
        <v>312</v>
      </c>
      <c r="D586" s="246" t="s">
        <v>202</v>
      </c>
      <c r="E586" s="361"/>
      <c r="F586" s="246"/>
      <c r="G586" s="271"/>
      <c r="H586" s="271">
        <f t="shared" ref="H586:Q587" si="1467">H587</f>
        <v>175.25</v>
      </c>
      <c r="I586" s="271">
        <f t="shared" si="1467"/>
        <v>-83.87</v>
      </c>
      <c r="J586" s="271">
        <f t="shared" si="1467"/>
        <v>91.38</v>
      </c>
      <c r="K586" s="271">
        <f t="shared" si="1467"/>
        <v>0</v>
      </c>
      <c r="L586" s="271">
        <f t="shared" si="1467"/>
        <v>0</v>
      </c>
      <c r="M586" s="271">
        <f t="shared" si="1467"/>
        <v>0</v>
      </c>
      <c r="N586" s="271">
        <f t="shared" si="1467"/>
        <v>1</v>
      </c>
      <c r="O586" s="271">
        <f t="shared" si="1467"/>
        <v>2</v>
      </c>
      <c r="P586" s="271">
        <f t="shared" si="1467"/>
        <v>3</v>
      </c>
      <c r="Q586" s="271">
        <f t="shared" si="1467"/>
        <v>4</v>
      </c>
      <c r="R586" s="253">
        <f t="shared" si="1318"/>
        <v>7</v>
      </c>
      <c r="S586" s="253">
        <f t="shared" ref="S586:S588" si="1468">Q586+R586</f>
        <v>11</v>
      </c>
      <c r="T586" s="253">
        <f t="shared" ref="T586:T588" si="1469">R586+S586</f>
        <v>18</v>
      </c>
      <c r="U586" s="253">
        <f t="shared" ref="U586:U588" si="1470">S586+T586</f>
        <v>29</v>
      </c>
      <c r="V586" s="253">
        <f t="shared" ref="V586:V588" si="1471">T586+U586</f>
        <v>47</v>
      </c>
      <c r="W586" s="253">
        <f t="shared" ref="W586:W588" si="1472">U586+V586</f>
        <v>76</v>
      </c>
      <c r="X586" s="253">
        <f t="shared" si="1464"/>
        <v>123</v>
      </c>
      <c r="Y586" s="253">
        <f t="shared" ref="Y586:Y588" si="1473">W586+X586</f>
        <v>199</v>
      </c>
      <c r="Z586" s="253">
        <f t="shared" si="1465"/>
        <v>322</v>
      </c>
      <c r="AA586" s="253">
        <f t="shared" ref="AA586:AA588" si="1474">Y586+Z586</f>
        <v>521</v>
      </c>
      <c r="AB586" s="253">
        <f t="shared" si="1466"/>
        <v>843</v>
      </c>
      <c r="AC586" s="253">
        <f t="shared" ref="AC586:AC588" si="1475">AA586+AB586</f>
        <v>1364</v>
      </c>
      <c r="AD586" s="253">
        <f t="shared" ref="AD586:AE588" si="1476">AB586+AC586</f>
        <v>2207</v>
      </c>
      <c r="AE586" s="253">
        <f t="shared" si="1476"/>
        <v>3571</v>
      </c>
      <c r="AF586" s="257">
        <f t="shared" si="1424"/>
        <v>161.80335296782965</v>
      </c>
    </row>
    <row r="587" spans="1:32" s="430" customFormat="1" ht="29.25" hidden="1" customHeight="1" x14ac:dyDescent="0.2">
      <c r="A587" s="255" t="s">
        <v>452</v>
      </c>
      <c r="B587" s="267">
        <v>801</v>
      </c>
      <c r="C587" s="267" t="s">
        <v>312</v>
      </c>
      <c r="D587" s="248" t="s">
        <v>202</v>
      </c>
      <c r="E587" s="256" t="s">
        <v>865</v>
      </c>
      <c r="F587" s="248"/>
      <c r="G587" s="253"/>
      <c r="H587" s="253">
        <f>H588</f>
        <v>175.25</v>
      </c>
      <c r="I587" s="253">
        <f>I588</f>
        <v>-83.87</v>
      </c>
      <c r="J587" s="253">
        <f>H587+I587</f>
        <v>91.38</v>
      </c>
      <c r="K587" s="253">
        <f>K588</f>
        <v>0</v>
      </c>
      <c r="L587" s="253">
        <f>L588</f>
        <v>0</v>
      </c>
      <c r="M587" s="253">
        <f>M588</f>
        <v>0</v>
      </c>
      <c r="N587" s="253">
        <f t="shared" si="1467"/>
        <v>1</v>
      </c>
      <c r="O587" s="253">
        <f t="shared" si="1467"/>
        <v>2</v>
      </c>
      <c r="P587" s="253">
        <f t="shared" si="1467"/>
        <v>3</v>
      </c>
      <c r="Q587" s="253">
        <f t="shared" si="1467"/>
        <v>4</v>
      </c>
      <c r="R587" s="253">
        <f t="shared" si="1318"/>
        <v>7</v>
      </c>
      <c r="S587" s="253">
        <f t="shared" si="1468"/>
        <v>11</v>
      </c>
      <c r="T587" s="253">
        <f t="shared" si="1469"/>
        <v>18</v>
      </c>
      <c r="U587" s="253">
        <f t="shared" si="1470"/>
        <v>29</v>
      </c>
      <c r="V587" s="253">
        <f t="shared" si="1471"/>
        <v>47</v>
      </c>
      <c r="W587" s="253">
        <f t="shared" si="1472"/>
        <v>76</v>
      </c>
      <c r="X587" s="253">
        <f t="shared" si="1464"/>
        <v>123</v>
      </c>
      <c r="Y587" s="253">
        <f t="shared" si="1473"/>
        <v>199</v>
      </c>
      <c r="Z587" s="253">
        <f t="shared" si="1465"/>
        <v>322</v>
      </c>
      <c r="AA587" s="253">
        <f t="shared" si="1474"/>
        <v>521</v>
      </c>
      <c r="AB587" s="253">
        <f t="shared" si="1466"/>
        <v>843</v>
      </c>
      <c r="AC587" s="253">
        <f t="shared" si="1475"/>
        <v>1364</v>
      </c>
      <c r="AD587" s="253">
        <f t="shared" si="1476"/>
        <v>2207</v>
      </c>
      <c r="AE587" s="253">
        <f t="shared" si="1476"/>
        <v>3571</v>
      </c>
      <c r="AF587" s="257">
        <f t="shared" si="1424"/>
        <v>161.80335296782965</v>
      </c>
    </row>
    <row r="588" spans="1:32" s="430" customFormat="1" ht="24" hidden="1" customHeight="1" x14ac:dyDescent="0.2">
      <c r="A588" s="255" t="s">
        <v>93</v>
      </c>
      <c r="B588" s="267">
        <v>801</v>
      </c>
      <c r="C588" s="267" t="s">
        <v>312</v>
      </c>
      <c r="D588" s="248" t="s">
        <v>202</v>
      </c>
      <c r="E588" s="256" t="s">
        <v>865</v>
      </c>
      <c r="F588" s="248" t="s">
        <v>94</v>
      </c>
      <c r="G588" s="253"/>
      <c r="H588" s="253">
        <v>175.25</v>
      </c>
      <c r="I588" s="253">
        <v>-83.87</v>
      </c>
      <c r="J588" s="253">
        <f>H588+I588</f>
        <v>91.38</v>
      </c>
      <c r="K588" s="253">
        <v>0</v>
      </c>
      <c r="L588" s="253">
        <v>0</v>
      </c>
      <c r="M588" s="253">
        <v>0</v>
      </c>
      <c r="N588" s="253">
        <v>1</v>
      </c>
      <c r="O588" s="253">
        <v>2</v>
      </c>
      <c r="P588" s="253">
        <v>3</v>
      </c>
      <c r="Q588" s="253">
        <v>4</v>
      </c>
      <c r="R588" s="253">
        <f t="shared" ref="R588:R593" si="1477">P588+Q588</f>
        <v>7</v>
      </c>
      <c r="S588" s="253">
        <f t="shared" si="1468"/>
        <v>11</v>
      </c>
      <c r="T588" s="253">
        <f t="shared" si="1469"/>
        <v>18</v>
      </c>
      <c r="U588" s="253">
        <f t="shared" si="1470"/>
        <v>29</v>
      </c>
      <c r="V588" s="253">
        <f t="shared" si="1471"/>
        <v>47</v>
      </c>
      <c r="W588" s="253">
        <f t="shared" si="1472"/>
        <v>76</v>
      </c>
      <c r="X588" s="253">
        <f t="shared" si="1464"/>
        <v>123</v>
      </c>
      <c r="Y588" s="253">
        <f t="shared" si="1473"/>
        <v>199</v>
      </c>
      <c r="Z588" s="253">
        <f t="shared" si="1465"/>
        <v>322</v>
      </c>
      <c r="AA588" s="253">
        <f t="shared" si="1474"/>
        <v>521</v>
      </c>
      <c r="AB588" s="253">
        <f t="shared" si="1466"/>
        <v>843</v>
      </c>
      <c r="AC588" s="253">
        <f t="shared" si="1475"/>
        <v>1364</v>
      </c>
      <c r="AD588" s="253">
        <f t="shared" si="1476"/>
        <v>2207</v>
      </c>
      <c r="AE588" s="253">
        <f t="shared" si="1476"/>
        <v>3571</v>
      </c>
      <c r="AF588" s="257">
        <f t="shared" si="1424"/>
        <v>161.80335296782965</v>
      </c>
    </row>
    <row r="589" spans="1:32" s="429" customFormat="1" ht="15.75" hidden="1" customHeight="1" x14ac:dyDescent="0.2">
      <c r="A589" s="447" t="s">
        <v>203</v>
      </c>
      <c r="B589" s="246" t="s">
        <v>146</v>
      </c>
      <c r="C589" s="246" t="s">
        <v>190</v>
      </c>
      <c r="D589" s="246" t="s">
        <v>204</v>
      </c>
      <c r="E589" s="246"/>
      <c r="F589" s="246"/>
      <c r="G589" s="271" t="e">
        <f>#REF!+G592</f>
        <v>#REF!</v>
      </c>
      <c r="H589" s="271">
        <f t="shared" ref="H589:L589" si="1478">H592</f>
        <v>3000</v>
      </c>
      <c r="I589" s="271">
        <f t="shared" si="1478"/>
        <v>0</v>
      </c>
      <c r="J589" s="271">
        <f t="shared" si="1478"/>
        <v>3000</v>
      </c>
      <c r="K589" s="271">
        <f t="shared" si="1478"/>
        <v>-887.51</v>
      </c>
      <c r="L589" s="271">
        <f t="shared" si="1478"/>
        <v>2000</v>
      </c>
      <c r="M589" s="271">
        <f>M592+M590</f>
        <v>2000</v>
      </c>
      <c r="N589" s="271">
        <f t="shared" ref="N589:R589" si="1479">N592+N590</f>
        <v>650</v>
      </c>
      <c r="O589" s="271">
        <f t="shared" si="1479"/>
        <v>2650</v>
      </c>
      <c r="P589" s="271">
        <f t="shared" si="1479"/>
        <v>2650</v>
      </c>
      <c r="Q589" s="271">
        <f t="shared" si="1479"/>
        <v>0</v>
      </c>
      <c r="R589" s="271">
        <f t="shared" si="1479"/>
        <v>2650</v>
      </c>
      <c r="S589" s="271">
        <f t="shared" ref="S589:T589" si="1480">S592+S590</f>
        <v>-500</v>
      </c>
      <c r="T589" s="271">
        <f t="shared" si="1480"/>
        <v>2650</v>
      </c>
      <c r="U589" s="271">
        <f t="shared" ref="U589:V589" si="1481">U592+U590</f>
        <v>0</v>
      </c>
      <c r="V589" s="271">
        <f t="shared" si="1481"/>
        <v>2650</v>
      </c>
      <c r="W589" s="271">
        <f t="shared" ref="W589:X589" si="1482">W592+W590</f>
        <v>-500</v>
      </c>
      <c r="X589" s="271">
        <f t="shared" si="1482"/>
        <v>2150</v>
      </c>
      <c r="Y589" s="271">
        <f t="shared" ref="Y589:Z589" si="1483">Y592+Y590</f>
        <v>-1440.78</v>
      </c>
      <c r="Z589" s="271">
        <f t="shared" si="1483"/>
        <v>709.22</v>
      </c>
      <c r="AA589" s="271">
        <f t="shared" ref="AA589:AB589" si="1484">AA592+AA590</f>
        <v>-611.82999999999993</v>
      </c>
      <c r="AB589" s="271">
        <f t="shared" si="1484"/>
        <v>97.390000000000043</v>
      </c>
      <c r="AC589" s="271">
        <f t="shared" ref="AC589:AD589" si="1485">AC592+AC590</f>
        <v>-97.39</v>
      </c>
      <c r="AD589" s="271">
        <f t="shared" si="1485"/>
        <v>0</v>
      </c>
      <c r="AE589" s="271">
        <f t="shared" ref="AE589" si="1486">AE592+AE590</f>
        <v>0</v>
      </c>
      <c r="AF589" s="257" t="e">
        <f t="shared" si="1424"/>
        <v>#DIV/0!</v>
      </c>
    </row>
    <row r="590" spans="1:32" ht="18.75" hidden="1" customHeight="1" x14ac:dyDescent="0.2">
      <c r="A590" s="255" t="s">
        <v>466</v>
      </c>
      <c r="B590" s="248" t="s">
        <v>146</v>
      </c>
      <c r="C590" s="248" t="s">
        <v>190</v>
      </c>
      <c r="D590" s="248" t="s">
        <v>204</v>
      </c>
      <c r="E590" s="248" t="s">
        <v>872</v>
      </c>
      <c r="F590" s="248"/>
      <c r="G590" s="253"/>
      <c r="H590" s="253"/>
      <c r="I590" s="253">
        <f>I591</f>
        <v>-900</v>
      </c>
      <c r="J590" s="253">
        <f>J591</f>
        <v>-900</v>
      </c>
      <c r="K590" s="253">
        <f>K591</f>
        <v>-900</v>
      </c>
      <c r="L590" s="253">
        <f>L591</f>
        <v>-900</v>
      </c>
      <c r="M590" s="253">
        <f>M591</f>
        <v>0</v>
      </c>
      <c r="N590" s="253">
        <f t="shared" ref="N590:AE590" si="1487">N591</f>
        <v>650</v>
      </c>
      <c r="O590" s="253">
        <f t="shared" si="1487"/>
        <v>650</v>
      </c>
      <c r="P590" s="253">
        <f t="shared" si="1487"/>
        <v>650</v>
      </c>
      <c r="Q590" s="253">
        <f t="shared" si="1487"/>
        <v>0</v>
      </c>
      <c r="R590" s="253">
        <f t="shared" si="1487"/>
        <v>650</v>
      </c>
      <c r="S590" s="253">
        <f t="shared" si="1487"/>
        <v>0</v>
      </c>
      <c r="T590" s="253">
        <f t="shared" si="1487"/>
        <v>650</v>
      </c>
      <c r="U590" s="253">
        <f t="shared" si="1487"/>
        <v>0</v>
      </c>
      <c r="V590" s="253">
        <f t="shared" si="1487"/>
        <v>650</v>
      </c>
      <c r="W590" s="253">
        <f t="shared" si="1487"/>
        <v>0</v>
      </c>
      <c r="X590" s="253">
        <f t="shared" si="1487"/>
        <v>650</v>
      </c>
      <c r="Y590" s="253">
        <f t="shared" si="1487"/>
        <v>-360</v>
      </c>
      <c r="Z590" s="253">
        <f t="shared" si="1487"/>
        <v>290</v>
      </c>
      <c r="AA590" s="253">
        <f t="shared" si="1487"/>
        <v>-200</v>
      </c>
      <c r="AB590" s="253">
        <f t="shared" si="1487"/>
        <v>90</v>
      </c>
      <c r="AC590" s="253">
        <f t="shared" si="1487"/>
        <v>-90</v>
      </c>
      <c r="AD590" s="253">
        <f t="shared" si="1487"/>
        <v>0</v>
      </c>
      <c r="AE590" s="253">
        <f t="shared" si="1487"/>
        <v>0</v>
      </c>
      <c r="AF590" s="257" t="e">
        <f t="shared" si="1424"/>
        <v>#DIV/0!</v>
      </c>
    </row>
    <row r="591" spans="1:32" hidden="1" x14ac:dyDescent="0.2">
      <c r="A591" s="255" t="s">
        <v>318</v>
      </c>
      <c r="B591" s="248" t="s">
        <v>146</v>
      </c>
      <c r="C591" s="248" t="s">
        <v>353</v>
      </c>
      <c r="D591" s="248" t="s">
        <v>204</v>
      </c>
      <c r="E591" s="248" t="s">
        <v>872</v>
      </c>
      <c r="F591" s="248" t="s">
        <v>319</v>
      </c>
      <c r="G591" s="253"/>
      <c r="H591" s="253"/>
      <c r="I591" s="253">
        <v>-900</v>
      </c>
      <c r="J591" s="253">
        <f>G591+I591</f>
        <v>-900</v>
      </c>
      <c r="K591" s="253">
        <v>-900</v>
      </c>
      <c r="L591" s="253">
        <f>H591+J591</f>
        <v>-900</v>
      </c>
      <c r="M591" s="253">
        <v>0</v>
      </c>
      <c r="N591" s="253">
        <v>650</v>
      </c>
      <c r="O591" s="253">
        <f>M591+N591</f>
        <v>650</v>
      </c>
      <c r="P591" s="253">
        <v>650</v>
      </c>
      <c r="Q591" s="253">
        <v>0</v>
      </c>
      <c r="R591" s="253">
        <f t="shared" si="1477"/>
        <v>650</v>
      </c>
      <c r="S591" s="253">
        <v>0</v>
      </c>
      <c r="T591" s="253">
        <f t="shared" ref="T591" si="1488">R591+S591</f>
        <v>650</v>
      </c>
      <c r="U591" s="253">
        <v>0</v>
      </c>
      <c r="V591" s="253">
        <v>650</v>
      </c>
      <c r="W591" s="253">
        <v>0</v>
      </c>
      <c r="X591" s="253">
        <f t="shared" ref="X591" si="1489">V591+W591</f>
        <v>650</v>
      </c>
      <c r="Y591" s="253">
        <v>-360</v>
      </c>
      <c r="Z591" s="253">
        <f t="shared" ref="Z591" si="1490">X591+Y591</f>
        <v>290</v>
      </c>
      <c r="AA591" s="253">
        <v>-200</v>
      </c>
      <c r="AB591" s="253">
        <f t="shared" ref="AB591" si="1491">Z591+AA591</f>
        <v>90</v>
      </c>
      <c r="AC591" s="253">
        <v>-90</v>
      </c>
      <c r="AD591" s="253">
        <v>0</v>
      </c>
      <c r="AE591" s="253">
        <v>0</v>
      </c>
      <c r="AF591" s="257" t="e">
        <f t="shared" si="1424"/>
        <v>#DIV/0!</v>
      </c>
    </row>
    <row r="592" spans="1:32" hidden="1" x14ac:dyDescent="0.2">
      <c r="A592" s="255" t="s">
        <v>352</v>
      </c>
      <c r="B592" s="248" t="s">
        <v>146</v>
      </c>
      <c r="C592" s="248" t="s">
        <v>353</v>
      </c>
      <c r="D592" s="248" t="s">
        <v>204</v>
      </c>
      <c r="E592" s="248" t="s">
        <v>873</v>
      </c>
      <c r="F592" s="248"/>
      <c r="G592" s="253"/>
      <c r="H592" s="253">
        <f>H593</f>
        <v>3000</v>
      </c>
      <c r="I592" s="253">
        <f>I593</f>
        <v>0</v>
      </c>
      <c r="J592" s="253">
        <f>H592+I592</f>
        <v>3000</v>
      </c>
      <c r="K592" s="253">
        <f>K593</f>
        <v>-887.51</v>
      </c>
      <c r="L592" s="253">
        <f>L593</f>
        <v>2000</v>
      </c>
      <c r="M592" s="253">
        <f>M593</f>
        <v>2000</v>
      </c>
      <c r="N592" s="253">
        <f t="shared" ref="N592:AE592" si="1492">N593</f>
        <v>0</v>
      </c>
      <c r="O592" s="253">
        <f t="shared" si="1492"/>
        <v>2000</v>
      </c>
      <c r="P592" s="253">
        <f t="shared" si="1492"/>
        <v>2000</v>
      </c>
      <c r="Q592" s="253">
        <f t="shared" si="1492"/>
        <v>0</v>
      </c>
      <c r="R592" s="253">
        <f t="shared" si="1492"/>
        <v>2000</v>
      </c>
      <c r="S592" s="253">
        <f t="shared" si="1492"/>
        <v>-500</v>
      </c>
      <c r="T592" s="253">
        <f t="shared" si="1492"/>
        <v>2000</v>
      </c>
      <c r="U592" s="253">
        <f t="shared" si="1492"/>
        <v>0</v>
      </c>
      <c r="V592" s="253">
        <f t="shared" si="1492"/>
        <v>2000</v>
      </c>
      <c r="W592" s="253">
        <f t="shared" si="1492"/>
        <v>-500</v>
      </c>
      <c r="X592" s="253">
        <f t="shared" si="1492"/>
        <v>1500</v>
      </c>
      <c r="Y592" s="253">
        <f t="shared" si="1492"/>
        <v>-1080.78</v>
      </c>
      <c r="Z592" s="253">
        <f t="shared" si="1492"/>
        <v>419.22</v>
      </c>
      <c r="AA592" s="253">
        <f t="shared" si="1492"/>
        <v>-411.83</v>
      </c>
      <c r="AB592" s="253">
        <f t="shared" si="1492"/>
        <v>7.3900000000000432</v>
      </c>
      <c r="AC592" s="253">
        <f t="shared" si="1492"/>
        <v>-7.39</v>
      </c>
      <c r="AD592" s="253">
        <f t="shared" si="1492"/>
        <v>0</v>
      </c>
      <c r="AE592" s="253">
        <f t="shared" si="1492"/>
        <v>0</v>
      </c>
      <c r="AF592" s="257" t="e">
        <f t="shared" si="1424"/>
        <v>#DIV/0!</v>
      </c>
    </row>
    <row r="593" spans="1:32" hidden="1" x14ac:dyDescent="0.2">
      <c r="A593" s="255" t="s">
        <v>318</v>
      </c>
      <c r="B593" s="248" t="s">
        <v>146</v>
      </c>
      <c r="C593" s="248" t="s">
        <v>190</v>
      </c>
      <c r="D593" s="248" t="s">
        <v>204</v>
      </c>
      <c r="E593" s="248" t="s">
        <v>873</v>
      </c>
      <c r="F593" s="248" t="s">
        <v>319</v>
      </c>
      <c r="G593" s="253"/>
      <c r="H593" s="253">
        <v>3000</v>
      </c>
      <c r="I593" s="253">
        <v>0</v>
      </c>
      <c r="J593" s="253">
        <f>H593+I593</f>
        <v>3000</v>
      </c>
      <c r="K593" s="253">
        <v>-887.51</v>
      </c>
      <c r="L593" s="253">
        <v>2000</v>
      </c>
      <c r="M593" s="253">
        <v>2000</v>
      </c>
      <c r="N593" s="253">
        <v>0</v>
      </c>
      <c r="O593" s="253">
        <f>M593+N593</f>
        <v>2000</v>
      </c>
      <c r="P593" s="253">
        <v>2000</v>
      </c>
      <c r="Q593" s="253">
        <v>0</v>
      </c>
      <c r="R593" s="253">
        <f t="shared" si="1477"/>
        <v>2000</v>
      </c>
      <c r="S593" s="253">
        <v>-500</v>
      </c>
      <c r="T593" s="253">
        <v>2000</v>
      </c>
      <c r="U593" s="253">
        <v>0</v>
      </c>
      <c r="V593" s="253">
        <v>2000</v>
      </c>
      <c r="W593" s="253">
        <v>-500</v>
      </c>
      <c r="X593" s="253">
        <f t="shared" ref="X593" si="1493">V593+W593</f>
        <v>1500</v>
      </c>
      <c r="Y593" s="253">
        <f>-936.38-144.4</f>
        <v>-1080.78</v>
      </c>
      <c r="Z593" s="253">
        <f t="shared" ref="Z593" si="1494">X593+Y593</f>
        <v>419.22</v>
      </c>
      <c r="AA593" s="253">
        <v>-411.83</v>
      </c>
      <c r="AB593" s="253">
        <f t="shared" ref="AB593" si="1495">Z593+AA593</f>
        <v>7.3900000000000432</v>
      </c>
      <c r="AC593" s="253">
        <v>-7.39</v>
      </c>
      <c r="AD593" s="253">
        <v>0</v>
      </c>
      <c r="AE593" s="253">
        <v>0</v>
      </c>
      <c r="AF593" s="257" t="e">
        <f t="shared" si="1424"/>
        <v>#DIV/0!</v>
      </c>
    </row>
    <row r="594" spans="1:32" s="429" customFormat="1" ht="14.25" x14ac:dyDescent="0.2">
      <c r="A594" s="447" t="s">
        <v>206</v>
      </c>
      <c r="B594" s="245">
        <v>801</v>
      </c>
      <c r="C594" s="246" t="s">
        <v>190</v>
      </c>
      <c r="D594" s="246" t="s">
        <v>207</v>
      </c>
      <c r="E594" s="246"/>
      <c r="F594" s="246"/>
      <c r="G594" s="257" t="e">
        <f>G595+G597+G601+#REF!+#REF!+#REF!+#REF!+G631+#REF!+#REF!+#REF!+#REF!+#REF!+G620</f>
        <v>#REF!</v>
      </c>
      <c r="H594" s="257" t="e">
        <f>#REF!+#REF!+#REF!+H620+#REF!+H631+H642+#REF!+#REF!+#REF!</f>
        <v>#REF!</v>
      </c>
      <c r="I594" s="257" t="e">
        <f>#REF!+#REF!+#REF!+I620+#REF!+I631+I642+#REF!+#REF!+#REF!</f>
        <v>#REF!</v>
      </c>
      <c r="J594" s="257" t="e">
        <f>#REF!+#REF!+#REF!+J620+#REF!+J631+J642+#REF!+#REF!+#REF!</f>
        <v>#REF!</v>
      </c>
      <c r="K594" s="257" t="e">
        <f>#REF!+#REF!+#REF!+K620+#REF!+K631+K642+#REF!+#REF!+#REF!</f>
        <v>#REF!</v>
      </c>
      <c r="L594" s="257" t="e">
        <f>#REF!+#REF!+#REF!+L620+#REF!+L631+L642+#REF!+#REF!+#REF!</f>
        <v>#REF!</v>
      </c>
      <c r="M594" s="257" t="e">
        <f>#REF!+#REF!+#REF!+M620+#REF!+M631+M642+#REF!+#REF!+#REF!</f>
        <v>#REF!</v>
      </c>
      <c r="N594" s="257" t="e">
        <f>#REF!+#REF!+#REF!+N620+#REF!+N631+N642+#REF!+#REF!+#REF!</f>
        <v>#REF!</v>
      </c>
      <c r="O594" s="257" t="e">
        <f>#REF!+#REF!+#REF!+O620+#REF!+O631+O642+#REF!+#REF!+#REF!</f>
        <v>#REF!</v>
      </c>
      <c r="P594" s="257" t="e">
        <f>#REF!+#REF!+#REF!+P620+#REF!+P631+P642+#REF!+#REF!+#REF!</f>
        <v>#REF!</v>
      </c>
      <c r="Q594" s="257" t="e">
        <f>#REF!+#REF!+#REF!+Q620+#REF!+Q631+Q642+#REF!+#REF!+#REF!</f>
        <v>#REF!</v>
      </c>
      <c r="R594" s="257">
        <f>R595+R598+R606+R609+R615+R617+R620+R630+R612+R622</f>
        <v>13593.9</v>
      </c>
      <c r="S594" s="257">
        <f>S595+S598+S606+S609+S615+S617+S620+S630+S612+S622</f>
        <v>12548.21</v>
      </c>
      <c r="T594" s="257">
        <f>T595+T598+T606+T609+T615+T617+T620+T630+T612+T622+T624</f>
        <v>24873.51</v>
      </c>
      <c r="U594" s="257">
        <f t="shared" ref="U594:V594" si="1496">U595+U598+U606+U609+U615+U617+U620+U630+U612+U622+U624</f>
        <v>-1243.6999999999971</v>
      </c>
      <c r="V594" s="257">
        <f t="shared" si="1496"/>
        <v>21018.400000000001</v>
      </c>
      <c r="W594" s="257">
        <f t="shared" ref="W594:X594" si="1497">W595+W598+W606+W609+W615+W617+W620+W630+W612+W622+W624</f>
        <v>2506.9</v>
      </c>
      <c r="X594" s="257">
        <f t="shared" si="1497"/>
        <v>23525.3</v>
      </c>
      <c r="Y594" s="257">
        <f t="shared" ref="Y594:Z594" si="1498">Y595+Y598+Y606+Y609+Y615+Y617+Y620+Y630+Y612+Y622+Y624</f>
        <v>-520.70000000000005</v>
      </c>
      <c r="Z594" s="257">
        <f t="shared" si="1498"/>
        <v>23004.6</v>
      </c>
      <c r="AA594" s="257">
        <f t="shared" ref="AA594" si="1499">AA595+AA598+AA606+AA609+AA615+AA617+AA620+AA630+AA612+AA622+AA624</f>
        <v>0</v>
      </c>
      <c r="AB594" s="257">
        <f>AB595+AB598+AB606+AB609+AB615+AB617+AB620+AB630+AB612+AB622+AB624+AB623</f>
        <v>23004.6</v>
      </c>
      <c r="AC594" s="257">
        <f t="shared" ref="AC594:AD594" si="1500">AC595+AC598+AC606+AC609+AC615+AC617+AC620+AC630+AC612+AC622+AC624+AC623</f>
        <v>3324.5239999999999</v>
      </c>
      <c r="AD594" s="257">
        <f t="shared" si="1500"/>
        <v>26329.123999999996</v>
      </c>
      <c r="AE594" s="257">
        <f t="shared" ref="AE594" si="1501">AE595+AE598+AE606+AE609+AE615+AE617+AE620+AE630+AE612+AE622+AE624+AE623</f>
        <v>26329.123999999996</v>
      </c>
      <c r="AF594" s="257">
        <f t="shared" si="1424"/>
        <v>100</v>
      </c>
    </row>
    <row r="595" spans="1:32" ht="39" customHeight="1" x14ac:dyDescent="0.2">
      <c r="A595" s="255" t="s">
        <v>1090</v>
      </c>
      <c r="B595" s="267">
        <v>801</v>
      </c>
      <c r="C595" s="248" t="s">
        <v>190</v>
      </c>
      <c r="D595" s="248" t="s">
        <v>207</v>
      </c>
      <c r="E595" s="248" t="s">
        <v>839</v>
      </c>
      <c r="F595" s="248"/>
      <c r="G595" s="253"/>
      <c r="H595" s="253"/>
      <c r="I595" s="253"/>
      <c r="J595" s="253"/>
      <c r="K595" s="253"/>
      <c r="L595" s="253"/>
      <c r="M595" s="253"/>
      <c r="N595" s="253"/>
      <c r="O595" s="253" t="e">
        <f>#REF!+#REF!</f>
        <v>#REF!</v>
      </c>
      <c r="P595" s="253" t="e">
        <f>#REF!+#REF!</f>
        <v>#REF!</v>
      </c>
      <c r="Q595" s="253" t="e">
        <f>#REF!+#REF!</f>
        <v>#REF!</v>
      </c>
      <c r="R595" s="253">
        <f>R596+R597</f>
        <v>0</v>
      </c>
      <c r="S595" s="253">
        <f t="shared" ref="S595:T595" si="1502">S596+S597</f>
        <v>20.21</v>
      </c>
      <c r="T595" s="253">
        <f t="shared" si="1502"/>
        <v>20.21</v>
      </c>
      <c r="U595" s="253">
        <f t="shared" ref="U595:V595" si="1503">U596+U597</f>
        <v>-0.2</v>
      </c>
      <c r="V595" s="253">
        <f t="shared" si="1503"/>
        <v>0</v>
      </c>
      <c r="W595" s="253">
        <f t="shared" ref="W595:X595" si="1504">W596+W597</f>
        <v>20</v>
      </c>
      <c r="X595" s="253">
        <f t="shared" si="1504"/>
        <v>20</v>
      </c>
      <c r="Y595" s="253">
        <f t="shared" ref="Y595:Z595" si="1505">Y596+Y597</f>
        <v>0</v>
      </c>
      <c r="Z595" s="253">
        <f t="shared" si="1505"/>
        <v>20</v>
      </c>
      <c r="AA595" s="253">
        <f t="shared" ref="AA595:AB595" si="1506">AA596+AA597</f>
        <v>0</v>
      </c>
      <c r="AB595" s="253">
        <f t="shared" si="1506"/>
        <v>20</v>
      </c>
      <c r="AC595" s="253">
        <f t="shared" ref="AC595:AD595" si="1507">AC596+AC597</f>
        <v>-15.3</v>
      </c>
      <c r="AD595" s="253">
        <f t="shared" si="1507"/>
        <v>4.7</v>
      </c>
      <c r="AE595" s="253">
        <f t="shared" ref="AE595" si="1508">AE596+AE597</f>
        <v>4.7</v>
      </c>
      <c r="AF595" s="257">
        <f t="shared" si="1424"/>
        <v>100</v>
      </c>
    </row>
    <row r="596" spans="1:32" ht="18.75" customHeight="1" x14ac:dyDescent="0.2">
      <c r="A596" s="255" t="s">
        <v>1091</v>
      </c>
      <c r="B596" s="267">
        <v>801</v>
      </c>
      <c r="C596" s="248" t="s">
        <v>190</v>
      </c>
      <c r="D596" s="248" t="s">
        <v>207</v>
      </c>
      <c r="E596" s="248" t="s">
        <v>839</v>
      </c>
      <c r="F596" s="248" t="s">
        <v>1092</v>
      </c>
      <c r="G596" s="253"/>
      <c r="H596" s="253"/>
      <c r="I596" s="253"/>
      <c r="J596" s="253"/>
      <c r="K596" s="253"/>
      <c r="L596" s="253"/>
      <c r="M596" s="253"/>
      <c r="N596" s="253"/>
      <c r="O596" s="253">
        <v>0</v>
      </c>
      <c r="P596" s="253">
        <v>20</v>
      </c>
      <c r="Q596" s="253">
        <v>0</v>
      </c>
      <c r="R596" s="253">
        <v>0</v>
      </c>
      <c r="S596" s="253">
        <v>20</v>
      </c>
      <c r="T596" s="253">
        <f>R596+S596</f>
        <v>20</v>
      </c>
      <c r="U596" s="253">
        <v>-0.2</v>
      </c>
      <c r="V596" s="253">
        <v>0</v>
      </c>
      <c r="W596" s="253">
        <v>19.8</v>
      </c>
      <c r="X596" s="253">
        <f>V596+W596</f>
        <v>19.8</v>
      </c>
      <c r="Y596" s="253">
        <v>0</v>
      </c>
      <c r="Z596" s="253">
        <f>X596+Y596</f>
        <v>19.8</v>
      </c>
      <c r="AA596" s="253">
        <v>0</v>
      </c>
      <c r="AB596" s="253">
        <f>Z596+AA596</f>
        <v>19.8</v>
      </c>
      <c r="AC596" s="253">
        <v>-15.147</v>
      </c>
      <c r="AD596" s="253">
        <v>4.6530000000000005</v>
      </c>
      <c r="AE596" s="253">
        <v>4.6530000000000005</v>
      </c>
      <c r="AF596" s="257">
        <f t="shared" si="1424"/>
        <v>100</v>
      </c>
    </row>
    <row r="597" spans="1:32" ht="16.5" customHeight="1" x14ac:dyDescent="0.2">
      <c r="A597" s="255" t="s">
        <v>1093</v>
      </c>
      <c r="B597" s="267">
        <v>801</v>
      </c>
      <c r="C597" s="248" t="s">
        <v>190</v>
      </c>
      <c r="D597" s="248" t="s">
        <v>207</v>
      </c>
      <c r="E597" s="248" t="s">
        <v>839</v>
      </c>
      <c r="F597" s="248" t="s">
        <v>1092</v>
      </c>
      <c r="G597" s="253"/>
      <c r="H597" s="253"/>
      <c r="I597" s="253"/>
      <c r="J597" s="253"/>
      <c r="K597" s="253"/>
      <c r="L597" s="253"/>
      <c r="M597" s="253"/>
      <c r="N597" s="253"/>
      <c r="O597" s="253">
        <v>0</v>
      </c>
      <c r="P597" s="253">
        <v>0.21</v>
      </c>
      <c r="Q597" s="253">
        <v>0</v>
      </c>
      <c r="R597" s="253">
        <v>0</v>
      </c>
      <c r="S597" s="253">
        <v>0.21</v>
      </c>
      <c r="T597" s="253">
        <f>R597+S597</f>
        <v>0.21</v>
      </c>
      <c r="U597" s="253">
        <v>0</v>
      </c>
      <c r="V597" s="253">
        <v>0</v>
      </c>
      <c r="W597" s="253">
        <v>0.2</v>
      </c>
      <c r="X597" s="253">
        <f>V597+W597</f>
        <v>0.2</v>
      </c>
      <c r="Y597" s="253">
        <v>0</v>
      </c>
      <c r="Z597" s="253">
        <f>X597+Y597</f>
        <v>0.2</v>
      </c>
      <c r="AA597" s="253">
        <v>0</v>
      </c>
      <c r="AB597" s="253">
        <f>Z597+AA597</f>
        <v>0.2</v>
      </c>
      <c r="AC597" s="253">
        <v>-0.153</v>
      </c>
      <c r="AD597" s="253">
        <v>4.7000000000000014E-2</v>
      </c>
      <c r="AE597" s="253">
        <v>4.7000000000000014E-2</v>
      </c>
      <c r="AF597" s="257">
        <f t="shared" si="1424"/>
        <v>100</v>
      </c>
    </row>
    <row r="598" spans="1:32" ht="22.5" customHeight="1" x14ac:dyDescent="0.2">
      <c r="A598" s="255" t="s">
        <v>807</v>
      </c>
      <c r="B598" s="267">
        <v>801</v>
      </c>
      <c r="C598" s="248" t="s">
        <v>190</v>
      </c>
      <c r="D598" s="248" t="s">
        <v>207</v>
      </c>
      <c r="E598" s="248" t="s">
        <v>868</v>
      </c>
      <c r="F598" s="248"/>
      <c r="G598" s="253"/>
      <c r="H598" s="253"/>
      <c r="I598" s="253">
        <f t="shared" ref="I598:Q598" si="1509">I599</f>
        <v>-50</v>
      </c>
      <c r="J598" s="253" t="e">
        <f t="shared" si="1509"/>
        <v>#REF!</v>
      </c>
      <c r="K598" s="253">
        <f t="shared" si="1509"/>
        <v>-50</v>
      </c>
      <c r="L598" s="253" t="e">
        <f t="shared" si="1509"/>
        <v>#REF!</v>
      </c>
      <c r="M598" s="253" t="e">
        <f t="shared" si="1509"/>
        <v>#REF!</v>
      </c>
      <c r="N598" s="253" t="e">
        <f t="shared" si="1509"/>
        <v>#REF!</v>
      </c>
      <c r="O598" s="253" t="e">
        <f t="shared" si="1509"/>
        <v>#REF!</v>
      </c>
      <c r="P598" s="253" t="e">
        <f t="shared" si="1509"/>
        <v>#REF!</v>
      </c>
      <c r="Q598" s="253" t="e">
        <f t="shared" si="1509"/>
        <v>#REF!</v>
      </c>
      <c r="R598" s="253">
        <f>R599+R601+R603+R604+R605</f>
        <v>1090.8</v>
      </c>
      <c r="S598" s="253">
        <f t="shared" ref="S598:T598" si="1510">S599+S601+S603+S604+S605</f>
        <v>-147.19999999999999</v>
      </c>
      <c r="T598" s="253">
        <f t="shared" si="1510"/>
        <v>788.6</v>
      </c>
      <c r="U598" s="253">
        <f t="shared" ref="U598" si="1511">U599+U601+U603+U604+U605</f>
        <v>144.4</v>
      </c>
      <c r="V598" s="253">
        <f>V599+V601+V603+V604+V605+V600+V602</f>
        <v>933</v>
      </c>
      <c r="W598" s="253">
        <f t="shared" ref="W598:Y598" si="1512">W599+W601+W603+W604+W605+W600+W602</f>
        <v>54.9</v>
      </c>
      <c r="X598" s="253">
        <f>X599+X601+X603+X604+X605+X600+X602</f>
        <v>987.9</v>
      </c>
      <c r="Y598" s="253">
        <f t="shared" si="1512"/>
        <v>0</v>
      </c>
      <c r="Z598" s="253">
        <f>Z599+Z601+Z603+Z604+Z605+Z600+Z602</f>
        <v>987.9</v>
      </c>
      <c r="AA598" s="253">
        <f t="shared" ref="AA598:AC598" si="1513">AA599+AA601+AA603+AA604+AA605+AA600+AA602</f>
        <v>0</v>
      </c>
      <c r="AB598" s="253">
        <f>AB599+AB601+AB603+AB604+AB605+AB600+AB602</f>
        <v>987.90000000000009</v>
      </c>
      <c r="AC598" s="253">
        <f t="shared" si="1513"/>
        <v>48.29999999999994</v>
      </c>
      <c r="AD598" s="253">
        <f>AD599+AD601+AD603+AD604+AD605+AD600+AD602</f>
        <v>1036.2</v>
      </c>
      <c r="AE598" s="253">
        <f>AE599+AE601+AE603+AE604+AE605+AE600+AE602</f>
        <v>1036.2</v>
      </c>
      <c r="AF598" s="257">
        <f t="shared" si="1424"/>
        <v>100</v>
      </c>
    </row>
    <row r="599" spans="1:32" ht="15" customHeight="1" x14ac:dyDescent="0.2">
      <c r="A599" s="371" t="s">
        <v>905</v>
      </c>
      <c r="B599" s="267">
        <v>801</v>
      </c>
      <c r="C599" s="248" t="s">
        <v>190</v>
      </c>
      <c r="D599" s="248" t="s">
        <v>207</v>
      </c>
      <c r="E599" s="248" t="s">
        <v>868</v>
      </c>
      <c r="F599" s="378" t="s">
        <v>96</v>
      </c>
      <c r="G599" s="253"/>
      <c r="H599" s="253"/>
      <c r="I599" s="253">
        <v>-50</v>
      </c>
      <c r="J599" s="253" t="e">
        <f>#REF!+I599</f>
        <v>#REF!</v>
      </c>
      <c r="K599" s="253">
        <v>-50</v>
      </c>
      <c r="L599" s="253" t="e">
        <f>#REF!+J599</f>
        <v>#REF!</v>
      </c>
      <c r="M599" s="253" t="e">
        <f>#REF!+K599</f>
        <v>#REF!</v>
      </c>
      <c r="N599" s="253" t="e">
        <f>#REF!+L599</f>
        <v>#REF!</v>
      </c>
      <c r="O599" s="253" t="e">
        <f>#REF!+M599</f>
        <v>#REF!</v>
      </c>
      <c r="P599" s="253" t="e">
        <f>#REF!+N599</f>
        <v>#REF!</v>
      </c>
      <c r="Q599" s="253" t="e">
        <f>#REF!+O599</f>
        <v>#REF!</v>
      </c>
      <c r="R599" s="253">
        <v>718.74</v>
      </c>
      <c r="S599" s="253">
        <v>-113.04</v>
      </c>
      <c r="T599" s="253">
        <f>R599+S599</f>
        <v>605.70000000000005</v>
      </c>
      <c r="U599" s="253">
        <v>110.9</v>
      </c>
      <c r="V599" s="253">
        <v>716.6</v>
      </c>
      <c r="W599" s="253">
        <v>26.8</v>
      </c>
      <c r="X599" s="253">
        <f>V599+W599</f>
        <v>743.4</v>
      </c>
      <c r="Y599" s="253">
        <v>0</v>
      </c>
      <c r="Z599" s="253">
        <f>X599+Y599</f>
        <v>743.4</v>
      </c>
      <c r="AA599" s="253">
        <v>-11.29</v>
      </c>
      <c r="AB599" s="253">
        <f>Z599+AA599</f>
        <v>732.11</v>
      </c>
      <c r="AC599" s="253">
        <v>-212.21600000000001</v>
      </c>
      <c r="AD599" s="253">
        <v>519.89400000000001</v>
      </c>
      <c r="AE599" s="253">
        <v>519.89400000000001</v>
      </c>
      <c r="AF599" s="257">
        <f t="shared" si="1424"/>
        <v>100</v>
      </c>
    </row>
    <row r="600" spans="1:32" ht="15" hidden="1" customHeight="1" x14ac:dyDescent="0.2">
      <c r="A600" s="371" t="s">
        <v>97</v>
      </c>
      <c r="B600" s="267">
        <v>801</v>
      </c>
      <c r="C600" s="248" t="s">
        <v>190</v>
      </c>
      <c r="D600" s="248" t="s">
        <v>207</v>
      </c>
      <c r="E600" s="248" t="s">
        <v>868</v>
      </c>
      <c r="F600" s="378" t="s">
        <v>98</v>
      </c>
      <c r="G600" s="253"/>
      <c r="H600" s="253"/>
      <c r="I600" s="253">
        <v>-50</v>
      </c>
      <c r="J600" s="253" t="e">
        <v>#REF!</v>
      </c>
      <c r="K600" s="253">
        <v>-50</v>
      </c>
      <c r="L600" s="253" t="e">
        <v>#REF!</v>
      </c>
      <c r="M600" s="253" t="e">
        <v>#REF!</v>
      </c>
      <c r="N600" s="253" t="e">
        <v>#REF!</v>
      </c>
      <c r="O600" s="253" t="e">
        <v>#REF!</v>
      </c>
      <c r="P600" s="253" t="e">
        <v>#REF!</v>
      </c>
      <c r="Q600" s="253" t="e">
        <v>#REF!</v>
      </c>
      <c r="R600" s="253">
        <v>718.74</v>
      </c>
      <c r="S600" s="253">
        <v>-113.04</v>
      </c>
      <c r="T600" s="253">
        <v>605.70000000000005</v>
      </c>
      <c r="U600" s="253">
        <v>110.9</v>
      </c>
      <c r="V600" s="253">
        <v>0</v>
      </c>
      <c r="W600" s="253">
        <v>0</v>
      </c>
      <c r="X600" s="253">
        <f t="shared" ref="X600:X605" si="1514">V600+W600</f>
        <v>0</v>
      </c>
      <c r="Y600" s="253">
        <v>0</v>
      </c>
      <c r="Z600" s="253">
        <f t="shared" ref="Z600:Z605" si="1515">X600+Y600</f>
        <v>0</v>
      </c>
      <c r="AA600" s="253">
        <v>0</v>
      </c>
      <c r="AB600" s="253">
        <f t="shared" ref="AB600:AB605" si="1516">Z600+AA600</f>
        <v>0</v>
      </c>
      <c r="AC600" s="253">
        <v>0</v>
      </c>
      <c r="AD600" s="253">
        <v>0</v>
      </c>
      <c r="AE600" s="253">
        <v>0</v>
      </c>
      <c r="AF600" s="257" t="e">
        <f t="shared" si="1424"/>
        <v>#DIV/0!</v>
      </c>
    </row>
    <row r="601" spans="1:32" ht="39.75" customHeight="1" x14ac:dyDescent="0.2">
      <c r="A601" s="371" t="s">
        <v>896</v>
      </c>
      <c r="B601" s="267">
        <v>801</v>
      </c>
      <c r="C601" s="248" t="s">
        <v>190</v>
      </c>
      <c r="D601" s="248" t="s">
        <v>207</v>
      </c>
      <c r="E601" s="248" t="s">
        <v>868</v>
      </c>
      <c r="F601" s="248" t="s">
        <v>894</v>
      </c>
      <c r="G601" s="253"/>
      <c r="H601" s="253"/>
      <c r="I601" s="253">
        <f t="shared" ref="I601:Q601" si="1517">I603</f>
        <v>-530.1</v>
      </c>
      <c r="J601" s="253" t="e">
        <f t="shared" si="1517"/>
        <v>#REF!</v>
      </c>
      <c r="K601" s="253">
        <f t="shared" si="1517"/>
        <v>-530.1</v>
      </c>
      <c r="L601" s="253" t="e">
        <f t="shared" si="1517"/>
        <v>#REF!</v>
      </c>
      <c r="M601" s="253" t="e">
        <f t="shared" si="1517"/>
        <v>#REF!</v>
      </c>
      <c r="N601" s="253" t="e">
        <f t="shared" si="1517"/>
        <v>#REF!</v>
      </c>
      <c r="O601" s="253" t="e">
        <f t="shared" si="1517"/>
        <v>#REF!</v>
      </c>
      <c r="P601" s="253" t="e">
        <f t="shared" si="1517"/>
        <v>#REF!</v>
      </c>
      <c r="Q601" s="253" t="e">
        <f t="shared" si="1517"/>
        <v>#REF!</v>
      </c>
      <c r="R601" s="253">
        <v>217.06</v>
      </c>
      <c r="S601" s="253">
        <v>-34.159999999999997</v>
      </c>
      <c r="T601" s="253">
        <f t="shared" ref="T601:T603" si="1518">R601+S601</f>
        <v>182.9</v>
      </c>
      <c r="U601" s="253">
        <v>33.5</v>
      </c>
      <c r="V601" s="253">
        <v>216.4</v>
      </c>
      <c r="W601" s="253">
        <v>8.1</v>
      </c>
      <c r="X601" s="253">
        <f t="shared" si="1514"/>
        <v>224.5</v>
      </c>
      <c r="Y601" s="253">
        <v>0</v>
      </c>
      <c r="Z601" s="253">
        <f t="shared" si="1515"/>
        <v>224.5</v>
      </c>
      <c r="AA601" s="253">
        <v>-3.41</v>
      </c>
      <c r="AB601" s="253">
        <f t="shared" si="1516"/>
        <v>221.09</v>
      </c>
      <c r="AC601" s="253">
        <v>-64.09</v>
      </c>
      <c r="AD601" s="253">
        <v>157</v>
      </c>
      <c r="AE601" s="253">
        <v>157</v>
      </c>
      <c r="AF601" s="257">
        <f t="shared" si="1424"/>
        <v>100</v>
      </c>
    </row>
    <row r="602" spans="1:32" ht="17.25" customHeight="1" x14ac:dyDescent="0.2">
      <c r="A602" s="371" t="s">
        <v>97</v>
      </c>
      <c r="B602" s="267">
        <v>801</v>
      </c>
      <c r="C602" s="248" t="s">
        <v>190</v>
      </c>
      <c r="D602" s="248" t="s">
        <v>207</v>
      </c>
      <c r="E602" s="248" t="s">
        <v>868</v>
      </c>
      <c r="F602" s="248" t="s">
        <v>98</v>
      </c>
      <c r="G602" s="253"/>
      <c r="H602" s="253"/>
      <c r="I602" s="253">
        <v>-50</v>
      </c>
      <c r="J602" s="253" t="e">
        <v>#REF!</v>
      </c>
      <c r="K602" s="253">
        <v>-50</v>
      </c>
      <c r="L602" s="253" t="e">
        <v>#REF!</v>
      </c>
      <c r="M602" s="253" t="e">
        <v>#REF!</v>
      </c>
      <c r="N602" s="253" t="e">
        <v>#REF!</v>
      </c>
      <c r="O602" s="253" t="e">
        <v>#REF!</v>
      </c>
      <c r="P602" s="253" t="e">
        <v>#REF!</v>
      </c>
      <c r="Q602" s="253" t="e">
        <v>#REF!</v>
      </c>
      <c r="R602" s="253">
        <v>718.74</v>
      </c>
      <c r="S602" s="253">
        <v>-113.04</v>
      </c>
      <c r="T602" s="253">
        <v>605.70000000000005</v>
      </c>
      <c r="U602" s="253">
        <v>110.9</v>
      </c>
      <c r="V602" s="253">
        <v>0</v>
      </c>
      <c r="W602" s="253">
        <v>0</v>
      </c>
      <c r="X602" s="253">
        <f t="shared" si="1514"/>
        <v>0</v>
      </c>
      <c r="Y602" s="253">
        <v>0</v>
      </c>
      <c r="Z602" s="253">
        <f t="shared" si="1515"/>
        <v>0</v>
      </c>
      <c r="AA602" s="253">
        <v>14.7</v>
      </c>
      <c r="AB602" s="253">
        <f t="shared" si="1516"/>
        <v>14.7</v>
      </c>
      <c r="AC602" s="253">
        <v>4.05</v>
      </c>
      <c r="AD602" s="253">
        <v>18.75</v>
      </c>
      <c r="AE602" s="253">
        <v>18.75</v>
      </c>
      <c r="AF602" s="257">
        <f t="shared" si="1424"/>
        <v>100</v>
      </c>
    </row>
    <row r="603" spans="1:32" ht="24" customHeight="1" x14ac:dyDescent="0.2">
      <c r="A603" s="255" t="s">
        <v>93</v>
      </c>
      <c r="B603" s="267">
        <v>801</v>
      </c>
      <c r="C603" s="248" t="s">
        <v>190</v>
      </c>
      <c r="D603" s="248" t="s">
        <v>207</v>
      </c>
      <c r="E603" s="248" t="s">
        <v>868</v>
      </c>
      <c r="F603" s="248" t="s">
        <v>94</v>
      </c>
      <c r="G603" s="253"/>
      <c r="H603" s="253"/>
      <c r="I603" s="253">
        <f t="shared" ref="I603:Q603" si="1519">I606</f>
        <v>-530.1</v>
      </c>
      <c r="J603" s="253" t="e">
        <f t="shared" si="1519"/>
        <v>#REF!</v>
      </c>
      <c r="K603" s="253">
        <f t="shared" si="1519"/>
        <v>-530.1</v>
      </c>
      <c r="L603" s="253" t="e">
        <f t="shared" si="1519"/>
        <v>#REF!</v>
      </c>
      <c r="M603" s="253" t="e">
        <f t="shared" si="1519"/>
        <v>#REF!</v>
      </c>
      <c r="N603" s="253" t="e">
        <f t="shared" si="1519"/>
        <v>#REF!</v>
      </c>
      <c r="O603" s="253" t="e">
        <f t="shared" si="1519"/>
        <v>#REF!</v>
      </c>
      <c r="P603" s="253" t="e">
        <f t="shared" si="1519"/>
        <v>#REF!</v>
      </c>
      <c r="Q603" s="253" t="e">
        <f t="shared" si="1519"/>
        <v>#REF!</v>
      </c>
      <c r="R603" s="253">
        <v>0</v>
      </c>
      <c r="S603" s="253">
        <v>0</v>
      </c>
      <c r="T603" s="253">
        <f t="shared" si="1518"/>
        <v>0</v>
      </c>
      <c r="U603" s="253">
        <v>0</v>
      </c>
      <c r="V603" s="253">
        <f t="shared" ref="V603" si="1520">T603+U603</f>
        <v>0</v>
      </c>
      <c r="W603" s="253">
        <v>20</v>
      </c>
      <c r="X603" s="253">
        <f t="shared" si="1514"/>
        <v>20</v>
      </c>
      <c r="Y603" s="253">
        <v>0</v>
      </c>
      <c r="Z603" s="253">
        <f t="shared" si="1515"/>
        <v>20</v>
      </c>
      <c r="AA603" s="253">
        <v>0</v>
      </c>
      <c r="AB603" s="253">
        <f t="shared" si="1516"/>
        <v>20</v>
      </c>
      <c r="AC603" s="253">
        <v>320.55599999999998</v>
      </c>
      <c r="AD603" s="253">
        <v>340.55599999999998</v>
      </c>
      <c r="AE603" s="253">
        <v>340.55599999999998</v>
      </c>
      <c r="AF603" s="257">
        <f t="shared" si="1424"/>
        <v>100</v>
      </c>
    </row>
    <row r="604" spans="1:32" ht="28.5" hidden="1" customHeight="1" x14ac:dyDescent="0.2">
      <c r="A604" s="371" t="s">
        <v>905</v>
      </c>
      <c r="B604" s="267">
        <v>801</v>
      </c>
      <c r="C604" s="248" t="s">
        <v>190</v>
      </c>
      <c r="D604" s="248" t="s">
        <v>207</v>
      </c>
      <c r="E604" s="248" t="s">
        <v>870</v>
      </c>
      <c r="F604" s="248" t="s">
        <v>96</v>
      </c>
      <c r="G604" s="253"/>
      <c r="H604" s="253">
        <v>122.9</v>
      </c>
      <c r="I604" s="253">
        <v>-122.9</v>
      </c>
      <c r="J604" s="253">
        <f t="shared" ref="J604:J605" si="1521">H604+I604</f>
        <v>0</v>
      </c>
      <c r="K604" s="253">
        <v>0</v>
      </c>
      <c r="L604" s="253">
        <f>I604+J604</f>
        <v>-122.9</v>
      </c>
      <c r="M604" s="253">
        <v>0</v>
      </c>
      <c r="N604" s="253">
        <v>106.4</v>
      </c>
      <c r="O604" s="253">
        <f>M604+N604</f>
        <v>106.4</v>
      </c>
      <c r="P604" s="253">
        <f t="shared" ref="P604" si="1522">M604+N604</f>
        <v>106.4</v>
      </c>
      <c r="Q604" s="253">
        <v>0</v>
      </c>
      <c r="R604" s="253">
        <v>106.4</v>
      </c>
      <c r="S604" s="253">
        <v>0</v>
      </c>
      <c r="T604" s="253">
        <v>0</v>
      </c>
      <c r="U604" s="253">
        <v>0</v>
      </c>
      <c r="V604" s="253">
        <v>0</v>
      </c>
      <c r="W604" s="253">
        <v>0</v>
      </c>
      <c r="X604" s="253">
        <f t="shared" si="1514"/>
        <v>0</v>
      </c>
      <c r="Y604" s="253">
        <v>0</v>
      </c>
      <c r="Z604" s="253">
        <f t="shared" si="1515"/>
        <v>0</v>
      </c>
      <c r="AA604" s="253">
        <v>0</v>
      </c>
      <c r="AB604" s="253">
        <f t="shared" si="1516"/>
        <v>0</v>
      </c>
      <c r="AC604" s="253">
        <v>0</v>
      </c>
      <c r="AD604" s="253">
        <f t="shared" ref="AD604:AE605" si="1523">AB604+AC604</f>
        <v>0</v>
      </c>
      <c r="AE604" s="253">
        <f t="shared" si="1523"/>
        <v>0</v>
      </c>
      <c r="AF604" s="257" t="e">
        <f t="shared" si="1424"/>
        <v>#DIV/0!</v>
      </c>
    </row>
    <row r="605" spans="1:32" ht="28.5" hidden="1" customHeight="1" x14ac:dyDescent="0.2">
      <c r="A605" s="371" t="s">
        <v>896</v>
      </c>
      <c r="B605" s="267">
        <v>801</v>
      </c>
      <c r="C605" s="248" t="s">
        <v>190</v>
      </c>
      <c r="D605" s="248" t="s">
        <v>207</v>
      </c>
      <c r="E605" s="248" t="s">
        <v>870</v>
      </c>
      <c r="F605" s="248" t="s">
        <v>894</v>
      </c>
      <c r="G605" s="253"/>
      <c r="H605" s="253">
        <v>0</v>
      </c>
      <c r="I605" s="253">
        <v>122.9</v>
      </c>
      <c r="J605" s="253">
        <f t="shared" si="1521"/>
        <v>122.9</v>
      </c>
      <c r="K605" s="253">
        <v>0</v>
      </c>
      <c r="L605" s="253">
        <v>217.9</v>
      </c>
      <c r="M605" s="253">
        <v>217.9</v>
      </c>
      <c r="N605" s="253">
        <v>-169.3</v>
      </c>
      <c r="O605" s="253">
        <f>M605+N605</f>
        <v>48.599999999999994</v>
      </c>
      <c r="P605" s="253">
        <v>48.6</v>
      </c>
      <c r="Q605" s="253">
        <v>0</v>
      </c>
      <c r="R605" s="253">
        <v>48.6</v>
      </c>
      <c r="S605" s="253">
        <v>0</v>
      </c>
      <c r="T605" s="253">
        <v>0</v>
      </c>
      <c r="U605" s="253">
        <v>0</v>
      </c>
      <c r="V605" s="253">
        <v>0</v>
      </c>
      <c r="W605" s="253">
        <v>0</v>
      </c>
      <c r="X605" s="253">
        <f t="shared" si="1514"/>
        <v>0</v>
      </c>
      <c r="Y605" s="253">
        <v>0</v>
      </c>
      <c r="Z605" s="253">
        <f t="shared" si="1515"/>
        <v>0</v>
      </c>
      <c r="AA605" s="253">
        <v>0</v>
      </c>
      <c r="AB605" s="253">
        <f t="shared" si="1516"/>
        <v>0</v>
      </c>
      <c r="AC605" s="253">
        <v>0</v>
      </c>
      <c r="AD605" s="253">
        <f t="shared" si="1523"/>
        <v>0</v>
      </c>
      <c r="AE605" s="253">
        <f t="shared" si="1523"/>
        <v>0</v>
      </c>
      <c r="AF605" s="257" t="e">
        <f t="shared" si="1424"/>
        <v>#DIV/0!</v>
      </c>
    </row>
    <row r="606" spans="1:32" ht="30" x14ac:dyDescent="0.2">
      <c r="A606" s="255" t="s">
        <v>1094</v>
      </c>
      <c r="B606" s="267">
        <v>801</v>
      </c>
      <c r="C606" s="248" t="s">
        <v>190</v>
      </c>
      <c r="D606" s="248" t="s">
        <v>207</v>
      </c>
      <c r="E606" s="248" t="s">
        <v>805</v>
      </c>
      <c r="F606" s="248"/>
      <c r="G606" s="253"/>
      <c r="H606" s="253"/>
      <c r="I606" s="253">
        <v>-530.1</v>
      </c>
      <c r="J606" s="253" t="e">
        <f>#REF!+I606</f>
        <v>#REF!</v>
      </c>
      <c r="K606" s="253">
        <v>-530.1</v>
      </c>
      <c r="L606" s="253" t="e">
        <f>#REF!+J606</f>
        <v>#REF!</v>
      </c>
      <c r="M606" s="253" t="e">
        <f>#REF!+K606</f>
        <v>#REF!</v>
      </c>
      <c r="N606" s="253" t="e">
        <f>#REF!+L606</f>
        <v>#REF!</v>
      </c>
      <c r="O606" s="253" t="e">
        <f>#REF!+M606</f>
        <v>#REF!</v>
      </c>
      <c r="P606" s="253" t="e">
        <f>#REF!+N606</f>
        <v>#REF!</v>
      </c>
      <c r="Q606" s="253" t="e">
        <f>#REF!+O606</f>
        <v>#REF!</v>
      </c>
      <c r="R606" s="253">
        <f t="shared" ref="R606:X606" si="1524">R607+R608</f>
        <v>42.099999999999994</v>
      </c>
      <c r="S606" s="253">
        <f t="shared" si="1524"/>
        <v>0.4</v>
      </c>
      <c r="T606" s="253">
        <f t="shared" si="1524"/>
        <v>42.499999999999993</v>
      </c>
      <c r="U606" s="253">
        <f t="shared" si="1524"/>
        <v>0.3</v>
      </c>
      <c r="V606" s="253">
        <f t="shared" si="1524"/>
        <v>42.8</v>
      </c>
      <c r="W606" s="253">
        <f t="shared" si="1524"/>
        <v>21</v>
      </c>
      <c r="X606" s="253">
        <f t="shared" si="1524"/>
        <v>63.8</v>
      </c>
      <c r="Y606" s="253">
        <f t="shared" ref="Y606:Z606" si="1525">Y607+Y608</f>
        <v>0</v>
      </c>
      <c r="Z606" s="253">
        <f t="shared" si="1525"/>
        <v>63.8</v>
      </c>
      <c r="AA606" s="253">
        <f t="shared" ref="AA606:AB606" si="1526">AA607+AA608</f>
        <v>0</v>
      </c>
      <c r="AB606" s="253">
        <f t="shared" si="1526"/>
        <v>63.8</v>
      </c>
      <c r="AC606" s="253">
        <f t="shared" ref="AC606:AD606" si="1527">AC607+AC608</f>
        <v>3.2</v>
      </c>
      <c r="AD606" s="253">
        <f t="shared" si="1527"/>
        <v>67</v>
      </c>
      <c r="AE606" s="253">
        <f t="shared" ref="AE606" si="1528">AE607+AE608</f>
        <v>67</v>
      </c>
      <c r="AF606" s="257">
        <f t="shared" si="1424"/>
        <v>100</v>
      </c>
    </row>
    <row r="607" spans="1:32" ht="20.25" hidden="1" customHeight="1" x14ac:dyDescent="0.2">
      <c r="A607" s="255" t="s">
        <v>99</v>
      </c>
      <c r="B607" s="267">
        <v>801</v>
      </c>
      <c r="C607" s="248" t="s">
        <v>190</v>
      </c>
      <c r="D607" s="248" t="s">
        <v>207</v>
      </c>
      <c r="E607" s="248" t="s">
        <v>805</v>
      </c>
      <c r="F607" s="248" t="s">
        <v>100</v>
      </c>
      <c r="G607" s="253"/>
      <c r="H607" s="253"/>
      <c r="I607" s="253">
        <f>I608</f>
        <v>-7046.4</v>
      </c>
      <c r="J607" s="253" t="e">
        <f>J608</f>
        <v>#REF!</v>
      </c>
      <c r="K607" s="253">
        <f>K608</f>
        <v>-7046.4</v>
      </c>
      <c r="L607" s="253" t="e">
        <f>L608</f>
        <v>#REF!</v>
      </c>
      <c r="M607" s="253" t="e">
        <f>M608</f>
        <v>#REF!</v>
      </c>
      <c r="N607" s="253" t="e">
        <f t="shared" ref="N607:Q607" si="1529">N608</f>
        <v>#REF!</v>
      </c>
      <c r="O607" s="253" t="e">
        <f t="shared" si="1529"/>
        <v>#REF!</v>
      </c>
      <c r="P607" s="253" t="e">
        <f t="shared" si="1529"/>
        <v>#REF!</v>
      </c>
      <c r="Q607" s="253" t="e">
        <f t="shared" si="1529"/>
        <v>#REF!</v>
      </c>
      <c r="R607" s="253">
        <v>0</v>
      </c>
      <c r="S607" s="253">
        <v>0</v>
      </c>
      <c r="T607" s="253">
        <f>R607+S607</f>
        <v>0</v>
      </c>
      <c r="U607" s="253">
        <v>0</v>
      </c>
      <c r="V607" s="253">
        <f>T607+U607</f>
        <v>0</v>
      </c>
      <c r="W607" s="253">
        <v>0</v>
      </c>
      <c r="X607" s="253">
        <f>V607+W607</f>
        <v>0</v>
      </c>
      <c r="Y607" s="253">
        <v>0</v>
      </c>
      <c r="Z607" s="253">
        <f>X607+Y607</f>
        <v>0</v>
      </c>
      <c r="AA607" s="253">
        <v>0</v>
      </c>
      <c r="AB607" s="253">
        <f>Z607+AA607</f>
        <v>0</v>
      </c>
      <c r="AC607" s="253">
        <v>0</v>
      </c>
      <c r="AD607" s="253">
        <f>AB607+AC607</f>
        <v>0</v>
      </c>
      <c r="AE607" s="253">
        <f>AC607+AD607</f>
        <v>0</v>
      </c>
      <c r="AF607" s="257" t="e">
        <f t="shared" si="1424"/>
        <v>#DIV/0!</v>
      </c>
    </row>
    <row r="608" spans="1:32" x14ac:dyDescent="0.2">
      <c r="A608" s="255" t="s">
        <v>93</v>
      </c>
      <c r="B608" s="267">
        <v>801</v>
      </c>
      <c r="C608" s="248" t="s">
        <v>190</v>
      </c>
      <c r="D608" s="248" t="s">
        <v>207</v>
      </c>
      <c r="E608" s="248" t="s">
        <v>805</v>
      </c>
      <c r="F608" s="248" t="s">
        <v>94</v>
      </c>
      <c r="G608" s="253"/>
      <c r="H608" s="253"/>
      <c r="I608" s="253">
        <f>I611</f>
        <v>-7046.4</v>
      </c>
      <c r="J608" s="253" t="e">
        <f>J609+J610+J611+J615+J616+J617+J618+J619+#REF!</f>
        <v>#REF!</v>
      </c>
      <c r="K608" s="253">
        <f>K611</f>
        <v>-7046.4</v>
      </c>
      <c r="L608" s="253" t="e">
        <f>L609+L610+L611+L615+L616+L617+L618+L619+#REF!</f>
        <v>#REF!</v>
      </c>
      <c r="M608" s="253" t="e">
        <f>M609+M610+M611+M615+M616+M617+M618+M619+#REF!</f>
        <v>#REF!</v>
      </c>
      <c r="N608" s="253" t="e">
        <f>N609+N610+N611+N615+N616+N617+N618+N619+#REF!</f>
        <v>#REF!</v>
      </c>
      <c r="O608" s="253" t="e">
        <f>O609+O610+O611+O615+O616+O617+O618+O619+#REF!</f>
        <v>#REF!</v>
      </c>
      <c r="P608" s="253" t="e">
        <f>P609+P610+P611+P615+P616+P617+P618+P619+#REF!</f>
        <v>#REF!</v>
      </c>
      <c r="Q608" s="253" t="e">
        <f>Q609+Q610+Q611+Q615+Q616+Q617+Q618+Q619+#REF!</f>
        <v>#REF!</v>
      </c>
      <c r="R608" s="253">
        <v>42.099999999999994</v>
      </c>
      <c r="S608" s="253">
        <v>0.4</v>
      </c>
      <c r="T608" s="253">
        <f>R608+S608</f>
        <v>42.499999999999993</v>
      </c>
      <c r="U608" s="253">
        <v>0.3</v>
      </c>
      <c r="V608" s="253">
        <v>42.8</v>
      </c>
      <c r="W608" s="253">
        <v>21</v>
      </c>
      <c r="X608" s="253">
        <f>V608+W608</f>
        <v>63.8</v>
      </c>
      <c r="Y608" s="253">
        <v>0</v>
      </c>
      <c r="Z608" s="253">
        <f>X608+Y608</f>
        <v>63.8</v>
      </c>
      <c r="AA608" s="253">
        <v>0</v>
      </c>
      <c r="AB608" s="253">
        <f>Z608+AA608</f>
        <v>63.8</v>
      </c>
      <c r="AC608" s="253">
        <v>3.2</v>
      </c>
      <c r="AD608" s="253">
        <v>67</v>
      </c>
      <c r="AE608" s="253">
        <v>67</v>
      </c>
      <c r="AF608" s="257">
        <f t="shared" si="1424"/>
        <v>100</v>
      </c>
    </row>
    <row r="609" spans="1:32" ht="51" customHeight="1" x14ac:dyDescent="0.2">
      <c r="A609" s="255" t="s">
        <v>1095</v>
      </c>
      <c r="B609" s="267">
        <v>801</v>
      </c>
      <c r="C609" s="248" t="s">
        <v>190</v>
      </c>
      <c r="D609" s="248" t="s">
        <v>207</v>
      </c>
      <c r="E609" s="248" t="s">
        <v>803</v>
      </c>
      <c r="F609" s="248"/>
      <c r="G609" s="253"/>
      <c r="H609" s="253"/>
      <c r="I609" s="253"/>
      <c r="J609" s="253">
        <f>G609+I609</f>
        <v>0</v>
      </c>
      <c r="K609" s="253"/>
      <c r="L609" s="253">
        <f t="shared" ref="L609:Q611" si="1530">H609+J609</f>
        <v>0</v>
      </c>
      <c r="M609" s="253">
        <f t="shared" si="1530"/>
        <v>0</v>
      </c>
      <c r="N609" s="253">
        <f t="shared" si="1530"/>
        <v>0</v>
      </c>
      <c r="O609" s="253">
        <f t="shared" si="1530"/>
        <v>0</v>
      </c>
      <c r="P609" s="253">
        <f t="shared" si="1530"/>
        <v>0</v>
      </c>
      <c r="Q609" s="253">
        <f t="shared" si="1530"/>
        <v>0</v>
      </c>
      <c r="R609" s="253">
        <f>R611+R610</f>
        <v>221</v>
      </c>
      <c r="S609" s="253">
        <f t="shared" ref="S609:T609" si="1531">S611+S610</f>
        <v>29.2</v>
      </c>
      <c r="T609" s="253">
        <f t="shared" si="1531"/>
        <v>250.2</v>
      </c>
      <c r="U609" s="253">
        <f t="shared" ref="U609:V609" si="1532">U611+U610</f>
        <v>-9.6</v>
      </c>
      <c r="V609" s="253">
        <f t="shared" si="1532"/>
        <v>240.6</v>
      </c>
      <c r="W609" s="253">
        <f t="shared" ref="W609:X609" si="1533">W611+W610</f>
        <v>40</v>
      </c>
      <c r="X609" s="253">
        <f t="shared" si="1533"/>
        <v>280.60000000000002</v>
      </c>
      <c r="Y609" s="253">
        <f t="shared" ref="Y609:Z609" si="1534">Y611+Y610</f>
        <v>0</v>
      </c>
      <c r="Z609" s="253">
        <f t="shared" si="1534"/>
        <v>280.60000000000002</v>
      </c>
      <c r="AA609" s="253">
        <f t="shared" ref="AA609" si="1535">AA611+AA610</f>
        <v>0</v>
      </c>
      <c r="AB609" s="253">
        <f>AB611+AB610+AB614</f>
        <v>280.60000000000002</v>
      </c>
      <c r="AC609" s="253">
        <f t="shared" ref="AC609:AD609" si="1536">AC611+AC610+AC614</f>
        <v>22.4</v>
      </c>
      <c r="AD609" s="253">
        <f t="shared" si="1536"/>
        <v>303</v>
      </c>
      <c r="AE609" s="253">
        <f t="shared" ref="AE609" si="1537">AE611+AE610+AE614</f>
        <v>303</v>
      </c>
      <c r="AF609" s="257">
        <f t="shared" si="1424"/>
        <v>100</v>
      </c>
    </row>
    <row r="610" spans="1:32" ht="12.75" customHeight="1" x14ac:dyDescent="0.2">
      <c r="A610" s="255" t="s">
        <v>905</v>
      </c>
      <c r="B610" s="267">
        <v>801</v>
      </c>
      <c r="C610" s="248" t="s">
        <v>190</v>
      </c>
      <c r="D610" s="248" t="s">
        <v>207</v>
      </c>
      <c r="E610" s="248" t="s">
        <v>803</v>
      </c>
      <c r="F610" s="248" t="s">
        <v>96</v>
      </c>
      <c r="G610" s="253"/>
      <c r="H610" s="253"/>
      <c r="I610" s="253"/>
      <c r="J610" s="253">
        <f>G610+I610</f>
        <v>0</v>
      </c>
      <c r="K610" s="253"/>
      <c r="L610" s="253">
        <f t="shared" si="1530"/>
        <v>0</v>
      </c>
      <c r="M610" s="253">
        <f t="shared" si="1530"/>
        <v>0</v>
      </c>
      <c r="N610" s="253">
        <f t="shared" si="1530"/>
        <v>0</v>
      </c>
      <c r="O610" s="253">
        <f t="shared" si="1530"/>
        <v>0</v>
      </c>
      <c r="P610" s="253">
        <f t="shared" si="1530"/>
        <v>0</v>
      </c>
      <c r="Q610" s="253">
        <f t="shared" si="1530"/>
        <v>0</v>
      </c>
      <c r="R610" s="253">
        <v>170</v>
      </c>
      <c r="S610" s="253">
        <v>22.2</v>
      </c>
      <c r="T610" s="253">
        <f>R610+S610</f>
        <v>192.2</v>
      </c>
      <c r="U610" s="253">
        <v>-7.41</v>
      </c>
      <c r="V610" s="253">
        <v>184.79</v>
      </c>
      <c r="W610" s="253">
        <v>30.71</v>
      </c>
      <c r="X610" s="253">
        <f>V610+W610</f>
        <v>215.5</v>
      </c>
      <c r="Y610" s="253">
        <v>0</v>
      </c>
      <c r="Z610" s="253">
        <f>X610+Y610</f>
        <v>215.5</v>
      </c>
      <c r="AA610" s="253">
        <v>0</v>
      </c>
      <c r="AB610" s="253">
        <f>Z610+AA610</f>
        <v>215.5</v>
      </c>
      <c r="AC610" s="253">
        <v>0</v>
      </c>
      <c r="AD610" s="253">
        <v>215.5</v>
      </c>
      <c r="AE610" s="253">
        <v>215.5</v>
      </c>
      <c r="AF610" s="257">
        <f t="shared" si="1424"/>
        <v>100</v>
      </c>
    </row>
    <row r="611" spans="1:32" ht="30" x14ac:dyDescent="0.2">
      <c r="A611" s="371" t="s">
        <v>896</v>
      </c>
      <c r="B611" s="267">
        <v>801</v>
      </c>
      <c r="C611" s="248" t="s">
        <v>190</v>
      </c>
      <c r="D611" s="248" t="s">
        <v>207</v>
      </c>
      <c r="E611" s="248" t="s">
        <v>803</v>
      </c>
      <c r="F611" s="248" t="s">
        <v>894</v>
      </c>
      <c r="G611" s="253"/>
      <c r="H611" s="253"/>
      <c r="I611" s="253">
        <v>-7046.4</v>
      </c>
      <c r="J611" s="253">
        <f>G611+I611</f>
        <v>-7046.4</v>
      </c>
      <c r="K611" s="253">
        <v>-7046.4</v>
      </c>
      <c r="L611" s="253">
        <f t="shared" si="1530"/>
        <v>-7046.4</v>
      </c>
      <c r="M611" s="253">
        <f t="shared" si="1530"/>
        <v>-14092.8</v>
      </c>
      <c r="N611" s="253">
        <f t="shared" si="1530"/>
        <v>-14092.8</v>
      </c>
      <c r="O611" s="253">
        <f t="shared" si="1530"/>
        <v>-21139.199999999997</v>
      </c>
      <c r="P611" s="253">
        <f t="shared" si="1530"/>
        <v>-21139.199999999997</v>
      </c>
      <c r="Q611" s="253">
        <f t="shared" si="1530"/>
        <v>-35232</v>
      </c>
      <c r="R611" s="253">
        <v>51</v>
      </c>
      <c r="S611" s="253">
        <v>7</v>
      </c>
      <c r="T611" s="253">
        <f>R611+S611</f>
        <v>58</v>
      </c>
      <c r="U611" s="253">
        <v>-2.19</v>
      </c>
      <c r="V611" s="253">
        <v>55.81</v>
      </c>
      <c r="W611" s="253">
        <v>9.2899999999999991</v>
      </c>
      <c r="X611" s="253">
        <f>V611+W611</f>
        <v>65.099999999999994</v>
      </c>
      <c r="Y611" s="253">
        <v>0</v>
      </c>
      <c r="Z611" s="253">
        <f>X611+Y611</f>
        <v>65.099999999999994</v>
      </c>
      <c r="AA611" s="253">
        <v>0</v>
      </c>
      <c r="AB611" s="253">
        <f>Z611+AA611</f>
        <v>65.099999999999994</v>
      </c>
      <c r="AC611" s="253">
        <v>0</v>
      </c>
      <c r="AD611" s="253">
        <v>65.099999999999994</v>
      </c>
      <c r="AE611" s="253">
        <v>65.099999999999994</v>
      </c>
      <c r="AF611" s="257">
        <f t="shared" si="1424"/>
        <v>100</v>
      </c>
    </row>
    <row r="612" spans="1:32" hidden="1" x14ac:dyDescent="0.2">
      <c r="A612" s="371" t="s">
        <v>1136</v>
      </c>
      <c r="B612" s="267">
        <v>801</v>
      </c>
      <c r="C612" s="248" t="s">
        <v>190</v>
      </c>
      <c r="D612" s="248" t="s">
        <v>207</v>
      </c>
      <c r="E612" s="248" t="s">
        <v>1137</v>
      </c>
      <c r="F612" s="248"/>
      <c r="G612" s="253"/>
      <c r="H612" s="253"/>
      <c r="I612" s="253"/>
      <c r="J612" s="253"/>
      <c r="K612" s="253"/>
      <c r="L612" s="253"/>
      <c r="M612" s="253"/>
      <c r="N612" s="253"/>
      <c r="O612" s="253"/>
      <c r="P612" s="253"/>
      <c r="Q612" s="253"/>
      <c r="R612" s="253">
        <f>R613</f>
        <v>0</v>
      </c>
      <c r="S612" s="253">
        <f t="shared" ref="S612:AC612" si="1538">S613</f>
        <v>150.80000000000001</v>
      </c>
      <c r="T612" s="253">
        <f t="shared" si="1538"/>
        <v>0</v>
      </c>
      <c r="U612" s="253">
        <f t="shared" si="1538"/>
        <v>159.4</v>
      </c>
      <c r="V612" s="253">
        <f t="shared" si="1538"/>
        <v>0</v>
      </c>
      <c r="W612" s="253">
        <f t="shared" si="1538"/>
        <v>0</v>
      </c>
      <c r="X612" s="253">
        <f t="shared" si="1538"/>
        <v>0</v>
      </c>
      <c r="Y612" s="253">
        <f t="shared" si="1538"/>
        <v>0</v>
      </c>
      <c r="Z612" s="253">
        <f t="shared" si="1538"/>
        <v>0</v>
      </c>
      <c r="AA612" s="253">
        <f t="shared" si="1538"/>
        <v>0</v>
      </c>
      <c r="AB612" s="253">
        <f t="shared" si="1538"/>
        <v>0</v>
      </c>
      <c r="AC612" s="253">
        <f t="shared" si="1538"/>
        <v>0</v>
      </c>
      <c r="AD612" s="253">
        <v>0</v>
      </c>
      <c r="AE612" s="253">
        <v>0</v>
      </c>
      <c r="AF612" s="257" t="e">
        <f t="shared" si="1424"/>
        <v>#DIV/0!</v>
      </c>
    </row>
    <row r="613" spans="1:32" hidden="1" x14ac:dyDescent="0.2">
      <c r="A613" s="255" t="s">
        <v>121</v>
      </c>
      <c r="B613" s="267">
        <v>801</v>
      </c>
      <c r="C613" s="248" t="s">
        <v>190</v>
      </c>
      <c r="D613" s="248" t="s">
        <v>207</v>
      </c>
      <c r="E613" s="248" t="s">
        <v>1137</v>
      </c>
      <c r="F613" s="248" t="s">
        <v>94</v>
      </c>
      <c r="G613" s="253"/>
      <c r="H613" s="253"/>
      <c r="I613" s="253"/>
      <c r="J613" s="253"/>
      <c r="K613" s="253"/>
      <c r="L613" s="253"/>
      <c r="M613" s="253"/>
      <c r="N613" s="253"/>
      <c r="O613" s="253"/>
      <c r="P613" s="253"/>
      <c r="Q613" s="253"/>
      <c r="R613" s="253">
        <v>0</v>
      </c>
      <c r="S613" s="253">
        <v>150.80000000000001</v>
      </c>
      <c r="T613" s="253">
        <v>0</v>
      </c>
      <c r="U613" s="253">
        <v>159.4</v>
      </c>
      <c r="V613" s="253">
        <v>0</v>
      </c>
      <c r="W613" s="253">
        <v>0</v>
      </c>
      <c r="X613" s="253">
        <f>V613+W613</f>
        <v>0</v>
      </c>
      <c r="Y613" s="253">
        <v>0</v>
      </c>
      <c r="Z613" s="253">
        <f>X613+Y613</f>
        <v>0</v>
      </c>
      <c r="AA613" s="253">
        <v>0</v>
      </c>
      <c r="AB613" s="253">
        <f>Z613+AA613</f>
        <v>0</v>
      </c>
      <c r="AC613" s="253">
        <v>0</v>
      </c>
      <c r="AD613" s="253">
        <v>0</v>
      </c>
      <c r="AE613" s="253">
        <v>0</v>
      </c>
      <c r="AF613" s="257" t="e">
        <f t="shared" si="1424"/>
        <v>#DIV/0!</v>
      </c>
    </row>
    <row r="614" spans="1:32" x14ac:dyDescent="0.2">
      <c r="A614" s="255" t="s">
        <v>93</v>
      </c>
      <c r="B614" s="267">
        <v>801</v>
      </c>
      <c r="C614" s="248" t="s">
        <v>190</v>
      </c>
      <c r="D614" s="248" t="s">
        <v>207</v>
      </c>
      <c r="E614" s="248" t="s">
        <v>803</v>
      </c>
      <c r="F614" s="248" t="s">
        <v>94</v>
      </c>
      <c r="G614" s="253"/>
      <c r="H614" s="253"/>
      <c r="I614" s="253">
        <v>-7046.4</v>
      </c>
      <c r="J614" s="253">
        <f>G614+I614</f>
        <v>-7046.4</v>
      </c>
      <c r="K614" s="253">
        <v>-7046.4</v>
      </c>
      <c r="L614" s="253">
        <f t="shared" ref="L614" si="1539">H614+J614</f>
        <v>-7046.4</v>
      </c>
      <c r="M614" s="253">
        <f t="shared" ref="M614" si="1540">I614+K614</f>
        <v>-14092.8</v>
      </c>
      <c r="N614" s="253">
        <f t="shared" ref="N614" si="1541">J614+L614</f>
        <v>-14092.8</v>
      </c>
      <c r="O614" s="253">
        <f t="shared" ref="O614" si="1542">K614+M614</f>
        <v>-21139.199999999997</v>
      </c>
      <c r="P614" s="253">
        <f t="shared" ref="P614" si="1543">L614+N614</f>
        <v>-21139.199999999997</v>
      </c>
      <c r="Q614" s="253">
        <f t="shared" ref="Q614" si="1544">M614+O614</f>
        <v>-35232</v>
      </c>
      <c r="R614" s="253">
        <v>51</v>
      </c>
      <c r="S614" s="253">
        <v>7</v>
      </c>
      <c r="T614" s="253">
        <f>R614+S614</f>
        <v>58</v>
      </c>
      <c r="U614" s="253">
        <v>-2.19</v>
      </c>
      <c r="V614" s="253">
        <v>55.81</v>
      </c>
      <c r="W614" s="253">
        <v>9.2899999999999991</v>
      </c>
      <c r="X614" s="253">
        <f>V614+W614</f>
        <v>65.099999999999994</v>
      </c>
      <c r="Y614" s="253">
        <v>0</v>
      </c>
      <c r="Z614" s="253">
        <f>X614+Y614</f>
        <v>65.099999999999994</v>
      </c>
      <c r="AA614" s="253">
        <v>0</v>
      </c>
      <c r="AB614" s="253">
        <v>0</v>
      </c>
      <c r="AC614" s="253">
        <v>22.4</v>
      </c>
      <c r="AD614" s="253">
        <v>22.4</v>
      </c>
      <c r="AE614" s="253">
        <v>22.4</v>
      </c>
      <c r="AF614" s="257">
        <f t="shared" si="1424"/>
        <v>100</v>
      </c>
    </row>
    <row r="615" spans="1:32" ht="17.25" hidden="1" customHeight="1" x14ac:dyDescent="0.2">
      <c r="A615" s="255" t="s">
        <v>509</v>
      </c>
      <c r="B615" s="267">
        <v>801</v>
      </c>
      <c r="C615" s="248" t="s">
        <v>190</v>
      </c>
      <c r="D615" s="248" t="s">
        <v>207</v>
      </c>
      <c r="E615" s="248" t="s">
        <v>816</v>
      </c>
      <c r="F615" s="248"/>
      <c r="G615" s="253"/>
      <c r="H615" s="253"/>
      <c r="I615" s="253"/>
      <c r="J615" s="253" t="e">
        <f>#REF!+I615</f>
        <v>#REF!</v>
      </c>
      <c r="K615" s="253"/>
      <c r="L615" s="253" t="e">
        <f t="shared" ref="L615:Q619" si="1545">F615+J615</f>
        <v>#REF!</v>
      </c>
      <c r="M615" s="253">
        <f t="shared" si="1545"/>
        <v>0</v>
      </c>
      <c r="N615" s="253" t="e">
        <f t="shared" si="1545"/>
        <v>#REF!</v>
      </c>
      <c r="O615" s="253">
        <f t="shared" si="1545"/>
        <v>0</v>
      </c>
      <c r="P615" s="253" t="e">
        <f t="shared" si="1545"/>
        <v>#REF!</v>
      </c>
      <c r="Q615" s="253">
        <f t="shared" si="1545"/>
        <v>0</v>
      </c>
      <c r="R615" s="253">
        <f>R616</f>
        <v>53</v>
      </c>
      <c r="S615" s="253">
        <f t="shared" ref="S615:AE615" si="1546">S616</f>
        <v>-43</v>
      </c>
      <c r="T615" s="253">
        <f t="shared" si="1546"/>
        <v>10</v>
      </c>
      <c r="U615" s="253">
        <f t="shared" si="1546"/>
        <v>20</v>
      </c>
      <c r="V615" s="253">
        <f t="shared" si="1546"/>
        <v>10</v>
      </c>
      <c r="W615" s="253">
        <f t="shared" si="1546"/>
        <v>0</v>
      </c>
      <c r="X615" s="253">
        <f t="shared" si="1546"/>
        <v>10</v>
      </c>
      <c r="Y615" s="253">
        <f t="shared" si="1546"/>
        <v>0</v>
      </c>
      <c r="Z615" s="253">
        <f t="shared" si="1546"/>
        <v>10</v>
      </c>
      <c r="AA615" s="253">
        <f t="shared" si="1546"/>
        <v>0</v>
      </c>
      <c r="AB615" s="253">
        <f t="shared" si="1546"/>
        <v>10</v>
      </c>
      <c r="AC615" s="253">
        <f t="shared" si="1546"/>
        <v>-10</v>
      </c>
      <c r="AD615" s="253">
        <f t="shared" si="1546"/>
        <v>0</v>
      </c>
      <c r="AE615" s="253">
        <f t="shared" si="1546"/>
        <v>0</v>
      </c>
      <c r="AF615" s="257" t="e">
        <f t="shared" si="1424"/>
        <v>#DIV/0!</v>
      </c>
    </row>
    <row r="616" spans="1:32" ht="17.25" hidden="1" customHeight="1" x14ac:dyDescent="0.2">
      <c r="A616" s="255" t="s">
        <v>93</v>
      </c>
      <c r="B616" s="267">
        <v>801</v>
      </c>
      <c r="C616" s="248" t="s">
        <v>190</v>
      </c>
      <c r="D616" s="248" t="s">
        <v>207</v>
      </c>
      <c r="E616" s="248" t="s">
        <v>816</v>
      </c>
      <c r="F616" s="248" t="s">
        <v>94</v>
      </c>
      <c r="G616" s="253"/>
      <c r="H616" s="253"/>
      <c r="I616" s="253"/>
      <c r="J616" s="253" t="e">
        <f>#REF!+I616</f>
        <v>#REF!</v>
      </c>
      <c r="K616" s="253"/>
      <c r="L616" s="253" t="e">
        <f t="shared" si="1545"/>
        <v>#REF!</v>
      </c>
      <c r="M616" s="253">
        <f t="shared" si="1545"/>
        <v>0</v>
      </c>
      <c r="N616" s="253" t="e">
        <f t="shared" si="1545"/>
        <v>#REF!</v>
      </c>
      <c r="O616" s="253">
        <f t="shared" si="1545"/>
        <v>0</v>
      </c>
      <c r="P616" s="253" t="e">
        <f t="shared" si="1545"/>
        <v>#REF!</v>
      </c>
      <c r="Q616" s="253">
        <f t="shared" si="1545"/>
        <v>0</v>
      </c>
      <c r="R616" s="253">
        <v>53</v>
      </c>
      <c r="S616" s="253">
        <v>-43</v>
      </c>
      <c r="T616" s="253">
        <f>R616+S616</f>
        <v>10</v>
      </c>
      <c r="U616" s="253">
        <v>20</v>
      </c>
      <c r="V616" s="253">
        <v>10</v>
      </c>
      <c r="W616" s="253">
        <v>0</v>
      </c>
      <c r="X616" s="253">
        <f>V616+W616</f>
        <v>10</v>
      </c>
      <c r="Y616" s="253">
        <v>0</v>
      </c>
      <c r="Z616" s="253">
        <f>X616+Y616</f>
        <v>10</v>
      </c>
      <c r="AA616" s="253">
        <v>0</v>
      </c>
      <c r="AB616" s="253">
        <f>Z616+AA616</f>
        <v>10</v>
      </c>
      <c r="AC616" s="253">
        <v>-10</v>
      </c>
      <c r="AD616" s="253">
        <v>0</v>
      </c>
      <c r="AE616" s="253">
        <v>0</v>
      </c>
      <c r="AF616" s="257" t="e">
        <f t="shared" si="1424"/>
        <v>#DIV/0!</v>
      </c>
    </row>
    <row r="617" spans="1:32" ht="17.25" customHeight="1" x14ac:dyDescent="0.2">
      <c r="A617" s="255" t="s">
        <v>510</v>
      </c>
      <c r="B617" s="267">
        <v>801</v>
      </c>
      <c r="C617" s="248" t="s">
        <v>190</v>
      </c>
      <c r="D617" s="248" t="s">
        <v>207</v>
      </c>
      <c r="E617" s="248" t="s">
        <v>815</v>
      </c>
      <c r="F617" s="248"/>
      <c r="G617" s="253"/>
      <c r="H617" s="253"/>
      <c r="I617" s="253"/>
      <c r="J617" s="253" t="e">
        <f>#REF!+I617</f>
        <v>#REF!</v>
      </c>
      <c r="K617" s="253"/>
      <c r="L617" s="253" t="e">
        <f t="shared" si="1545"/>
        <v>#REF!</v>
      </c>
      <c r="M617" s="253">
        <f t="shared" si="1545"/>
        <v>0</v>
      </c>
      <c r="N617" s="253" t="e">
        <f t="shared" si="1545"/>
        <v>#REF!</v>
      </c>
      <c r="O617" s="253">
        <f t="shared" si="1545"/>
        <v>0</v>
      </c>
      <c r="P617" s="253" t="e">
        <f t="shared" si="1545"/>
        <v>#REF!</v>
      </c>
      <c r="Q617" s="253">
        <f t="shared" si="1545"/>
        <v>0</v>
      </c>
      <c r="R617" s="253">
        <f>R618+R619</f>
        <v>50</v>
      </c>
      <c r="S617" s="253">
        <f t="shared" ref="S617:T617" si="1547">S618+S619</f>
        <v>0</v>
      </c>
      <c r="T617" s="253">
        <f t="shared" si="1547"/>
        <v>50</v>
      </c>
      <c r="U617" s="253">
        <f t="shared" ref="U617:V617" si="1548">U618+U619</f>
        <v>0</v>
      </c>
      <c r="V617" s="253">
        <f t="shared" si="1548"/>
        <v>50</v>
      </c>
      <c r="W617" s="253">
        <f>W618+W619</f>
        <v>0</v>
      </c>
      <c r="X617" s="253">
        <f t="shared" ref="X617:Z617" si="1549">X618+X619</f>
        <v>50</v>
      </c>
      <c r="Y617" s="253">
        <f>Y618+Y619</f>
        <v>0</v>
      </c>
      <c r="Z617" s="253">
        <f t="shared" si="1549"/>
        <v>50</v>
      </c>
      <c r="AA617" s="253">
        <f>AA618+AA619</f>
        <v>0</v>
      </c>
      <c r="AB617" s="253">
        <f t="shared" ref="AB617:AD617" si="1550">AB618+AB619</f>
        <v>50</v>
      </c>
      <c r="AC617" s="253">
        <f>AC618+AC619</f>
        <v>-0.27299999999999969</v>
      </c>
      <c r="AD617" s="253">
        <f t="shared" si="1550"/>
        <v>49.727000000000004</v>
      </c>
      <c r="AE617" s="253">
        <f t="shared" ref="AE617" si="1551">AE618+AE619</f>
        <v>49.727000000000004</v>
      </c>
      <c r="AF617" s="257">
        <f t="shared" si="1424"/>
        <v>100</v>
      </c>
    </row>
    <row r="618" spans="1:32" ht="20.25" customHeight="1" x14ac:dyDescent="0.2">
      <c r="A618" s="255" t="s">
        <v>97</v>
      </c>
      <c r="B618" s="267">
        <v>801</v>
      </c>
      <c r="C618" s="248" t="s">
        <v>190</v>
      </c>
      <c r="D618" s="248" t="s">
        <v>207</v>
      </c>
      <c r="E618" s="248" t="s">
        <v>815</v>
      </c>
      <c r="F618" s="248" t="s">
        <v>98</v>
      </c>
      <c r="G618" s="253"/>
      <c r="H618" s="253"/>
      <c r="I618" s="253"/>
      <c r="J618" s="253" t="e">
        <f>#REF!+I618</f>
        <v>#REF!</v>
      </c>
      <c r="K618" s="253"/>
      <c r="L618" s="253" t="e">
        <f t="shared" si="1545"/>
        <v>#REF!</v>
      </c>
      <c r="M618" s="253">
        <f t="shared" si="1545"/>
        <v>0</v>
      </c>
      <c r="N618" s="253" t="e">
        <f t="shared" si="1545"/>
        <v>#REF!</v>
      </c>
      <c r="O618" s="253">
        <f t="shared" si="1545"/>
        <v>0</v>
      </c>
      <c r="P618" s="253" t="e">
        <f t="shared" si="1545"/>
        <v>#REF!</v>
      </c>
      <c r="Q618" s="253">
        <f t="shared" si="1545"/>
        <v>0</v>
      </c>
      <c r="R618" s="253">
        <v>0</v>
      </c>
      <c r="S618" s="253">
        <v>0</v>
      </c>
      <c r="T618" s="253">
        <f>R618+S618</f>
        <v>0</v>
      </c>
      <c r="U618" s="253">
        <v>0</v>
      </c>
      <c r="V618" s="253">
        <v>0</v>
      </c>
      <c r="W618" s="253">
        <v>0</v>
      </c>
      <c r="X618" s="253">
        <f>V618+W618</f>
        <v>0</v>
      </c>
      <c r="Y618" s="253">
        <v>0</v>
      </c>
      <c r="Z618" s="253">
        <f>X618+Y618</f>
        <v>0</v>
      </c>
      <c r="AA618" s="253">
        <v>0</v>
      </c>
      <c r="AB618" s="253">
        <f>Z618+AA618</f>
        <v>0</v>
      </c>
      <c r="AC618" s="253">
        <v>7.3220000000000001</v>
      </c>
      <c r="AD618" s="253">
        <v>7.3220000000000001</v>
      </c>
      <c r="AE618" s="253">
        <v>7.3220000000000001</v>
      </c>
      <c r="AF618" s="257">
        <f t="shared" si="1424"/>
        <v>100</v>
      </c>
    </row>
    <row r="619" spans="1:32" ht="16.5" customHeight="1" x14ac:dyDescent="0.2">
      <c r="A619" s="255" t="s">
        <v>93</v>
      </c>
      <c r="B619" s="267">
        <v>801</v>
      </c>
      <c r="C619" s="248" t="s">
        <v>190</v>
      </c>
      <c r="D619" s="248" t="s">
        <v>207</v>
      </c>
      <c r="E619" s="248" t="s">
        <v>815</v>
      </c>
      <c r="F619" s="248" t="s">
        <v>94</v>
      </c>
      <c r="G619" s="253"/>
      <c r="H619" s="253"/>
      <c r="I619" s="253"/>
      <c r="J619" s="253" t="e">
        <f>#REF!+I619</f>
        <v>#REF!</v>
      </c>
      <c r="K619" s="253"/>
      <c r="L619" s="253" t="e">
        <f t="shared" si="1545"/>
        <v>#REF!</v>
      </c>
      <c r="M619" s="253">
        <f t="shared" si="1545"/>
        <v>0</v>
      </c>
      <c r="N619" s="253" t="e">
        <f t="shared" si="1545"/>
        <v>#REF!</v>
      </c>
      <c r="O619" s="253">
        <f t="shared" si="1545"/>
        <v>0</v>
      </c>
      <c r="P619" s="253" t="e">
        <f t="shared" si="1545"/>
        <v>#REF!</v>
      </c>
      <c r="Q619" s="253">
        <f t="shared" si="1545"/>
        <v>0</v>
      </c>
      <c r="R619" s="253">
        <v>50</v>
      </c>
      <c r="S619" s="253">
        <f t="shared" ref="S619" si="1552">M619+Q619</f>
        <v>0</v>
      </c>
      <c r="T619" s="253">
        <f>R619+S619</f>
        <v>50</v>
      </c>
      <c r="U619" s="253">
        <f t="shared" ref="U619" si="1553">O619+S619</f>
        <v>0</v>
      </c>
      <c r="V619" s="253">
        <v>50</v>
      </c>
      <c r="W619" s="253">
        <v>0</v>
      </c>
      <c r="X619" s="253">
        <f>V619+W619</f>
        <v>50</v>
      </c>
      <c r="Y619" s="253">
        <v>0</v>
      </c>
      <c r="Z619" s="253">
        <f>X619+Y619</f>
        <v>50</v>
      </c>
      <c r="AA619" s="253">
        <v>0</v>
      </c>
      <c r="AB619" s="253">
        <f>Z619+AA619</f>
        <v>50</v>
      </c>
      <c r="AC619" s="253">
        <v>-7.5949999999999998</v>
      </c>
      <c r="AD619" s="253">
        <v>42.405000000000001</v>
      </c>
      <c r="AE619" s="253">
        <v>42.405000000000001</v>
      </c>
      <c r="AF619" s="257">
        <f t="shared" si="1424"/>
        <v>100</v>
      </c>
    </row>
    <row r="620" spans="1:32" ht="19.5" hidden="1" customHeight="1" x14ac:dyDescent="0.2">
      <c r="A620" s="255" t="s">
        <v>499</v>
      </c>
      <c r="B620" s="267">
        <v>801</v>
      </c>
      <c r="C620" s="248" t="s">
        <v>190</v>
      </c>
      <c r="D620" s="248" t="s">
        <v>207</v>
      </c>
      <c r="E620" s="248" t="s">
        <v>749</v>
      </c>
      <c r="F620" s="248"/>
      <c r="G620" s="253"/>
      <c r="H620" s="253">
        <f>H621</f>
        <v>10</v>
      </c>
      <c r="I620" s="253">
        <f>I621</f>
        <v>0</v>
      </c>
      <c r="J620" s="253">
        <f t="shared" ref="J620:J621" si="1554">H620+I620</f>
        <v>10</v>
      </c>
      <c r="K620" s="253">
        <f>K621</f>
        <v>0</v>
      </c>
      <c r="L620" s="253">
        <f>L621</f>
        <v>10</v>
      </c>
      <c r="M620" s="253">
        <f>M621</f>
        <v>10</v>
      </c>
      <c r="N620" s="253">
        <f t="shared" ref="N620:AC620" si="1555">N621</f>
        <v>0</v>
      </c>
      <c r="O620" s="253">
        <f t="shared" si="1555"/>
        <v>10</v>
      </c>
      <c r="P620" s="253">
        <f t="shared" si="1555"/>
        <v>10</v>
      </c>
      <c r="Q620" s="253">
        <f t="shared" si="1555"/>
        <v>0</v>
      </c>
      <c r="R620" s="253">
        <f t="shared" si="1555"/>
        <v>10</v>
      </c>
      <c r="S620" s="253">
        <f t="shared" si="1555"/>
        <v>-10</v>
      </c>
      <c r="T620" s="253">
        <f t="shared" si="1555"/>
        <v>10</v>
      </c>
      <c r="U620" s="253">
        <f t="shared" si="1555"/>
        <v>-10</v>
      </c>
      <c r="V620" s="253">
        <f t="shared" si="1555"/>
        <v>10</v>
      </c>
      <c r="W620" s="253">
        <f t="shared" si="1555"/>
        <v>-10</v>
      </c>
      <c r="X620" s="253">
        <f t="shared" si="1555"/>
        <v>0</v>
      </c>
      <c r="Y620" s="253">
        <f t="shared" si="1555"/>
        <v>0</v>
      </c>
      <c r="Z620" s="253">
        <f t="shared" si="1555"/>
        <v>0</v>
      </c>
      <c r="AA620" s="253">
        <f t="shared" si="1555"/>
        <v>0</v>
      </c>
      <c r="AB620" s="253">
        <f t="shared" si="1555"/>
        <v>0</v>
      </c>
      <c r="AC620" s="253">
        <f t="shared" si="1555"/>
        <v>0</v>
      </c>
      <c r="AD620" s="253">
        <v>0</v>
      </c>
      <c r="AE620" s="253">
        <v>0</v>
      </c>
      <c r="AF620" s="257" t="e">
        <f t="shared" si="1424"/>
        <v>#DIV/0!</v>
      </c>
    </row>
    <row r="621" spans="1:32" ht="19.5" hidden="1" customHeight="1" x14ac:dyDescent="0.2">
      <c r="A621" s="255" t="s">
        <v>121</v>
      </c>
      <c r="B621" s="267">
        <v>801</v>
      </c>
      <c r="C621" s="248" t="s">
        <v>190</v>
      </c>
      <c r="D621" s="248" t="s">
        <v>207</v>
      </c>
      <c r="E621" s="248" t="s">
        <v>749</v>
      </c>
      <c r="F621" s="248" t="s">
        <v>94</v>
      </c>
      <c r="G621" s="253"/>
      <c r="H621" s="253">
        <v>10</v>
      </c>
      <c r="I621" s="253">
        <v>0</v>
      </c>
      <c r="J621" s="253">
        <f t="shared" si="1554"/>
        <v>10</v>
      </c>
      <c r="K621" s="253">
        <v>0</v>
      </c>
      <c r="L621" s="253">
        <v>10</v>
      </c>
      <c r="M621" s="253">
        <v>10</v>
      </c>
      <c r="N621" s="253">
        <v>0</v>
      </c>
      <c r="O621" s="253">
        <f>M621+N621</f>
        <v>10</v>
      </c>
      <c r="P621" s="253">
        <v>10</v>
      </c>
      <c r="Q621" s="253">
        <v>0</v>
      </c>
      <c r="R621" s="253">
        <f t="shared" ref="R621:R649" si="1556">P621+Q621</f>
        <v>10</v>
      </c>
      <c r="S621" s="253">
        <v>-10</v>
      </c>
      <c r="T621" s="253">
        <v>10</v>
      </c>
      <c r="U621" s="253">
        <v>-10</v>
      </c>
      <c r="V621" s="253">
        <v>10</v>
      </c>
      <c r="W621" s="253">
        <v>-10</v>
      </c>
      <c r="X621" s="253">
        <f t="shared" ref="X621:X622" si="1557">V621+W621</f>
        <v>0</v>
      </c>
      <c r="Y621" s="253">
        <v>0</v>
      </c>
      <c r="Z621" s="253">
        <f t="shared" ref="Z621:Z622" si="1558">X621+Y621</f>
        <v>0</v>
      </c>
      <c r="AA621" s="253">
        <v>0</v>
      </c>
      <c r="AB621" s="253">
        <f t="shared" ref="AB621:AB622" si="1559">Z621+AA621</f>
        <v>0</v>
      </c>
      <c r="AC621" s="253">
        <v>0</v>
      </c>
      <c r="AD621" s="253">
        <v>0</v>
      </c>
      <c r="AE621" s="253">
        <v>0</v>
      </c>
      <c r="AF621" s="257" t="e">
        <f t="shared" si="1424"/>
        <v>#DIV/0!</v>
      </c>
    </row>
    <row r="622" spans="1:32" ht="19.5" hidden="1" customHeight="1" x14ac:dyDescent="0.2">
      <c r="A622" s="255" t="s">
        <v>93</v>
      </c>
      <c r="B622" s="267">
        <v>801</v>
      </c>
      <c r="C622" s="248" t="s">
        <v>190</v>
      </c>
      <c r="D622" s="248" t="s">
        <v>207</v>
      </c>
      <c r="E622" s="248" t="s">
        <v>1138</v>
      </c>
      <c r="F622" s="248" t="s">
        <v>94</v>
      </c>
      <c r="G622" s="253"/>
      <c r="H622" s="253">
        <v>0</v>
      </c>
      <c r="I622" s="253">
        <v>200</v>
      </c>
      <c r="J622" s="253">
        <f>H622+I622</f>
        <v>200</v>
      </c>
      <c r="K622" s="253">
        <v>0</v>
      </c>
      <c r="L622" s="253">
        <v>328</v>
      </c>
      <c r="M622" s="253">
        <v>328</v>
      </c>
      <c r="N622" s="253">
        <v>0</v>
      </c>
      <c r="O622" s="253">
        <f>M622+N622</f>
        <v>328</v>
      </c>
      <c r="P622" s="253">
        <v>0</v>
      </c>
      <c r="Q622" s="253">
        <f t="shared" ref="Q622" si="1560">O622+P622</f>
        <v>328</v>
      </c>
      <c r="R622" s="253">
        <v>0</v>
      </c>
      <c r="S622" s="253">
        <f t="shared" ref="S622" si="1561">Q622+R622</f>
        <v>328</v>
      </c>
      <c r="T622" s="253">
        <v>0</v>
      </c>
      <c r="U622" s="253">
        <v>0</v>
      </c>
      <c r="V622" s="253">
        <f t="shared" ref="V622" si="1562">T622+U622</f>
        <v>0</v>
      </c>
      <c r="W622" s="253">
        <v>0</v>
      </c>
      <c r="X622" s="253">
        <f t="shared" si="1557"/>
        <v>0</v>
      </c>
      <c r="Y622" s="253">
        <v>0</v>
      </c>
      <c r="Z622" s="253">
        <f t="shared" si="1558"/>
        <v>0</v>
      </c>
      <c r="AA622" s="253">
        <v>0</v>
      </c>
      <c r="AB622" s="253">
        <f t="shared" si="1559"/>
        <v>0</v>
      </c>
      <c r="AC622" s="253">
        <v>0</v>
      </c>
      <c r="AD622" s="253">
        <v>0</v>
      </c>
      <c r="AE622" s="253">
        <v>0</v>
      </c>
      <c r="AF622" s="257" t="e">
        <f t="shared" si="1424"/>
        <v>#DIV/0!</v>
      </c>
    </row>
    <row r="623" spans="1:32" ht="19.5" customHeight="1" x14ac:dyDescent="0.2">
      <c r="A623" s="371" t="s">
        <v>904</v>
      </c>
      <c r="B623" s="267">
        <v>801</v>
      </c>
      <c r="C623" s="248" t="s">
        <v>190</v>
      </c>
      <c r="D623" s="248" t="s">
        <v>207</v>
      </c>
      <c r="E623" s="248" t="s">
        <v>865</v>
      </c>
      <c r="F623" s="248" t="s">
        <v>903</v>
      </c>
      <c r="G623" s="253"/>
      <c r="H623" s="253"/>
      <c r="I623" s="253"/>
      <c r="J623" s="253"/>
      <c r="K623" s="253"/>
      <c r="L623" s="253"/>
      <c r="M623" s="253"/>
      <c r="N623" s="253"/>
      <c r="O623" s="253"/>
      <c r="P623" s="253"/>
      <c r="Q623" s="253"/>
      <c r="R623" s="253"/>
      <c r="S623" s="253"/>
      <c r="T623" s="253"/>
      <c r="U623" s="253"/>
      <c r="V623" s="253"/>
      <c r="W623" s="253"/>
      <c r="X623" s="253"/>
      <c r="Y623" s="253"/>
      <c r="Z623" s="253"/>
      <c r="AA623" s="253"/>
      <c r="AB623" s="253">
        <v>0</v>
      </c>
      <c r="AC623" s="253">
        <v>80.727999999999994</v>
      </c>
      <c r="AD623" s="253">
        <v>80.727999999999994</v>
      </c>
      <c r="AE623" s="253">
        <v>80.727999999999994</v>
      </c>
      <c r="AF623" s="257">
        <f t="shared" si="1424"/>
        <v>100</v>
      </c>
    </row>
    <row r="624" spans="1:32" s="429" customFormat="1" ht="30.75" customHeight="1" x14ac:dyDescent="0.2">
      <c r="A624" s="447" t="s">
        <v>1171</v>
      </c>
      <c r="B624" s="245">
        <v>801</v>
      </c>
      <c r="C624" s="246" t="s">
        <v>190</v>
      </c>
      <c r="D624" s="246" t="s">
        <v>207</v>
      </c>
      <c r="E624" s="246" t="s">
        <v>865</v>
      </c>
      <c r="F624" s="246"/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271"/>
      <c r="T624" s="271">
        <f>T625+T626+T627+T628+T629</f>
        <v>0</v>
      </c>
      <c r="U624" s="271">
        <f t="shared" ref="U624:V624" si="1563">U625+U626+U627+U628+U629</f>
        <v>22154</v>
      </c>
      <c r="V624" s="271">
        <f t="shared" si="1563"/>
        <v>19732</v>
      </c>
      <c r="W624" s="271">
        <f t="shared" ref="W624:X624" si="1564">W625+W626+W627+W628+W629</f>
        <v>2381</v>
      </c>
      <c r="X624" s="271">
        <f t="shared" si="1564"/>
        <v>22113</v>
      </c>
      <c r="Y624" s="271">
        <f t="shared" ref="Y624:Z624" si="1565">Y625+Y626+Y627+Y628+Y629</f>
        <v>-520.70000000000005</v>
      </c>
      <c r="Z624" s="271">
        <f t="shared" si="1565"/>
        <v>21592.3</v>
      </c>
      <c r="AA624" s="271">
        <f t="shared" ref="AA624" si="1566">AA625+AA626+AA627+AA628+AA629</f>
        <v>0</v>
      </c>
      <c r="AB624" s="271">
        <f>AB625+AB626+AB627+AB628+AB629+AB651</f>
        <v>21592.3</v>
      </c>
      <c r="AC624" s="271">
        <f t="shared" ref="AC624:AD624" si="1567">AC625+AC626+AC627+AC628+AC629+AC651</f>
        <v>3195.4690000000001</v>
      </c>
      <c r="AD624" s="271">
        <f t="shared" si="1567"/>
        <v>24787.768999999997</v>
      </c>
      <c r="AE624" s="271">
        <f t="shared" ref="AE624" si="1568">AE625+AE626+AE627+AE628+AE629+AE651</f>
        <v>24787.768999999997</v>
      </c>
      <c r="AF624" s="257">
        <f t="shared" si="1424"/>
        <v>100</v>
      </c>
    </row>
    <row r="625" spans="1:32" ht="35.25" customHeight="1" x14ac:dyDescent="0.2">
      <c r="A625" s="255" t="s">
        <v>1172</v>
      </c>
      <c r="B625" s="267">
        <v>801</v>
      </c>
      <c r="C625" s="248" t="s">
        <v>190</v>
      </c>
      <c r="D625" s="248" t="s">
        <v>207</v>
      </c>
      <c r="E625" s="248" t="s">
        <v>865</v>
      </c>
      <c r="F625" s="248" t="s">
        <v>1173</v>
      </c>
      <c r="G625" s="253"/>
      <c r="H625" s="253"/>
      <c r="I625" s="253"/>
      <c r="J625" s="253"/>
      <c r="K625" s="253"/>
      <c r="L625" s="253"/>
      <c r="M625" s="253"/>
      <c r="N625" s="253"/>
      <c r="O625" s="253"/>
      <c r="P625" s="253"/>
      <c r="Q625" s="253"/>
      <c r="R625" s="253"/>
      <c r="S625" s="253"/>
      <c r="T625" s="253">
        <v>0</v>
      </c>
      <c r="U625" s="253">
        <v>13134</v>
      </c>
      <c r="V625" s="253">
        <v>11721</v>
      </c>
      <c r="W625" s="253">
        <v>3342</v>
      </c>
      <c r="X625" s="253">
        <f>V625+W625</f>
        <v>15063</v>
      </c>
      <c r="Y625" s="253">
        <v>579.29999999999995</v>
      </c>
      <c r="Z625" s="253">
        <f>X625+Y625</f>
        <v>15642.3</v>
      </c>
      <c r="AA625" s="253">
        <v>0</v>
      </c>
      <c r="AB625" s="253">
        <f>Z625+AA625</f>
        <v>15642.3</v>
      </c>
      <c r="AC625" s="253">
        <v>575.10199999999998</v>
      </c>
      <c r="AD625" s="253">
        <v>16217.402</v>
      </c>
      <c r="AE625" s="253">
        <v>16217.402</v>
      </c>
      <c r="AF625" s="257">
        <f t="shared" si="1424"/>
        <v>100</v>
      </c>
    </row>
    <row r="626" spans="1:32" ht="35.25" customHeight="1" x14ac:dyDescent="0.2">
      <c r="A626" s="255" t="s">
        <v>1172</v>
      </c>
      <c r="B626" s="267">
        <v>801</v>
      </c>
      <c r="C626" s="248" t="s">
        <v>190</v>
      </c>
      <c r="D626" s="248" t="s">
        <v>207</v>
      </c>
      <c r="E626" s="248" t="s">
        <v>1097</v>
      </c>
      <c r="F626" s="248" t="s">
        <v>1173</v>
      </c>
      <c r="G626" s="253"/>
      <c r="H626" s="253"/>
      <c r="I626" s="253"/>
      <c r="J626" s="253"/>
      <c r="K626" s="253"/>
      <c r="L626" s="253"/>
      <c r="M626" s="253"/>
      <c r="N626" s="253"/>
      <c r="O626" s="253"/>
      <c r="P626" s="253"/>
      <c r="Q626" s="253"/>
      <c r="R626" s="253"/>
      <c r="S626" s="253"/>
      <c r="T626" s="253">
        <v>0</v>
      </c>
      <c r="U626" s="253">
        <v>3970</v>
      </c>
      <c r="V626" s="253">
        <v>0</v>
      </c>
      <c r="W626" s="253">
        <v>2000</v>
      </c>
      <c r="X626" s="253">
        <f t="shared" ref="X626:X629" si="1569">V626+W626</f>
        <v>2000</v>
      </c>
      <c r="Y626" s="253">
        <v>0</v>
      </c>
      <c r="Z626" s="253">
        <f t="shared" ref="Z626:Z629" si="1570">X626+Y626</f>
        <v>2000</v>
      </c>
      <c r="AA626" s="253">
        <v>0</v>
      </c>
      <c r="AB626" s="253">
        <f t="shared" ref="AB626:AB629" si="1571">Z626+AA626</f>
        <v>2000</v>
      </c>
      <c r="AC626" s="253">
        <v>593.21500000000003</v>
      </c>
      <c r="AD626" s="253">
        <v>2593.2150000000001</v>
      </c>
      <c r="AE626" s="253">
        <v>2593.2150000000001</v>
      </c>
      <c r="AF626" s="257">
        <f t="shared" si="1424"/>
        <v>100</v>
      </c>
    </row>
    <row r="627" spans="1:32" ht="35.25" customHeight="1" x14ac:dyDescent="0.2">
      <c r="A627" s="255" t="s">
        <v>1172</v>
      </c>
      <c r="B627" s="267">
        <v>801</v>
      </c>
      <c r="C627" s="248" t="s">
        <v>190</v>
      </c>
      <c r="D627" s="248" t="s">
        <v>207</v>
      </c>
      <c r="E627" s="248" t="s">
        <v>1138</v>
      </c>
      <c r="F627" s="248" t="s">
        <v>1173</v>
      </c>
      <c r="G627" s="253"/>
      <c r="H627" s="253"/>
      <c r="I627" s="253"/>
      <c r="J627" s="253"/>
      <c r="K627" s="253"/>
      <c r="L627" s="253"/>
      <c r="M627" s="253"/>
      <c r="N627" s="253"/>
      <c r="O627" s="253"/>
      <c r="P627" s="253"/>
      <c r="Q627" s="253"/>
      <c r="R627" s="253"/>
      <c r="S627" s="253"/>
      <c r="T627" s="253">
        <v>0</v>
      </c>
      <c r="U627" s="253">
        <v>5050</v>
      </c>
      <c r="V627" s="253">
        <v>5050</v>
      </c>
      <c r="W627" s="253">
        <v>0</v>
      </c>
      <c r="X627" s="253">
        <f t="shared" si="1569"/>
        <v>5050</v>
      </c>
      <c r="Y627" s="253">
        <v>-1100</v>
      </c>
      <c r="Z627" s="253">
        <f t="shared" si="1570"/>
        <v>3950</v>
      </c>
      <c r="AA627" s="253">
        <v>0</v>
      </c>
      <c r="AB627" s="253">
        <f t="shared" si="1571"/>
        <v>3950</v>
      </c>
      <c r="AC627" s="253">
        <v>1966</v>
      </c>
      <c r="AD627" s="253">
        <v>5916</v>
      </c>
      <c r="AE627" s="253">
        <v>5916</v>
      </c>
      <c r="AF627" s="257">
        <f t="shared" si="1424"/>
        <v>100</v>
      </c>
    </row>
    <row r="628" spans="1:32" ht="35.25" hidden="1" customHeight="1" x14ac:dyDescent="0.2">
      <c r="A628" s="255" t="s">
        <v>1172</v>
      </c>
      <c r="B628" s="267">
        <v>801</v>
      </c>
      <c r="C628" s="248" t="s">
        <v>190</v>
      </c>
      <c r="D628" s="248" t="s">
        <v>207</v>
      </c>
      <c r="E628" s="248" t="s">
        <v>1016</v>
      </c>
      <c r="F628" s="248" t="s">
        <v>1173</v>
      </c>
      <c r="G628" s="253"/>
      <c r="H628" s="253"/>
      <c r="I628" s="253"/>
      <c r="J628" s="253"/>
      <c r="K628" s="253"/>
      <c r="L628" s="253"/>
      <c r="M628" s="253"/>
      <c r="N628" s="253"/>
      <c r="O628" s="253"/>
      <c r="P628" s="253"/>
      <c r="Q628" s="253"/>
      <c r="R628" s="253"/>
      <c r="S628" s="253"/>
      <c r="T628" s="253">
        <v>0</v>
      </c>
      <c r="U628" s="253">
        <v>0</v>
      </c>
      <c r="V628" s="253">
        <v>1561</v>
      </c>
      <c r="W628" s="253">
        <v>-1561</v>
      </c>
      <c r="X628" s="253">
        <f t="shared" si="1569"/>
        <v>0</v>
      </c>
      <c r="Y628" s="253">
        <v>0</v>
      </c>
      <c r="Z628" s="253">
        <f t="shared" si="1570"/>
        <v>0</v>
      </c>
      <c r="AA628" s="253">
        <v>0</v>
      </c>
      <c r="AB628" s="253">
        <f t="shared" si="1571"/>
        <v>0</v>
      </c>
      <c r="AC628" s="253">
        <v>0</v>
      </c>
      <c r="AD628" s="253">
        <v>0</v>
      </c>
      <c r="AE628" s="253">
        <v>0</v>
      </c>
      <c r="AF628" s="257" t="e">
        <f t="shared" si="1424"/>
        <v>#DIV/0!</v>
      </c>
    </row>
    <row r="629" spans="1:32" ht="35.25" hidden="1" customHeight="1" x14ac:dyDescent="0.2">
      <c r="A629" s="255" t="s">
        <v>1172</v>
      </c>
      <c r="B629" s="267">
        <v>801</v>
      </c>
      <c r="C629" s="248" t="s">
        <v>190</v>
      </c>
      <c r="D629" s="248" t="s">
        <v>207</v>
      </c>
      <c r="E629" s="248" t="s">
        <v>1174</v>
      </c>
      <c r="F629" s="248" t="s">
        <v>1173</v>
      </c>
      <c r="G629" s="253"/>
      <c r="H629" s="253"/>
      <c r="I629" s="253"/>
      <c r="J629" s="253"/>
      <c r="K629" s="253"/>
      <c r="L629" s="253"/>
      <c r="M629" s="253"/>
      <c r="N629" s="253"/>
      <c r="O629" s="253"/>
      <c r="P629" s="253"/>
      <c r="Q629" s="253"/>
      <c r="R629" s="253"/>
      <c r="S629" s="253"/>
      <c r="T629" s="253">
        <v>0</v>
      </c>
      <c r="U629" s="253">
        <v>0</v>
      </c>
      <c r="V629" s="253">
        <v>1400</v>
      </c>
      <c r="W629" s="253">
        <v>-1400</v>
      </c>
      <c r="X629" s="253">
        <f t="shared" si="1569"/>
        <v>0</v>
      </c>
      <c r="Y629" s="253">
        <v>0</v>
      </c>
      <c r="Z629" s="253">
        <f t="shared" si="1570"/>
        <v>0</v>
      </c>
      <c r="AA629" s="253">
        <v>0</v>
      </c>
      <c r="AB629" s="253">
        <f t="shared" si="1571"/>
        <v>0</v>
      </c>
      <c r="AC629" s="253">
        <v>0</v>
      </c>
      <c r="AD629" s="253">
        <v>0</v>
      </c>
      <c r="AE629" s="253">
        <v>0</v>
      </c>
      <c r="AF629" s="257" t="e">
        <f t="shared" si="1424"/>
        <v>#DIV/0!</v>
      </c>
    </row>
    <row r="630" spans="1:32" ht="40.5" hidden="1" customHeight="1" x14ac:dyDescent="0.2">
      <c r="A630" s="447" t="s">
        <v>1096</v>
      </c>
      <c r="B630" s="245">
        <v>801</v>
      </c>
      <c r="C630" s="246" t="s">
        <v>190</v>
      </c>
      <c r="D630" s="246" t="s">
        <v>207</v>
      </c>
      <c r="E630" s="246" t="s">
        <v>865</v>
      </c>
      <c r="F630" s="248"/>
      <c r="G630" s="253"/>
      <c r="H630" s="253"/>
      <c r="I630" s="253"/>
      <c r="J630" s="253"/>
      <c r="K630" s="253"/>
      <c r="L630" s="253"/>
      <c r="M630" s="253"/>
      <c r="N630" s="253"/>
      <c r="O630" s="253"/>
      <c r="P630" s="253"/>
      <c r="Q630" s="253"/>
      <c r="R630" s="271">
        <f>R631+R642</f>
        <v>12127</v>
      </c>
      <c r="S630" s="271">
        <f t="shared" ref="S630:T630" si="1572">S631+S642</f>
        <v>12219.8</v>
      </c>
      <c r="T630" s="271">
        <f t="shared" si="1572"/>
        <v>23702</v>
      </c>
      <c r="U630" s="271">
        <f t="shared" ref="U630:V630" si="1573">U631+U642</f>
        <v>-23702</v>
      </c>
      <c r="V630" s="271">
        <f t="shared" si="1573"/>
        <v>0</v>
      </c>
      <c r="W630" s="271">
        <f t="shared" ref="W630:X630" si="1574">W631+W642</f>
        <v>0</v>
      </c>
      <c r="X630" s="271">
        <f t="shared" si="1574"/>
        <v>0</v>
      </c>
      <c r="Y630" s="271">
        <f t="shared" ref="Y630:Z630" si="1575">Y631+Y642</f>
        <v>0</v>
      </c>
      <c r="Z630" s="271">
        <f t="shared" si="1575"/>
        <v>0</v>
      </c>
      <c r="AA630" s="271">
        <f t="shared" ref="AA630:AB630" si="1576">AA631+AA642</f>
        <v>0</v>
      </c>
      <c r="AB630" s="271">
        <f t="shared" si="1576"/>
        <v>0</v>
      </c>
      <c r="AC630" s="271">
        <f t="shared" ref="AC630" si="1577">AC631+AC642</f>
        <v>0</v>
      </c>
      <c r="AD630" s="271">
        <v>0</v>
      </c>
      <c r="AE630" s="271">
        <v>0</v>
      </c>
      <c r="AF630" s="257" t="e">
        <f t="shared" si="1424"/>
        <v>#DIV/0!</v>
      </c>
    </row>
    <row r="631" spans="1:32" ht="18" hidden="1" customHeight="1" x14ac:dyDescent="0.2">
      <c r="A631" s="255" t="s">
        <v>506</v>
      </c>
      <c r="B631" s="245">
        <v>801</v>
      </c>
      <c r="C631" s="246" t="s">
        <v>190</v>
      </c>
      <c r="D631" s="246" t="s">
        <v>207</v>
      </c>
      <c r="E631" s="246" t="s">
        <v>865</v>
      </c>
      <c r="F631" s="248"/>
      <c r="G631" s="253">
        <f>G635+G639+G640</f>
        <v>0</v>
      </c>
      <c r="H631" s="271">
        <f>H632+H633+H635+H639+H640+H638</f>
        <v>7192</v>
      </c>
      <c r="I631" s="271">
        <f>I632+I633+I635+I639+I640+I638</f>
        <v>1484.8999999999996</v>
      </c>
      <c r="J631" s="271">
        <f>J632+J633+J635+J639+J640+J638</f>
        <v>8676.9</v>
      </c>
      <c r="K631" s="271">
        <f>K632+K633+K635+K639+K640+K638+K641</f>
        <v>9.9999999999909051E-3</v>
      </c>
      <c r="L631" s="271">
        <f>L632+L633+L638+L639+L640</f>
        <v>8814</v>
      </c>
      <c r="M631" s="271">
        <f>M632+M633+M635+M639+M640+M638+M641</f>
        <v>8814</v>
      </c>
      <c r="N631" s="271">
        <f t="shared" ref="N631:Q631" si="1578">N632+N633+N635+N639+N640+N638+N641</f>
        <v>867</v>
      </c>
      <c r="O631" s="271">
        <f t="shared" si="1578"/>
        <v>9681</v>
      </c>
      <c r="P631" s="271">
        <f t="shared" si="1578"/>
        <v>9681</v>
      </c>
      <c r="Q631" s="271">
        <f t="shared" si="1578"/>
        <v>0</v>
      </c>
      <c r="R631" s="271">
        <f>R632+R633+R634+R635+R636+R637+R638+R639+R640+R641</f>
        <v>9681</v>
      </c>
      <c r="S631" s="271">
        <f t="shared" ref="S631:T631" si="1579">S632+S633+S634+S635+S636+S637+S638+S639+S640+S641</f>
        <v>11500.8</v>
      </c>
      <c r="T631" s="271">
        <f t="shared" si="1579"/>
        <v>20741</v>
      </c>
      <c r="U631" s="271">
        <f t="shared" ref="U631:V631" si="1580">U632+U633+U634+U635+U636+U637+U638+U639+U640+U641</f>
        <v>-20741</v>
      </c>
      <c r="V631" s="271">
        <f t="shared" si="1580"/>
        <v>0</v>
      </c>
      <c r="W631" s="271">
        <f t="shared" ref="W631:X631" si="1581">W632+W633+W634+W635+W636+W637+W638+W639+W640+W641</f>
        <v>0</v>
      </c>
      <c r="X631" s="271">
        <f t="shared" si="1581"/>
        <v>0</v>
      </c>
      <c r="Y631" s="271">
        <f t="shared" ref="Y631:Z631" si="1582">Y632+Y633+Y634+Y635+Y636+Y637+Y638+Y639+Y640+Y641</f>
        <v>0</v>
      </c>
      <c r="Z631" s="271">
        <f t="shared" si="1582"/>
        <v>0</v>
      </c>
      <c r="AA631" s="271">
        <f t="shared" ref="AA631:AB631" si="1583">AA632+AA633+AA634+AA635+AA636+AA637+AA638+AA639+AA640+AA641</f>
        <v>0</v>
      </c>
      <c r="AB631" s="271">
        <f t="shared" si="1583"/>
        <v>0</v>
      </c>
      <c r="AC631" s="271">
        <f t="shared" ref="AC631" si="1584">AC632+AC633+AC634+AC635+AC636+AC637+AC638+AC639+AC640+AC641</f>
        <v>0</v>
      </c>
      <c r="AD631" s="271">
        <v>0</v>
      </c>
      <c r="AE631" s="271">
        <v>0</v>
      </c>
      <c r="AF631" s="257" t="e">
        <f t="shared" si="1424"/>
        <v>#DIV/0!</v>
      </c>
    </row>
    <row r="632" spans="1:32" ht="19.5" hidden="1" customHeight="1" x14ac:dyDescent="0.2">
      <c r="A632" s="371" t="s">
        <v>895</v>
      </c>
      <c r="B632" s="267">
        <v>801</v>
      </c>
      <c r="C632" s="248" t="s">
        <v>190</v>
      </c>
      <c r="D632" s="248" t="s">
        <v>207</v>
      </c>
      <c r="E632" s="248" t="s">
        <v>866</v>
      </c>
      <c r="F632" s="248" t="s">
        <v>830</v>
      </c>
      <c r="G632" s="253"/>
      <c r="H632" s="253">
        <v>0</v>
      </c>
      <c r="I632" s="253">
        <v>6334.5</v>
      </c>
      <c r="J632" s="253">
        <f t="shared" ref="J632:J640" si="1585">H632+I632</f>
        <v>6334.5</v>
      </c>
      <c r="K632" s="253">
        <v>0.05</v>
      </c>
      <c r="L632" s="253">
        <v>6144</v>
      </c>
      <c r="M632" s="253">
        <v>6144</v>
      </c>
      <c r="N632" s="253">
        <v>666</v>
      </c>
      <c r="O632" s="253">
        <f>M632+N632</f>
        <v>6810</v>
      </c>
      <c r="P632" s="253">
        <v>6810</v>
      </c>
      <c r="Q632" s="253">
        <v>0</v>
      </c>
      <c r="R632" s="253">
        <f t="shared" si="1556"/>
        <v>6810</v>
      </c>
      <c r="S632" s="253">
        <f>2191+338.6</f>
        <v>2529.6</v>
      </c>
      <c r="T632" s="253">
        <v>9001</v>
      </c>
      <c r="U632" s="253">
        <v>-9001</v>
      </c>
      <c r="V632" s="253">
        <f t="shared" ref="V632:V641" si="1586">T632+U632</f>
        <v>0</v>
      </c>
      <c r="W632" s="253">
        <v>0</v>
      </c>
      <c r="X632" s="253">
        <f t="shared" ref="X632:X641" si="1587">V632+W632</f>
        <v>0</v>
      </c>
      <c r="Y632" s="253">
        <v>0</v>
      </c>
      <c r="Z632" s="253">
        <f t="shared" ref="Z632:Z641" si="1588">X632+Y632</f>
        <v>0</v>
      </c>
      <c r="AA632" s="253">
        <v>0</v>
      </c>
      <c r="AB632" s="253">
        <f t="shared" ref="AB632:AB641" si="1589">Z632+AA632</f>
        <v>0</v>
      </c>
      <c r="AC632" s="253">
        <v>0</v>
      </c>
      <c r="AD632" s="253">
        <v>0</v>
      </c>
      <c r="AE632" s="253">
        <v>0</v>
      </c>
      <c r="AF632" s="257" t="e">
        <f t="shared" ref="AF632:AF695" si="1590">AE632/AD632*100</f>
        <v>#DIV/0!</v>
      </c>
    </row>
    <row r="633" spans="1:32" ht="32.25" hidden="1" customHeight="1" x14ac:dyDescent="0.2">
      <c r="A633" s="371" t="s">
        <v>898</v>
      </c>
      <c r="B633" s="267">
        <v>801</v>
      </c>
      <c r="C633" s="248" t="s">
        <v>190</v>
      </c>
      <c r="D633" s="248" t="s">
        <v>207</v>
      </c>
      <c r="E633" s="248" t="s">
        <v>866</v>
      </c>
      <c r="F633" s="248" t="s">
        <v>897</v>
      </c>
      <c r="G633" s="253"/>
      <c r="H633" s="253">
        <v>0</v>
      </c>
      <c r="I633" s="253">
        <v>1782.4</v>
      </c>
      <c r="J633" s="253">
        <f t="shared" si="1585"/>
        <v>1782.4</v>
      </c>
      <c r="K633" s="253">
        <v>-0.04</v>
      </c>
      <c r="L633" s="253">
        <v>1856</v>
      </c>
      <c r="M633" s="253">
        <v>1856</v>
      </c>
      <c r="N633" s="253">
        <v>201</v>
      </c>
      <c r="O633" s="253">
        <f t="shared" ref="O633:O640" si="1591">M633+N633</f>
        <v>2057</v>
      </c>
      <c r="P633" s="253">
        <v>2057</v>
      </c>
      <c r="Q633" s="253">
        <v>0</v>
      </c>
      <c r="R633" s="253">
        <f t="shared" si="1556"/>
        <v>2057</v>
      </c>
      <c r="S633" s="253">
        <f>663+102.2</f>
        <v>765.2</v>
      </c>
      <c r="T633" s="253">
        <v>2720</v>
      </c>
      <c r="U633" s="253">
        <v>-2720</v>
      </c>
      <c r="V633" s="253">
        <f t="shared" si="1586"/>
        <v>0</v>
      </c>
      <c r="W633" s="253">
        <v>0</v>
      </c>
      <c r="X633" s="253">
        <f t="shared" si="1587"/>
        <v>0</v>
      </c>
      <c r="Y633" s="253">
        <v>0</v>
      </c>
      <c r="Z633" s="253">
        <f t="shared" si="1588"/>
        <v>0</v>
      </c>
      <c r="AA633" s="253">
        <v>0</v>
      </c>
      <c r="AB633" s="253">
        <f t="shared" si="1589"/>
        <v>0</v>
      </c>
      <c r="AC633" s="253">
        <v>0</v>
      </c>
      <c r="AD633" s="253">
        <v>0</v>
      </c>
      <c r="AE633" s="253">
        <v>0</v>
      </c>
      <c r="AF633" s="257" t="e">
        <f t="shared" si="1590"/>
        <v>#DIV/0!</v>
      </c>
    </row>
    <row r="634" spans="1:32" ht="24.75" hidden="1" customHeight="1" x14ac:dyDescent="0.2">
      <c r="A634" s="371" t="s">
        <v>895</v>
      </c>
      <c r="B634" s="267">
        <v>801</v>
      </c>
      <c r="C634" s="248" t="s">
        <v>190</v>
      </c>
      <c r="D634" s="248" t="s">
        <v>207</v>
      </c>
      <c r="E634" s="248" t="s">
        <v>1097</v>
      </c>
      <c r="F634" s="248" t="s">
        <v>830</v>
      </c>
      <c r="G634" s="253"/>
      <c r="H634" s="253"/>
      <c r="I634" s="253"/>
      <c r="J634" s="253"/>
      <c r="K634" s="253"/>
      <c r="L634" s="253"/>
      <c r="M634" s="253"/>
      <c r="N634" s="253"/>
      <c r="O634" s="253"/>
      <c r="P634" s="253"/>
      <c r="Q634" s="253"/>
      <c r="R634" s="253">
        <v>0</v>
      </c>
      <c r="S634" s="253">
        <f>3050</f>
        <v>3050</v>
      </c>
      <c r="T634" s="253">
        <f t="shared" ref="T634:T641" si="1592">R634+S634</f>
        <v>3050</v>
      </c>
      <c r="U634" s="253">
        <v>-3050</v>
      </c>
      <c r="V634" s="253">
        <f t="shared" si="1586"/>
        <v>0</v>
      </c>
      <c r="W634" s="253">
        <v>0</v>
      </c>
      <c r="X634" s="253">
        <f t="shared" si="1587"/>
        <v>0</v>
      </c>
      <c r="Y634" s="253">
        <v>0</v>
      </c>
      <c r="Z634" s="253">
        <f t="shared" si="1588"/>
        <v>0</v>
      </c>
      <c r="AA634" s="253">
        <v>0</v>
      </c>
      <c r="AB634" s="253">
        <f t="shared" si="1589"/>
        <v>0</v>
      </c>
      <c r="AC634" s="253">
        <v>0</v>
      </c>
      <c r="AD634" s="253">
        <v>0</v>
      </c>
      <c r="AE634" s="253">
        <v>0</v>
      </c>
      <c r="AF634" s="257" t="e">
        <f t="shared" si="1590"/>
        <v>#DIV/0!</v>
      </c>
    </row>
    <row r="635" spans="1:32" ht="27" hidden="1" customHeight="1" x14ac:dyDescent="0.2">
      <c r="A635" s="371" t="s">
        <v>898</v>
      </c>
      <c r="B635" s="267">
        <v>801</v>
      </c>
      <c r="C635" s="248" t="s">
        <v>190</v>
      </c>
      <c r="D635" s="248" t="s">
        <v>207</v>
      </c>
      <c r="E635" s="248" t="s">
        <v>1097</v>
      </c>
      <c r="F635" s="248" t="s">
        <v>897</v>
      </c>
      <c r="G635" s="253"/>
      <c r="H635" s="253">
        <v>6632</v>
      </c>
      <c r="I635" s="253">
        <v>-6632</v>
      </c>
      <c r="J635" s="253">
        <f t="shared" si="1585"/>
        <v>0</v>
      </c>
      <c r="K635" s="253">
        <v>0</v>
      </c>
      <c r="L635" s="253">
        <f>I635+J635</f>
        <v>-6632</v>
      </c>
      <c r="M635" s="253">
        <f>J635+K635</f>
        <v>0</v>
      </c>
      <c r="N635" s="253">
        <v>0</v>
      </c>
      <c r="O635" s="253">
        <f t="shared" si="1591"/>
        <v>0</v>
      </c>
      <c r="P635" s="253">
        <f t="shared" ref="P635:Q635" si="1593">M635+N635</f>
        <v>0</v>
      </c>
      <c r="Q635" s="253">
        <f t="shared" si="1593"/>
        <v>0</v>
      </c>
      <c r="R635" s="253">
        <v>0</v>
      </c>
      <c r="S635" s="253">
        <f>920</f>
        <v>920</v>
      </c>
      <c r="T635" s="253">
        <f t="shared" si="1592"/>
        <v>920</v>
      </c>
      <c r="U635" s="253">
        <v>-920</v>
      </c>
      <c r="V635" s="253">
        <f t="shared" si="1586"/>
        <v>0</v>
      </c>
      <c r="W635" s="253">
        <v>0</v>
      </c>
      <c r="X635" s="253">
        <f t="shared" si="1587"/>
        <v>0</v>
      </c>
      <c r="Y635" s="253">
        <v>0</v>
      </c>
      <c r="Z635" s="253">
        <f t="shared" si="1588"/>
        <v>0</v>
      </c>
      <c r="AA635" s="253">
        <v>0</v>
      </c>
      <c r="AB635" s="253">
        <f t="shared" si="1589"/>
        <v>0</v>
      </c>
      <c r="AC635" s="253">
        <v>0</v>
      </c>
      <c r="AD635" s="253">
        <v>0</v>
      </c>
      <c r="AE635" s="253">
        <v>0</v>
      </c>
      <c r="AF635" s="257" t="e">
        <f t="shared" si="1590"/>
        <v>#DIV/0!</v>
      </c>
    </row>
    <row r="636" spans="1:32" ht="18.75" hidden="1" customHeight="1" x14ac:dyDescent="0.2">
      <c r="A636" s="255" t="s">
        <v>950</v>
      </c>
      <c r="B636" s="267">
        <v>801</v>
      </c>
      <c r="C636" s="248" t="s">
        <v>190</v>
      </c>
      <c r="D636" s="248" t="s">
        <v>207</v>
      </c>
      <c r="E636" s="248" t="s">
        <v>865</v>
      </c>
      <c r="F636" s="248" t="s">
        <v>917</v>
      </c>
      <c r="G636" s="253"/>
      <c r="H636" s="253"/>
      <c r="I636" s="253"/>
      <c r="J636" s="253"/>
      <c r="K636" s="253"/>
      <c r="L636" s="253"/>
      <c r="M636" s="253"/>
      <c r="N636" s="253"/>
      <c r="O636" s="253"/>
      <c r="P636" s="253"/>
      <c r="Q636" s="253"/>
      <c r="R636" s="253">
        <v>0</v>
      </c>
      <c r="S636" s="253">
        <v>150</v>
      </c>
      <c r="T636" s="253">
        <f t="shared" si="1592"/>
        <v>150</v>
      </c>
      <c r="U636" s="253">
        <v>-150</v>
      </c>
      <c r="V636" s="253">
        <f t="shared" si="1586"/>
        <v>0</v>
      </c>
      <c r="W636" s="253">
        <v>0</v>
      </c>
      <c r="X636" s="253">
        <f t="shared" si="1587"/>
        <v>0</v>
      </c>
      <c r="Y636" s="253">
        <v>0</v>
      </c>
      <c r="Z636" s="253">
        <f t="shared" si="1588"/>
        <v>0</v>
      </c>
      <c r="AA636" s="253">
        <v>0</v>
      </c>
      <c r="AB636" s="253">
        <f t="shared" si="1589"/>
        <v>0</v>
      </c>
      <c r="AC636" s="253">
        <v>0</v>
      </c>
      <c r="AD636" s="253">
        <v>0</v>
      </c>
      <c r="AE636" s="253">
        <v>0</v>
      </c>
      <c r="AF636" s="257" t="e">
        <f t="shared" si="1590"/>
        <v>#DIV/0!</v>
      </c>
    </row>
    <row r="637" spans="1:32" ht="18.75" hidden="1" customHeight="1" x14ac:dyDescent="0.2">
      <c r="A637" s="255" t="s">
        <v>99</v>
      </c>
      <c r="B637" s="267">
        <v>801</v>
      </c>
      <c r="C637" s="248" t="s">
        <v>190</v>
      </c>
      <c r="D637" s="248" t="s">
        <v>207</v>
      </c>
      <c r="E637" s="248" t="s">
        <v>865</v>
      </c>
      <c r="F637" s="248" t="s">
        <v>100</v>
      </c>
      <c r="G637" s="253"/>
      <c r="H637" s="253"/>
      <c r="I637" s="253"/>
      <c r="J637" s="253"/>
      <c r="K637" s="253"/>
      <c r="L637" s="253"/>
      <c r="M637" s="253"/>
      <c r="N637" s="253"/>
      <c r="O637" s="253"/>
      <c r="P637" s="253"/>
      <c r="Q637" s="253"/>
      <c r="R637" s="253">
        <v>0</v>
      </c>
      <c r="S637" s="253">
        <v>600</v>
      </c>
      <c r="T637" s="253">
        <f t="shared" si="1592"/>
        <v>600</v>
      </c>
      <c r="U637" s="253">
        <v>-600</v>
      </c>
      <c r="V637" s="253">
        <f t="shared" si="1586"/>
        <v>0</v>
      </c>
      <c r="W637" s="253">
        <v>0</v>
      </c>
      <c r="X637" s="253">
        <f t="shared" si="1587"/>
        <v>0</v>
      </c>
      <c r="Y637" s="253">
        <v>0</v>
      </c>
      <c r="Z637" s="253">
        <f t="shared" si="1588"/>
        <v>0</v>
      </c>
      <c r="AA637" s="253">
        <v>0</v>
      </c>
      <c r="AB637" s="253">
        <f t="shared" si="1589"/>
        <v>0</v>
      </c>
      <c r="AC637" s="253">
        <v>0</v>
      </c>
      <c r="AD637" s="253">
        <v>0</v>
      </c>
      <c r="AE637" s="253">
        <v>0</v>
      </c>
      <c r="AF637" s="257" t="e">
        <f t="shared" si="1590"/>
        <v>#DIV/0!</v>
      </c>
    </row>
    <row r="638" spans="1:32" ht="18.75" hidden="1" customHeight="1" x14ac:dyDescent="0.2">
      <c r="A638" s="255" t="s">
        <v>93</v>
      </c>
      <c r="B638" s="267">
        <v>801</v>
      </c>
      <c r="C638" s="248" t="s">
        <v>190</v>
      </c>
      <c r="D638" s="248" t="s">
        <v>207</v>
      </c>
      <c r="E638" s="248" t="s">
        <v>866</v>
      </c>
      <c r="F638" s="248" t="s">
        <v>94</v>
      </c>
      <c r="G638" s="253"/>
      <c r="H638" s="253">
        <v>0</v>
      </c>
      <c r="I638" s="253">
        <v>200</v>
      </c>
      <c r="J638" s="253">
        <f t="shared" si="1585"/>
        <v>200</v>
      </c>
      <c r="K638" s="253">
        <v>0</v>
      </c>
      <c r="L638" s="253">
        <v>328</v>
      </c>
      <c r="M638" s="253">
        <v>328</v>
      </c>
      <c r="N638" s="253">
        <v>0</v>
      </c>
      <c r="O638" s="253">
        <f t="shared" si="1591"/>
        <v>328</v>
      </c>
      <c r="P638" s="253">
        <v>328</v>
      </c>
      <c r="Q638" s="253">
        <v>0</v>
      </c>
      <c r="R638" s="253">
        <f t="shared" si="1556"/>
        <v>328</v>
      </c>
      <c r="S638" s="253">
        <v>3672</v>
      </c>
      <c r="T638" s="253">
        <f t="shared" si="1592"/>
        <v>4000</v>
      </c>
      <c r="U638" s="253">
        <v>-4000</v>
      </c>
      <c r="V638" s="253">
        <f t="shared" si="1586"/>
        <v>0</v>
      </c>
      <c r="W638" s="253">
        <v>0</v>
      </c>
      <c r="X638" s="253">
        <f t="shared" si="1587"/>
        <v>0</v>
      </c>
      <c r="Y638" s="253">
        <v>0</v>
      </c>
      <c r="Z638" s="253">
        <f t="shared" si="1588"/>
        <v>0</v>
      </c>
      <c r="AA638" s="253">
        <v>0</v>
      </c>
      <c r="AB638" s="253">
        <f t="shared" si="1589"/>
        <v>0</v>
      </c>
      <c r="AC638" s="253">
        <v>0</v>
      </c>
      <c r="AD638" s="253">
        <v>0</v>
      </c>
      <c r="AE638" s="253">
        <v>0</v>
      </c>
      <c r="AF638" s="257" t="e">
        <f t="shared" si="1590"/>
        <v>#DIV/0!</v>
      </c>
    </row>
    <row r="639" spans="1:32" ht="18.75" hidden="1" customHeight="1" x14ac:dyDescent="0.2">
      <c r="A639" s="255" t="s">
        <v>103</v>
      </c>
      <c r="B639" s="267">
        <v>801</v>
      </c>
      <c r="C639" s="248" t="s">
        <v>190</v>
      </c>
      <c r="D639" s="248" t="s">
        <v>207</v>
      </c>
      <c r="E639" s="248" t="s">
        <v>866</v>
      </c>
      <c r="F639" s="248" t="s">
        <v>104</v>
      </c>
      <c r="G639" s="253"/>
      <c r="H639" s="253">
        <v>336</v>
      </c>
      <c r="I639" s="253">
        <v>0</v>
      </c>
      <c r="J639" s="253">
        <f t="shared" si="1585"/>
        <v>336</v>
      </c>
      <c r="K639" s="253">
        <v>-150</v>
      </c>
      <c r="L639" s="253">
        <v>336</v>
      </c>
      <c r="M639" s="253">
        <v>336</v>
      </c>
      <c r="N639" s="253">
        <v>0</v>
      </c>
      <c r="O639" s="253">
        <f t="shared" si="1591"/>
        <v>336</v>
      </c>
      <c r="P639" s="253">
        <v>336</v>
      </c>
      <c r="Q639" s="253">
        <v>0</v>
      </c>
      <c r="R639" s="253">
        <f t="shared" si="1556"/>
        <v>336</v>
      </c>
      <c r="S639" s="253">
        <v>-136</v>
      </c>
      <c r="T639" s="253">
        <f t="shared" si="1592"/>
        <v>200</v>
      </c>
      <c r="U639" s="253">
        <v>-200</v>
      </c>
      <c r="V639" s="253">
        <f t="shared" si="1586"/>
        <v>0</v>
      </c>
      <c r="W639" s="253">
        <v>0</v>
      </c>
      <c r="X639" s="253">
        <f t="shared" si="1587"/>
        <v>0</v>
      </c>
      <c r="Y639" s="253">
        <v>0</v>
      </c>
      <c r="Z639" s="253">
        <f t="shared" si="1588"/>
        <v>0</v>
      </c>
      <c r="AA639" s="253">
        <v>0</v>
      </c>
      <c r="AB639" s="253">
        <f t="shared" si="1589"/>
        <v>0</v>
      </c>
      <c r="AC639" s="253">
        <v>0</v>
      </c>
      <c r="AD639" s="253">
        <v>0</v>
      </c>
      <c r="AE639" s="253">
        <v>0</v>
      </c>
      <c r="AF639" s="257" t="e">
        <f t="shared" si="1590"/>
        <v>#DIV/0!</v>
      </c>
    </row>
    <row r="640" spans="1:32" ht="18.75" hidden="1" customHeight="1" x14ac:dyDescent="0.2">
      <c r="A640" s="255" t="s">
        <v>105</v>
      </c>
      <c r="B640" s="267">
        <v>801</v>
      </c>
      <c r="C640" s="248" t="s">
        <v>190</v>
      </c>
      <c r="D640" s="248" t="s">
        <v>207</v>
      </c>
      <c r="E640" s="248" t="s">
        <v>866</v>
      </c>
      <c r="F640" s="248" t="s">
        <v>106</v>
      </c>
      <c r="G640" s="253"/>
      <c r="H640" s="253">
        <v>224</v>
      </c>
      <c r="I640" s="253">
        <v>-200</v>
      </c>
      <c r="J640" s="253">
        <f t="shared" si="1585"/>
        <v>24</v>
      </c>
      <c r="K640" s="253">
        <v>0</v>
      </c>
      <c r="L640" s="253">
        <v>150</v>
      </c>
      <c r="M640" s="253">
        <v>150</v>
      </c>
      <c r="N640" s="253">
        <v>0</v>
      </c>
      <c r="O640" s="253">
        <f t="shared" si="1591"/>
        <v>150</v>
      </c>
      <c r="P640" s="253">
        <v>150</v>
      </c>
      <c r="Q640" s="253">
        <v>0</v>
      </c>
      <c r="R640" s="253">
        <f t="shared" si="1556"/>
        <v>150</v>
      </c>
      <c r="S640" s="253">
        <v>-50</v>
      </c>
      <c r="T640" s="253">
        <f t="shared" si="1592"/>
        <v>100</v>
      </c>
      <c r="U640" s="253">
        <v>-100</v>
      </c>
      <c r="V640" s="253">
        <f t="shared" si="1586"/>
        <v>0</v>
      </c>
      <c r="W640" s="253">
        <v>0</v>
      </c>
      <c r="X640" s="253">
        <f t="shared" si="1587"/>
        <v>0</v>
      </c>
      <c r="Y640" s="253">
        <v>0</v>
      </c>
      <c r="Z640" s="253">
        <f t="shared" si="1588"/>
        <v>0</v>
      </c>
      <c r="AA640" s="253">
        <v>0</v>
      </c>
      <c r="AB640" s="253">
        <f t="shared" si="1589"/>
        <v>0</v>
      </c>
      <c r="AC640" s="253">
        <v>0</v>
      </c>
      <c r="AD640" s="253">
        <v>0</v>
      </c>
      <c r="AE640" s="253">
        <v>0</v>
      </c>
      <c r="AF640" s="257" t="e">
        <f t="shared" si="1590"/>
        <v>#DIV/0!</v>
      </c>
    </row>
    <row r="641" spans="1:32" ht="18.75" hidden="1" customHeight="1" x14ac:dyDescent="0.2">
      <c r="A641" s="255" t="s">
        <v>918</v>
      </c>
      <c r="B641" s="267">
        <v>801</v>
      </c>
      <c r="C641" s="248" t="s">
        <v>190</v>
      </c>
      <c r="D641" s="248" t="s">
        <v>207</v>
      </c>
      <c r="E641" s="248" t="s">
        <v>866</v>
      </c>
      <c r="F641" s="248" t="s">
        <v>903</v>
      </c>
      <c r="G641" s="253"/>
      <c r="H641" s="253">
        <v>224</v>
      </c>
      <c r="I641" s="253">
        <v>-200</v>
      </c>
      <c r="J641" s="253">
        <v>0</v>
      </c>
      <c r="K641" s="253">
        <v>150</v>
      </c>
      <c r="L641" s="253">
        <v>0</v>
      </c>
      <c r="M641" s="253">
        <v>0</v>
      </c>
      <c r="N641" s="253">
        <v>0</v>
      </c>
      <c r="O641" s="253">
        <v>0</v>
      </c>
      <c r="P641" s="253">
        <v>0</v>
      </c>
      <c r="Q641" s="253">
        <v>0</v>
      </c>
      <c r="R641" s="253">
        <f t="shared" si="1556"/>
        <v>0</v>
      </c>
      <c r="S641" s="253">
        <f t="shared" ref="S641" si="1594">Q641+R641</f>
        <v>0</v>
      </c>
      <c r="T641" s="253">
        <f t="shared" si="1592"/>
        <v>0</v>
      </c>
      <c r="U641" s="253">
        <f t="shared" ref="U641" si="1595">S641+T641</f>
        <v>0</v>
      </c>
      <c r="V641" s="253">
        <f t="shared" si="1586"/>
        <v>0</v>
      </c>
      <c r="W641" s="253">
        <f t="shared" ref="W641" si="1596">U641+V641</f>
        <v>0</v>
      </c>
      <c r="X641" s="253">
        <f t="shared" si="1587"/>
        <v>0</v>
      </c>
      <c r="Y641" s="253">
        <f t="shared" ref="Y641" si="1597">W641+X641</f>
        <v>0</v>
      </c>
      <c r="Z641" s="253">
        <f t="shared" si="1588"/>
        <v>0</v>
      </c>
      <c r="AA641" s="253">
        <f t="shared" ref="AA641" si="1598">Y641+Z641</f>
        <v>0</v>
      </c>
      <c r="AB641" s="253">
        <f t="shared" si="1589"/>
        <v>0</v>
      </c>
      <c r="AC641" s="253">
        <f t="shared" ref="AC641" si="1599">AA641+AB641</f>
        <v>0</v>
      </c>
      <c r="AD641" s="253">
        <v>0</v>
      </c>
      <c r="AE641" s="253">
        <v>0</v>
      </c>
      <c r="AF641" s="257" t="e">
        <f t="shared" si="1590"/>
        <v>#DIV/0!</v>
      </c>
    </row>
    <row r="642" spans="1:32" ht="18.75" hidden="1" customHeight="1" x14ac:dyDescent="0.2">
      <c r="A642" s="255" t="s">
        <v>891</v>
      </c>
      <c r="B642" s="267">
        <v>801</v>
      </c>
      <c r="C642" s="248" t="s">
        <v>190</v>
      </c>
      <c r="D642" s="248" t="s">
        <v>207</v>
      </c>
      <c r="E642" s="248" t="s">
        <v>890</v>
      </c>
      <c r="F642" s="248"/>
      <c r="G642" s="253"/>
      <c r="H642" s="271">
        <f>H643+H644+H645+H646+H648</f>
        <v>2447</v>
      </c>
      <c r="I642" s="271">
        <f>I643+I644+I645+I646+I648</f>
        <v>-1.1368683772161603E-13</v>
      </c>
      <c r="J642" s="271">
        <f>H642+I642</f>
        <v>2447</v>
      </c>
      <c r="K642" s="271">
        <f>K643+K644+K645+K646+K648+K647+K649</f>
        <v>500</v>
      </c>
      <c r="L642" s="271">
        <f>L643+L645+L646+L648+L649</f>
        <v>2410</v>
      </c>
      <c r="M642" s="271">
        <f>M643+M644+M645+M646+M648+M647+M649</f>
        <v>2410</v>
      </c>
      <c r="N642" s="271">
        <f t="shared" ref="N642:Q642" si="1600">N643+N644+N645+N646+N648+N647+N649</f>
        <v>36</v>
      </c>
      <c r="O642" s="271">
        <f t="shared" si="1600"/>
        <v>2446</v>
      </c>
      <c r="P642" s="271">
        <f t="shared" si="1600"/>
        <v>2446</v>
      </c>
      <c r="Q642" s="271">
        <f t="shared" si="1600"/>
        <v>0</v>
      </c>
      <c r="R642" s="271">
        <f>R643+R644+R645+R646+R648+R647+R649+R650</f>
        <v>2446</v>
      </c>
      <c r="S642" s="271">
        <f>S643+S644+S645+S646+S648+S647+S649+S650</f>
        <v>719</v>
      </c>
      <c r="T642" s="271">
        <f t="shared" ref="T642:V642" si="1601">T643+T644+T645+T646+T648+T647+T649+T650</f>
        <v>2961</v>
      </c>
      <c r="U642" s="271">
        <f>U643+U644+U645+U646+U648+U647+U649+U650</f>
        <v>-2961</v>
      </c>
      <c r="V642" s="271">
        <f t="shared" si="1601"/>
        <v>0</v>
      </c>
      <c r="W642" s="271">
        <f>W643+W644+W645+W646+W648+W647+W649+W650</f>
        <v>0</v>
      </c>
      <c r="X642" s="271">
        <f t="shared" ref="X642:Z642" si="1602">X643+X644+X645+X646+X648+X647+X649+X650</f>
        <v>0</v>
      </c>
      <c r="Y642" s="271">
        <f>Y643+Y644+Y645+Y646+Y648+Y647+Y649+Y650</f>
        <v>0</v>
      </c>
      <c r="Z642" s="271">
        <f t="shared" si="1602"/>
        <v>0</v>
      </c>
      <c r="AA642" s="271">
        <f>AA643+AA644+AA645+AA646+AA648+AA647+AA649+AA650</f>
        <v>0</v>
      </c>
      <c r="AB642" s="271">
        <f t="shared" ref="AB642" si="1603">AB643+AB644+AB645+AB646+AB648+AB647+AB649+AB650</f>
        <v>0</v>
      </c>
      <c r="AC642" s="271">
        <f>AC643+AC644+AC645+AC646+AC648+AC647+AC649+AC650</f>
        <v>0</v>
      </c>
      <c r="AD642" s="271">
        <v>0</v>
      </c>
      <c r="AE642" s="271">
        <v>0</v>
      </c>
      <c r="AF642" s="257" t="e">
        <f t="shared" si="1590"/>
        <v>#DIV/0!</v>
      </c>
    </row>
    <row r="643" spans="1:32" ht="18.75" hidden="1" customHeight="1" x14ac:dyDescent="0.2">
      <c r="A643" s="371" t="s">
        <v>895</v>
      </c>
      <c r="B643" s="267">
        <v>801</v>
      </c>
      <c r="C643" s="248" t="s">
        <v>190</v>
      </c>
      <c r="D643" s="248" t="s">
        <v>207</v>
      </c>
      <c r="E643" s="248" t="s">
        <v>890</v>
      </c>
      <c r="F643" s="248" t="s">
        <v>830</v>
      </c>
      <c r="G643" s="253"/>
      <c r="H643" s="253">
        <v>0</v>
      </c>
      <c r="I643" s="253">
        <v>1034.5999999999999</v>
      </c>
      <c r="J643" s="253">
        <f>H643+I643</f>
        <v>1034.5999999999999</v>
      </c>
      <c r="K643" s="253">
        <v>-0.04</v>
      </c>
      <c r="L643" s="253">
        <v>875</v>
      </c>
      <c r="M643" s="253">
        <v>875</v>
      </c>
      <c r="N643" s="253">
        <v>28</v>
      </c>
      <c r="O643" s="253">
        <f>M643+N643</f>
        <v>903</v>
      </c>
      <c r="P643" s="253">
        <v>903</v>
      </c>
      <c r="Q643" s="253">
        <v>0</v>
      </c>
      <c r="R643" s="253">
        <f t="shared" si="1556"/>
        <v>903</v>
      </c>
      <c r="S643" s="253">
        <v>312</v>
      </c>
      <c r="T643" s="253">
        <v>1199</v>
      </c>
      <c r="U643" s="253">
        <v>-1199</v>
      </c>
      <c r="V643" s="253">
        <f t="shared" ref="V643:V651" si="1604">T643+U643</f>
        <v>0</v>
      </c>
      <c r="W643" s="253">
        <v>0</v>
      </c>
      <c r="X643" s="253">
        <f t="shared" ref="X643:X651" si="1605">V643+W643</f>
        <v>0</v>
      </c>
      <c r="Y643" s="253">
        <v>0</v>
      </c>
      <c r="Z643" s="253">
        <f t="shared" ref="Z643:Z651" si="1606">X643+Y643</f>
        <v>0</v>
      </c>
      <c r="AA643" s="253">
        <v>0</v>
      </c>
      <c r="AB643" s="253">
        <f t="shared" ref="AB643:AB651" si="1607">Z643+AA643</f>
        <v>0</v>
      </c>
      <c r="AC643" s="253">
        <v>0</v>
      </c>
      <c r="AD643" s="253">
        <v>0</v>
      </c>
      <c r="AE643" s="253">
        <v>0</v>
      </c>
      <c r="AF643" s="257" t="e">
        <f t="shared" si="1590"/>
        <v>#DIV/0!</v>
      </c>
    </row>
    <row r="644" spans="1:32" ht="18.75" hidden="1" customHeight="1" x14ac:dyDescent="0.2">
      <c r="A644" s="371" t="s">
        <v>905</v>
      </c>
      <c r="B644" s="267">
        <v>801</v>
      </c>
      <c r="C644" s="248" t="s">
        <v>190</v>
      </c>
      <c r="D644" s="248" t="s">
        <v>207</v>
      </c>
      <c r="E644" s="248" t="s">
        <v>890</v>
      </c>
      <c r="F644" s="248" t="s">
        <v>96</v>
      </c>
      <c r="G644" s="253"/>
      <c r="H644" s="253">
        <v>1347</v>
      </c>
      <c r="I644" s="253">
        <v>-1347</v>
      </c>
      <c r="J644" s="253">
        <f>H644+I644</f>
        <v>0</v>
      </c>
      <c r="K644" s="253">
        <v>0</v>
      </c>
      <c r="L644" s="253">
        <f>I644+J644</f>
        <v>-1347</v>
      </c>
      <c r="M644" s="253">
        <f>J644+K644</f>
        <v>0</v>
      </c>
      <c r="N644" s="253">
        <v>0</v>
      </c>
      <c r="O644" s="253">
        <f t="shared" ref="O644:O649" si="1608">M644+N644</f>
        <v>0</v>
      </c>
      <c r="P644" s="253">
        <f t="shared" ref="P644:Q644" si="1609">M644+N644</f>
        <v>0</v>
      </c>
      <c r="Q644" s="253">
        <f t="shared" si="1609"/>
        <v>0</v>
      </c>
      <c r="R644" s="253">
        <f t="shared" si="1556"/>
        <v>0</v>
      </c>
      <c r="S644" s="253">
        <f t="shared" ref="S644:S647" si="1610">Q644+R644</f>
        <v>0</v>
      </c>
      <c r="T644" s="253">
        <f t="shared" ref="T644:T649" si="1611">R644+S644</f>
        <v>0</v>
      </c>
      <c r="U644" s="253">
        <f t="shared" ref="U644" si="1612">S644+T644</f>
        <v>0</v>
      </c>
      <c r="V644" s="253">
        <f t="shared" si="1604"/>
        <v>0</v>
      </c>
      <c r="W644" s="253">
        <f t="shared" ref="W644" si="1613">U644+V644</f>
        <v>0</v>
      </c>
      <c r="X644" s="253">
        <f t="shared" si="1605"/>
        <v>0</v>
      </c>
      <c r="Y644" s="253">
        <f t="shared" ref="Y644" si="1614">W644+X644</f>
        <v>0</v>
      </c>
      <c r="Z644" s="253">
        <f t="shared" si="1606"/>
        <v>0</v>
      </c>
      <c r="AA644" s="253">
        <f t="shared" ref="AA644" si="1615">Y644+Z644</f>
        <v>0</v>
      </c>
      <c r="AB644" s="253">
        <f t="shared" si="1607"/>
        <v>0</v>
      </c>
      <c r="AC644" s="253">
        <f t="shared" ref="AC644" si="1616">AA644+AB644</f>
        <v>0</v>
      </c>
      <c r="AD644" s="253">
        <v>0</v>
      </c>
      <c r="AE644" s="253">
        <v>0</v>
      </c>
      <c r="AF644" s="257" t="e">
        <f t="shared" si="1590"/>
        <v>#DIV/0!</v>
      </c>
    </row>
    <row r="645" spans="1:32" ht="32.25" hidden="1" customHeight="1" x14ac:dyDescent="0.2">
      <c r="A645" s="371" t="s">
        <v>898</v>
      </c>
      <c r="B645" s="267">
        <v>801</v>
      </c>
      <c r="C645" s="248" t="s">
        <v>190</v>
      </c>
      <c r="D645" s="248" t="s">
        <v>207</v>
      </c>
      <c r="E645" s="248" t="s">
        <v>890</v>
      </c>
      <c r="F645" s="378" t="s">
        <v>897</v>
      </c>
      <c r="G645" s="253"/>
      <c r="H645" s="253">
        <v>0</v>
      </c>
      <c r="I645" s="253">
        <v>312.39999999999998</v>
      </c>
      <c r="J645" s="253">
        <f>H645+I645</f>
        <v>312.39999999999998</v>
      </c>
      <c r="K645" s="253">
        <v>0.04</v>
      </c>
      <c r="L645" s="253">
        <v>265</v>
      </c>
      <c r="M645" s="253">
        <v>265</v>
      </c>
      <c r="N645" s="253">
        <v>8</v>
      </c>
      <c r="O645" s="253">
        <f t="shared" si="1608"/>
        <v>273</v>
      </c>
      <c r="P645" s="253">
        <v>273</v>
      </c>
      <c r="Q645" s="253">
        <v>0</v>
      </c>
      <c r="R645" s="253">
        <f t="shared" si="1556"/>
        <v>273</v>
      </c>
      <c r="S645" s="253">
        <v>94</v>
      </c>
      <c r="T645" s="253">
        <v>362</v>
      </c>
      <c r="U645" s="253">
        <v>-362</v>
      </c>
      <c r="V645" s="253">
        <f t="shared" si="1604"/>
        <v>0</v>
      </c>
      <c r="W645" s="253">
        <v>0</v>
      </c>
      <c r="X645" s="253">
        <f t="shared" si="1605"/>
        <v>0</v>
      </c>
      <c r="Y645" s="253">
        <v>0</v>
      </c>
      <c r="Z645" s="253">
        <f t="shared" si="1606"/>
        <v>0</v>
      </c>
      <c r="AA645" s="253">
        <v>0</v>
      </c>
      <c r="AB645" s="253">
        <f t="shared" si="1607"/>
        <v>0</v>
      </c>
      <c r="AC645" s="253">
        <v>0</v>
      </c>
      <c r="AD645" s="253">
        <v>0</v>
      </c>
      <c r="AE645" s="253">
        <v>0</v>
      </c>
      <c r="AF645" s="257" t="e">
        <f t="shared" si="1590"/>
        <v>#DIV/0!</v>
      </c>
    </row>
    <row r="646" spans="1:32" ht="16.5" hidden="1" customHeight="1" x14ac:dyDescent="0.2">
      <c r="A646" s="255" t="s">
        <v>99</v>
      </c>
      <c r="B646" s="267">
        <v>801</v>
      </c>
      <c r="C646" s="248" t="s">
        <v>190</v>
      </c>
      <c r="D646" s="248" t="s">
        <v>207</v>
      </c>
      <c r="E646" s="248" t="s">
        <v>890</v>
      </c>
      <c r="F646" s="248" t="s">
        <v>100</v>
      </c>
      <c r="G646" s="253"/>
      <c r="H646" s="253">
        <v>196</v>
      </c>
      <c r="I646" s="253">
        <v>0</v>
      </c>
      <c r="J646" s="253">
        <f>H646+I646</f>
        <v>196</v>
      </c>
      <c r="K646" s="253">
        <v>0</v>
      </c>
      <c r="L646" s="253">
        <v>190</v>
      </c>
      <c r="M646" s="253">
        <v>190</v>
      </c>
      <c r="N646" s="253">
        <v>0</v>
      </c>
      <c r="O646" s="253">
        <f t="shared" si="1608"/>
        <v>190</v>
      </c>
      <c r="P646" s="253">
        <v>190</v>
      </c>
      <c r="Q646" s="253">
        <v>0</v>
      </c>
      <c r="R646" s="253">
        <f t="shared" si="1556"/>
        <v>190</v>
      </c>
      <c r="S646" s="253">
        <v>0</v>
      </c>
      <c r="T646" s="253">
        <f t="shared" si="1611"/>
        <v>190</v>
      </c>
      <c r="U646" s="253">
        <v>-190</v>
      </c>
      <c r="V646" s="253">
        <f t="shared" si="1604"/>
        <v>0</v>
      </c>
      <c r="W646" s="253">
        <v>0</v>
      </c>
      <c r="X646" s="253">
        <f t="shared" si="1605"/>
        <v>0</v>
      </c>
      <c r="Y646" s="253">
        <v>0</v>
      </c>
      <c r="Z646" s="253">
        <f t="shared" si="1606"/>
        <v>0</v>
      </c>
      <c r="AA646" s="253">
        <v>0</v>
      </c>
      <c r="AB646" s="253">
        <f t="shared" si="1607"/>
        <v>0</v>
      </c>
      <c r="AC646" s="253">
        <v>0</v>
      </c>
      <c r="AD646" s="253">
        <v>0</v>
      </c>
      <c r="AE646" s="253">
        <v>0</v>
      </c>
      <c r="AF646" s="257" t="e">
        <f t="shared" si="1590"/>
        <v>#DIV/0!</v>
      </c>
    </row>
    <row r="647" spans="1:32" ht="16.5" hidden="1" customHeight="1" x14ac:dyDescent="0.2">
      <c r="A647" s="255" t="s">
        <v>919</v>
      </c>
      <c r="B647" s="267">
        <v>801</v>
      </c>
      <c r="C647" s="248" t="s">
        <v>190</v>
      </c>
      <c r="D647" s="248" t="s">
        <v>207</v>
      </c>
      <c r="E647" s="248" t="s">
        <v>890</v>
      </c>
      <c r="F647" s="248" t="s">
        <v>102</v>
      </c>
      <c r="G647" s="253"/>
      <c r="H647" s="253"/>
      <c r="I647" s="253"/>
      <c r="J647" s="253"/>
      <c r="K647" s="253">
        <v>21.1</v>
      </c>
      <c r="L647" s="253">
        <v>0</v>
      </c>
      <c r="M647" s="253">
        <v>0</v>
      </c>
      <c r="N647" s="253">
        <v>0</v>
      </c>
      <c r="O647" s="253">
        <f t="shared" si="1608"/>
        <v>0</v>
      </c>
      <c r="P647" s="253">
        <v>0</v>
      </c>
      <c r="Q647" s="253">
        <v>0</v>
      </c>
      <c r="R647" s="253">
        <f t="shared" si="1556"/>
        <v>0</v>
      </c>
      <c r="S647" s="253">
        <f t="shared" si="1610"/>
        <v>0</v>
      </c>
      <c r="T647" s="253">
        <f t="shared" si="1611"/>
        <v>0</v>
      </c>
      <c r="U647" s="253">
        <f t="shared" ref="U647" si="1617">S647+T647</f>
        <v>0</v>
      </c>
      <c r="V647" s="253">
        <f t="shared" si="1604"/>
        <v>0</v>
      </c>
      <c r="W647" s="253">
        <f t="shared" ref="W647" si="1618">U647+V647</f>
        <v>0</v>
      </c>
      <c r="X647" s="253">
        <f t="shared" si="1605"/>
        <v>0</v>
      </c>
      <c r="Y647" s="253">
        <f t="shared" ref="Y647" si="1619">W647+X647</f>
        <v>0</v>
      </c>
      <c r="Z647" s="253">
        <f t="shared" si="1606"/>
        <v>0</v>
      </c>
      <c r="AA647" s="253">
        <f t="shared" ref="AA647" si="1620">Y647+Z647</f>
        <v>0</v>
      </c>
      <c r="AB647" s="253">
        <f t="shared" si="1607"/>
        <v>0</v>
      </c>
      <c r="AC647" s="253">
        <f t="shared" ref="AC647" si="1621">AA647+AB647</f>
        <v>0</v>
      </c>
      <c r="AD647" s="253">
        <v>0</v>
      </c>
      <c r="AE647" s="253">
        <v>0</v>
      </c>
      <c r="AF647" s="257" t="e">
        <f t="shared" si="1590"/>
        <v>#DIV/0!</v>
      </c>
    </row>
    <row r="648" spans="1:32" ht="16.5" hidden="1" customHeight="1" x14ac:dyDescent="0.2">
      <c r="A648" s="255" t="s">
        <v>93</v>
      </c>
      <c r="B648" s="267">
        <v>801</v>
      </c>
      <c r="C648" s="248" t="s">
        <v>190</v>
      </c>
      <c r="D648" s="248" t="s">
        <v>207</v>
      </c>
      <c r="E648" s="248" t="s">
        <v>890</v>
      </c>
      <c r="F648" s="248" t="s">
        <v>94</v>
      </c>
      <c r="G648" s="253"/>
      <c r="H648" s="253">
        <v>904</v>
      </c>
      <c r="I648" s="253">
        <v>0</v>
      </c>
      <c r="J648" s="253">
        <f>H648+I648</f>
        <v>904</v>
      </c>
      <c r="K648" s="253">
        <v>298.89999999999998</v>
      </c>
      <c r="L648" s="253">
        <v>900</v>
      </c>
      <c r="M648" s="253">
        <v>900</v>
      </c>
      <c r="N648" s="253">
        <v>0</v>
      </c>
      <c r="O648" s="253">
        <f t="shared" si="1608"/>
        <v>900</v>
      </c>
      <c r="P648" s="253">
        <v>900</v>
      </c>
      <c r="Q648" s="253">
        <v>0</v>
      </c>
      <c r="R648" s="253">
        <f t="shared" si="1556"/>
        <v>900</v>
      </c>
      <c r="S648" s="253">
        <f>300+173</f>
        <v>473</v>
      </c>
      <c r="T648" s="253">
        <v>1200</v>
      </c>
      <c r="U648" s="253">
        <v>-1200</v>
      </c>
      <c r="V648" s="253">
        <f t="shared" si="1604"/>
        <v>0</v>
      </c>
      <c r="W648" s="253">
        <v>0</v>
      </c>
      <c r="X648" s="253">
        <f t="shared" si="1605"/>
        <v>0</v>
      </c>
      <c r="Y648" s="253">
        <v>0</v>
      </c>
      <c r="Z648" s="253">
        <f t="shared" si="1606"/>
        <v>0</v>
      </c>
      <c r="AA648" s="253">
        <v>0</v>
      </c>
      <c r="AB648" s="253">
        <f t="shared" si="1607"/>
        <v>0</v>
      </c>
      <c r="AC648" s="253">
        <v>0</v>
      </c>
      <c r="AD648" s="253">
        <v>0</v>
      </c>
      <c r="AE648" s="253">
        <v>0</v>
      </c>
      <c r="AF648" s="257" t="e">
        <f t="shared" si="1590"/>
        <v>#DIV/0!</v>
      </c>
    </row>
    <row r="649" spans="1:32" ht="16.5" hidden="1" customHeight="1" x14ac:dyDescent="0.2">
      <c r="A649" s="255" t="s">
        <v>103</v>
      </c>
      <c r="B649" s="267">
        <v>801</v>
      </c>
      <c r="C649" s="248" t="s">
        <v>190</v>
      </c>
      <c r="D649" s="248" t="s">
        <v>207</v>
      </c>
      <c r="E649" s="248" t="s">
        <v>890</v>
      </c>
      <c r="F649" s="248" t="s">
        <v>104</v>
      </c>
      <c r="G649" s="253"/>
      <c r="H649" s="253">
        <v>904</v>
      </c>
      <c r="I649" s="253">
        <v>0</v>
      </c>
      <c r="J649" s="253">
        <v>0</v>
      </c>
      <c r="K649" s="253">
        <v>180</v>
      </c>
      <c r="L649" s="253">
        <v>180</v>
      </c>
      <c r="M649" s="253">
        <v>180</v>
      </c>
      <c r="N649" s="253">
        <v>0</v>
      </c>
      <c r="O649" s="253">
        <f t="shared" si="1608"/>
        <v>180</v>
      </c>
      <c r="P649" s="253">
        <v>180</v>
      </c>
      <c r="Q649" s="253">
        <v>0</v>
      </c>
      <c r="R649" s="253">
        <f t="shared" si="1556"/>
        <v>180</v>
      </c>
      <c r="S649" s="253">
        <v>-170</v>
      </c>
      <c r="T649" s="253">
        <f t="shared" si="1611"/>
        <v>10</v>
      </c>
      <c r="U649" s="253">
        <v>-10</v>
      </c>
      <c r="V649" s="253">
        <f t="shared" si="1604"/>
        <v>0</v>
      </c>
      <c r="W649" s="253">
        <v>0</v>
      </c>
      <c r="X649" s="253">
        <f t="shared" si="1605"/>
        <v>0</v>
      </c>
      <c r="Y649" s="253">
        <v>0</v>
      </c>
      <c r="Z649" s="253">
        <f t="shared" si="1606"/>
        <v>0</v>
      </c>
      <c r="AA649" s="253">
        <v>0</v>
      </c>
      <c r="AB649" s="253">
        <f t="shared" si="1607"/>
        <v>0</v>
      </c>
      <c r="AC649" s="253">
        <v>0</v>
      </c>
      <c r="AD649" s="253">
        <v>0</v>
      </c>
      <c r="AE649" s="253">
        <v>0</v>
      </c>
      <c r="AF649" s="257" t="e">
        <f t="shared" si="1590"/>
        <v>#DIV/0!</v>
      </c>
    </row>
    <row r="650" spans="1:32" ht="20.25" hidden="1" customHeight="1" x14ac:dyDescent="0.2">
      <c r="A650" s="255" t="s">
        <v>105</v>
      </c>
      <c r="B650" s="267">
        <v>801</v>
      </c>
      <c r="C650" s="248" t="s">
        <v>190</v>
      </c>
      <c r="D650" s="248" t="s">
        <v>207</v>
      </c>
      <c r="E650" s="248" t="s">
        <v>890</v>
      </c>
      <c r="F650" s="248" t="s">
        <v>106</v>
      </c>
      <c r="G650" s="253"/>
      <c r="H650" s="253">
        <v>904</v>
      </c>
      <c r="I650" s="253">
        <v>0</v>
      </c>
      <c r="J650" s="253">
        <v>0</v>
      </c>
      <c r="K650" s="253">
        <v>180</v>
      </c>
      <c r="L650" s="253">
        <v>180</v>
      </c>
      <c r="M650" s="253">
        <v>180</v>
      </c>
      <c r="N650" s="253">
        <v>0</v>
      </c>
      <c r="O650" s="253">
        <f t="shared" ref="O650" si="1622">M650+N650</f>
        <v>180</v>
      </c>
      <c r="P650" s="253">
        <v>180</v>
      </c>
      <c r="Q650" s="253">
        <v>0</v>
      </c>
      <c r="R650" s="253">
        <v>0</v>
      </c>
      <c r="S650" s="253">
        <v>10</v>
      </c>
      <c r="T650" s="253">
        <v>0</v>
      </c>
      <c r="U650" s="253">
        <v>0</v>
      </c>
      <c r="V650" s="253">
        <f t="shared" si="1604"/>
        <v>0</v>
      </c>
      <c r="W650" s="253">
        <v>0</v>
      </c>
      <c r="X650" s="253">
        <f t="shared" si="1605"/>
        <v>0</v>
      </c>
      <c r="Y650" s="253">
        <v>0</v>
      </c>
      <c r="Z650" s="253">
        <f t="shared" si="1606"/>
        <v>0</v>
      </c>
      <c r="AA650" s="253">
        <v>0</v>
      </c>
      <c r="AB650" s="253">
        <f t="shared" si="1607"/>
        <v>0</v>
      </c>
      <c r="AC650" s="253">
        <v>0</v>
      </c>
      <c r="AD650" s="253">
        <v>0</v>
      </c>
      <c r="AE650" s="253">
        <v>0</v>
      </c>
      <c r="AF650" s="257" t="e">
        <f t="shared" si="1590"/>
        <v>#DIV/0!</v>
      </c>
    </row>
    <row r="651" spans="1:32" ht="36" customHeight="1" x14ac:dyDescent="0.2">
      <c r="A651" s="255" t="s">
        <v>1223</v>
      </c>
      <c r="B651" s="267">
        <v>801</v>
      </c>
      <c r="C651" s="267" t="s">
        <v>312</v>
      </c>
      <c r="D651" s="248" t="s">
        <v>207</v>
      </c>
      <c r="E651" s="248" t="s">
        <v>1237</v>
      </c>
      <c r="F651" s="248" t="s">
        <v>1173</v>
      </c>
      <c r="G651" s="253"/>
      <c r="H651" s="253"/>
      <c r="I651" s="253"/>
      <c r="J651" s="253"/>
      <c r="K651" s="253">
        <v>0.04</v>
      </c>
      <c r="L651" s="253">
        <v>0</v>
      </c>
      <c r="M651" s="253">
        <v>0</v>
      </c>
      <c r="N651" s="253">
        <v>0</v>
      </c>
      <c r="O651" s="253">
        <v>0</v>
      </c>
      <c r="P651" s="253">
        <v>0</v>
      </c>
      <c r="Q651" s="253">
        <v>0</v>
      </c>
      <c r="R651" s="253">
        <f t="shared" ref="R651" si="1623">P651+Q651</f>
        <v>0</v>
      </c>
      <c r="S651" s="253">
        <f t="shared" ref="S651" si="1624">Q651+R651</f>
        <v>0</v>
      </c>
      <c r="T651" s="253">
        <f t="shared" ref="T651" si="1625">R651+S651</f>
        <v>0</v>
      </c>
      <c r="U651" s="253">
        <f t="shared" ref="U651" si="1626">S651+T651</f>
        <v>0</v>
      </c>
      <c r="V651" s="253">
        <f t="shared" si="1604"/>
        <v>0</v>
      </c>
      <c r="W651" s="253">
        <f t="shared" ref="W651" si="1627">U651+V651</f>
        <v>0</v>
      </c>
      <c r="X651" s="253">
        <f t="shared" si="1605"/>
        <v>0</v>
      </c>
      <c r="Y651" s="253">
        <f t="shared" ref="Y651" si="1628">W651+X651</f>
        <v>0</v>
      </c>
      <c r="Z651" s="253">
        <f t="shared" si="1606"/>
        <v>0</v>
      </c>
      <c r="AA651" s="253">
        <f t="shared" ref="AA651" si="1629">Y651+Z651</f>
        <v>0</v>
      </c>
      <c r="AB651" s="253">
        <f t="shared" si="1607"/>
        <v>0</v>
      </c>
      <c r="AC651" s="253">
        <v>61.152000000000001</v>
      </c>
      <c r="AD651" s="253">
        <v>61.152000000000001</v>
      </c>
      <c r="AE651" s="253">
        <v>61.152000000000001</v>
      </c>
      <c r="AF651" s="257">
        <f t="shared" si="1590"/>
        <v>100</v>
      </c>
    </row>
    <row r="652" spans="1:32" s="429" customFormat="1" ht="18.75" customHeight="1" x14ac:dyDescent="0.2">
      <c r="A652" s="447" t="s">
        <v>236</v>
      </c>
      <c r="B652" s="245">
        <v>801</v>
      </c>
      <c r="C652" s="246" t="s">
        <v>194</v>
      </c>
      <c r="D652" s="246"/>
      <c r="E652" s="246"/>
      <c r="F652" s="246"/>
      <c r="G652" s="271">
        <f t="shared" ref="G652:R652" si="1630">G659+G701</f>
        <v>0</v>
      </c>
      <c r="H652" s="271">
        <f t="shared" si="1630"/>
        <v>3144</v>
      </c>
      <c r="I652" s="271">
        <f t="shared" si="1630"/>
        <v>-22</v>
      </c>
      <c r="J652" s="271">
        <f t="shared" si="1630"/>
        <v>3122</v>
      </c>
      <c r="K652" s="271">
        <f t="shared" si="1630"/>
        <v>-103</v>
      </c>
      <c r="L652" s="271">
        <f>L659+L701</f>
        <v>3413.22</v>
      </c>
      <c r="M652" s="271">
        <f t="shared" si="1630"/>
        <v>3413.22</v>
      </c>
      <c r="N652" s="271">
        <f t="shared" si="1630"/>
        <v>302</v>
      </c>
      <c r="O652" s="271">
        <f t="shared" si="1630"/>
        <v>3715.22</v>
      </c>
      <c r="P652" s="271">
        <f t="shared" si="1630"/>
        <v>3715.22</v>
      </c>
      <c r="Q652" s="271">
        <f t="shared" si="1630"/>
        <v>-2.2200000000000002</v>
      </c>
      <c r="R652" s="271">
        <f t="shared" si="1630"/>
        <v>3713</v>
      </c>
      <c r="S652" s="271">
        <f>S659+S701</f>
        <v>2847.2</v>
      </c>
      <c r="T652" s="271">
        <f t="shared" ref="T652" si="1631">T659+T701</f>
        <v>6752.2</v>
      </c>
      <c r="U652" s="271">
        <f>U659+U701</f>
        <v>-343.2</v>
      </c>
      <c r="V652" s="271">
        <f>V659+V701</f>
        <v>5602.7</v>
      </c>
      <c r="W652" s="271">
        <f>W659+W701</f>
        <v>1046.5999999999999</v>
      </c>
      <c r="X652" s="271">
        <f t="shared" ref="X652:Z652" si="1632">X659+X701</f>
        <v>6649.3</v>
      </c>
      <c r="Y652" s="271">
        <f>Y659+Y701</f>
        <v>-1.7000000000000001E-2</v>
      </c>
      <c r="Z652" s="271">
        <f t="shared" si="1632"/>
        <v>6649.2830000000004</v>
      </c>
      <c r="AA652" s="271">
        <f>AA659+AA701</f>
        <v>0</v>
      </c>
      <c r="AB652" s="271">
        <f t="shared" ref="AB652:AD652" si="1633">AB659+AB701</f>
        <v>6649.2830000000004</v>
      </c>
      <c r="AC652" s="271">
        <f>AC659+AC701</f>
        <v>894.03699999999992</v>
      </c>
      <c r="AD652" s="271">
        <f t="shared" si="1633"/>
        <v>7543.32</v>
      </c>
      <c r="AE652" s="271">
        <f t="shared" ref="AE652" si="1634">AE659+AE701</f>
        <v>7543.32</v>
      </c>
      <c r="AF652" s="257">
        <f t="shared" si="1590"/>
        <v>100</v>
      </c>
    </row>
    <row r="653" spans="1:32" ht="12.75" hidden="1" customHeight="1" x14ac:dyDescent="0.2">
      <c r="A653" s="447" t="s">
        <v>211</v>
      </c>
      <c r="B653" s="245">
        <v>801</v>
      </c>
      <c r="C653" s="246" t="s">
        <v>194</v>
      </c>
      <c r="D653" s="246" t="s">
        <v>192</v>
      </c>
      <c r="E653" s="246"/>
      <c r="F653" s="246"/>
      <c r="G653" s="253"/>
      <c r="H653" s="253"/>
      <c r="I653" s="253" t="e">
        <f t="shared" ref="I653:AC655" si="1635">I654</f>
        <v>#REF!</v>
      </c>
      <c r="J653" s="253" t="e">
        <f t="shared" si="1635"/>
        <v>#REF!</v>
      </c>
      <c r="K653" s="253" t="e">
        <f t="shared" si="1635"/>
        <v>#REF!</v>
      </c>
      <c r="L653" s="253" t="e">
        <f t="shared" si="1635"/>
        <v>#REF!</v>
      </c>
      <c r="M653" s="253" t="e">
        <f t="shared" si="1635"/>
        <v>#REF!</v>
      </c>
      <c r="N653" s="253" t="e">
        <f t="shared" si="1635"/>
        <v>#REF!</v>
      </c>
      <c r="O653" s="253" t="e">
        <f t="shared" si="1635"/>
        <v>#REF!</v>
      </c>
      <c r="P653" s="253" t="e">
        <f t="shared" si="1635"/>
        <v>#REF!</v>
      </c>
      <c r="Q653" s="253" t="e">
        <f t="shared" si="1635"/>
        <v>#REF!</v>
      </c>
      <c r="R653" s="253" t="e">
        <f t="shared" si="1635"/>
        <v>#REF!</v>
      </c>
      <c r="S653" s="253" t="e">
        <f t="shared" si="1635"/>
        <v>#REF!</v>
      </c>
      <c r="T653" s="253" t="e">
        <f t="shared" si="1635"/>
        <v>#REF!</v>
      </c>
      <c r="U653" s="253" t="e">
        <f t="shared" si="1635"/>
        <v>#REF!</v>
      </c>
      <c r="V653" s="253" t="e">
        <f t="shared" si="1635"/>
        <v>#REF!</v>
      </c>
      <c r="W653" s="253" t="e">
        <f t="shared" si="1635"/>
        <v>#REF!</v>
      </c>
      <c r="X653" s="253" t="e">
        <f t="shared" si="1635"/>
        <v>#REF!</v>
      </c>
      <c r="Y653" s="253" t="e">
        <f t="shared" si="1635"/>
        <v>#REF!</v>
      </c>
      <c r="Z653" s="253" t="e">
        <f t="shared" ref="Y653:AE655" si="1636">Z654</f>
        <v>#REF!</v>
      </c>
      <c r="AA653" s="253" t="e">
        <f t="shared" si="1635"/>
        <v>#REF!</v>
      </c>
      <c r="AB653" s="253" t="e">
        <f t="shared" si="1636"/>
        <v>#REF!</v>
      </c>
      <c r="AC653" s="253" t="e">
        <f t="shared" si="1635"/>
        <v>#REF!</v>
      </c>
      <c r="AD653" s="253" t="e">
        <f t="shared" si="1636"/>
        <v>#REF!</v>
      </c>
      <c r="AE653" s="253" t="e">
        <f t="shared" si="1636"/>
        <v>#REF!</v>
      </c>
      <c r="AF653" s="257" t="e">
        <f t="shared" si="1590"/>
        <v>#REF!</v>
      </c>
    </row>
    <row r="654" spans="1:32" ht="12.75" hidden="1" customHeight="1" x14ac:dyDescent="0.2">
      <c r="A654" s="255" t="s">
        <v>61</v>
      </c>
      <c r="B654" s="267">
        <v>801</v>
      </c>
      <c r="C654" s="248" t="s">
        <v>194</v>
      </c>
      <c r="D654" s="248" t="s">
        <v>192</v>
      </c>
      <c r="E654" s="248" t="s">
        <v>62</v>
      </c>
      <c r="F654" s="248"/>
      <c r="G654" s="253"/>
      <c r="H654" s="253"/>
      <c r="I654" s="253" t="e">
        <f>I655+I657</f>
        <v>#REF!</v>
      </c>
      <c r="J654" s="253" t="e">
        <f>J655+J657</f>
        <v>#REF!</v>
      </c>
      <c r="K654" s="253" t="e">
        <f>K655+K657</f>
        <v>#REF!</v>
      </c>
      <c r="L654" s="253" t="e">
        <f>L655+L657</f>
        <v>#REF!</v>
      </c>
      <c r="M654" s="253" t="e">
        <f>M655+M657</f>
        <v>#REF!</v>
      </c>
      <c r="N654" s="253" t="e">
        <f t="shared" ref="N654:R654" si="1637">N655+N657</f>
        <v>#REF!</v>
      </c>
      <c r="O654" s="253" t="e">
        <f t="shared" si="1637"/>
        <v>#REF!</v>
      </c>
      <c r="P654" s="253" t="e">
        <f t="shared" si="1637"/>
        <v>#REF!</v>
      </c>
      <c r="Q654" s="253" t="e">
        <f t="shared" si="1637"/>
        <v>#REF!</v>
      </c>
      <c r="R654" s="253" t="e">
        <f t="shared" si="1637"/>
        <v>#REF!</v>
      </c>
      <c r="S654" s="253" t="e">
        <f t="shared" ref="S654:T654" si="1638">S655+S657</f>
        <v>#REF!</v>
      </c>
      <c r="T654" s="253" t="e">
        <f t="shared" si="1638"/>
        <v>#REF!</v>
      </c>
      <c r="U654" s="253" t="e">
        <f t="shared" ref="U654:V654" si="1639">U655+U657</f>
        <v>#REF!</v>
      </c>
      <c r="V654" s="253" t="e">
        <f t="shared" si="1639"/>
        <v>#REF!</v>
      </c>
      <c r="W654" s="253" t="e">
        <f t="shared" ref="W654:X654" si="1640">W655+W657</f>
        <v>#REF!</v>
      </c>
      <c r="X654" s="253" t="e">
        <f t="shared" si="1640"/>
        <v>#REF!</v>
      </c>
      <c r="Y654" s="253" t="e">
        <f t="shared" ref="Y654:Z654" si="1641">Y655+Y657</f>
        <v>#REF!</v>
      </c>
      <c r="Z654" s="253" t="e">
        <f t="shared" si="1641"/>
        <v>#REF!</v>
      </c>
      <c r="AA654" s="253" t="e">
        <f t="shared" ref="AA654:AB654" si="1642">AA655+AA657</f>
        <v>#REF!</v>
      </c>
      <c r="AB654" s="253" t="e">
        <f t="shared" si="1642"/>
        <v>#REF!</v>
      </c>
      <c r="AC654" s="253" t="e">
        <f t="shared" ref="AC654:AD654" si="1643">AC655+AC657</f>
        <v>#REF!</v>
      </c>
      <c r="AD654" s="253" t="e">
        <f t="shared" si="1643"/>
        <v>#REF!</v>
      </c>
      <c r="AE654" s="253" t="e">
        <f t="shared" ref="AE654" si="1644">AE655+AE657</f>
        <v>#REF!</v>
      </c>
      <c r="AF654" s="257" t="e">
        <f t="shared" si="1590"/>
        <v>#REF!</v>
      </c>
    </row>
    <row r="655" spans="1:32" ht="25.5" hidden="1" customHeight="1" x14ac:dyDescent="0.2">
      <c r="A655" s="255" t="s">
        <v>183</v>
      </c>
      <c r="B655" s="267">
        <v>801</v>
      </c>
      <c r="C655" s="248" t="s">
        <v>194</v>
      </c>
      <c r="D655" s="248" t="s">
        <v>192</v>
      </c>
      <c r="E655" s="248" t="s">
        <v>182</v>
      </c>
      <c r="F655" s="248"/>
      <c r="G655" s="253"/>
      <c r="H655" s="253"/>
      <c r="I655" s="253" t="e">
        <f t="shared" si="1635"/>
        <v>#REF!</v>
      </c>
      <c r="J655" s="253" t="e">
        <f t="shared" si="1635"/>
        <v>#REF!</v>
      </c>
      <c r="K655" s="253" t="e">
        <f t="shared" si="1635"/>
        <v>#REF!</v>
      </c>
      <c r="L655" s="253" t="e">
        <f t="shared" si="1635"/>
        <v>#REF!</v>
      </c>
      <c r="M655" s="253" t="e">
        <f t="shared" si="1635"/>
        <v>#REF!</v>
      </c>
      <c r="N655" s="253" t="e">
        <f t="shared" si="1635"/>
        <v>#REF!</v>
      </c>
      <c r="O655" s="253" t="e">
        <f t="shared" si="1635"/>
        <v>#REF!</v>
      </c>
      <c r="P655" s="253" t="e">
        <f t="shared" si="1635"/>
        <v>#REF!</v>
      </c>
      <c r="Q655" s="253" t="e">
        <f t="shared" si="1635"/>
        <v>#REF!</v>
      </c>
      <c r="R655" s="253" t="e">
        <f t="shared" si="1635"/>
        <v>#REF!</v>
      </c>
      <c r="S655" s="253" t="e">
        <f t="shared" si="1635"/>
        <v>#REF!</v>
      </c>
      <c r="T655" s="253" t="e">
        <f t="shared" si="1635"/>
        <v>#REF!</v>
      </c>
      <c r="U655" s="253" t="e">
        <f t="shared" si="1635"/>
        <v>#REF!</v>
      </c>
      <c r="V655" s="253" t="e">
        <f t="shared" si="1635"/>
        <v>#REF!</v>
      </c>
      <c r="W655" s="253" t="e">
        <f t="shared" si="1635"/>
        <v>#REF!</v>
      </c>
      <c r="X655" s="253" t="e">
        <f t="shared" si="1635"/>
        <v>#REF!</v>
      </c>
      <c r="Y655" s="253" t="e">
        <f t="shared" si="1636"/>
        <v>#REF!</v>
      </c>
      <c r="Z655" s="253" t="e">
        <f t="shared" si="1636"/>
        <v>#REF!</v>
      </c>
      <c r="AA655" s="253" t="e">
        <f t="shared" si="1636"/>
        <v>#REF!</v>
      </c>
      <c r="AB655" s="253" t="e">
        <f t="shared" si="1636"/>
        <v>#REF!</v>
      </c>
      <c r="AC655" s="253" t="e">
        <f t="shared" si="1636"/>
        <v>#REF!</v>
      </c>
      <c r="AD655" s="253" t="e">
        <f t="shared" si="1636"/>
        <v>#REF!</v>
      </c>
      <c r="AE655" s="253" t="e">
        <f t="shared" si="1636"/>
        <v>#REF!</v>
      </c>
      <c r="AF655" s="257" t="e">
        <f t="shared" si="1590"/>
        <v>#REF!</v>
      </c>
    </row>
    <row r="656" spans="1:32" ht="12.75" hidden="1" customHeight="1" x14ac:dyDescent="0.2">
      <c r="A656" s="255" t="s">
        <v>63</v>
      </c>
      <c r="B656" s="267">
        <v>801</v>
      </c>
      <c r="C656" s="248" t="s">
        <v>194</v>
      </c>
      <c r="D656" s="248" t="s">
        <v>192</v>
      </c>
      <c r="E656" s="248" t="s">
        <v>182</v>
      </c>
      <c r="F656" s="248" t="s">
        <v>64</v>
      </c>
      <c r="G656" s="253"/>
      <c r="H656" s="253"/>
      <c r="I656" s="253" t="e">
        <f>#REF!+G656</f>
        <v>#REF!</v>
      </c>
      <c r="J656" s="253" t="e">
        <f>G656+I656</f>
        <v>#REF!</v>
      </c>
      <c r="K656" s="253" t="e">
        <f>H656+I656</f>
        <v>#REF!</v>
      </c>
      <c r="L656" s="253" t="e">
        <f>H656+J656</f>
        <v>#REF!</v>
      </c>
      <c r="M656" s="253" t="e">
        <f>I656+K656</f>
        <v>#REF!</v>
      </c>
      <c r="N656" s="253" t="e">
        <f t="shared" ref="N656:O656" si="1645">J656+L656</f>
        <v>#REF!</v>
      </c>
      <c r="O656" s="253" t="e">
        <f t="shared" si="1645"/>
        <v>#REF!</v>
      </c>
      <c r="P656" s="253" t="e">
        <f>L656+N656</f>
        <v>#REF!</v>
      </c>
      <c r="Q656" s="253" t="e">
        <f t="shared" ref="Q656:R656" si="1646">M656+O656</f>
        <v>#REF!</v>
      </c>
      <c r="R656" s="253" t="e">
        <f t="shared" si="1646"/>
        <v>#REF!</v>
      </c>
      <c r="S656" s="253" t="e">
        <f t="shared" ref="S656" si="1647">O656+Q656</f>
        <v>#REF!</v>
      </c>
      <c r="T656" s="253" t="e">
        <f t="shared" ref="T656" si="1648">P656+R656</f>
        <v>#REF!</v>
      </c>
      <c r="U656" s="253" t="e">
        <f t="shared" ref="U656" si="1649">Q656+S656</f>
        <v>#REF!</v>
      </c>
      <c r="V656" s="253" t="e">
        <f t="shared" ref="V656" si="1650">R656+T656</f>
        <v>#REF!</v>
      </c>
      <c r="W656" s="253" t="e">
        <f t="shared" ref="W656" si="1651">S656+U656</f>
        <v>#REF!</v>
      </c>
      <c r="X656" s="253" t="e">
        <f t="shared" ref="X656" si="1652">T656+V656</f>
        <v>#REF!</v>
      </c>
      <c r="Y656" s="253" t="e">
        <f t="shared" ref="Y656" si="1653">U656+W656</f>
        <v>#REF!</v>
      </c>
      <c r="Z656" s="253" t="e">
        <f t="shared" ref="Z656" si="1654">V656+X656</f>
        <v>#REF!</v>
      </c>
      <c r="AA656" s="253" t="e">
        <f t="shared" ref="AA656" si="1655">W656+Y656</f>
        <v>#REF!</v>
      </c>
      <c r="AB656" s="253" t="e">
        <f t="shared" ref="AB656" si="1656">X656+Z656</f>
        <v>#REF!</v>
      </c>
      <c r="AC656" s="253" t="e">
        <f t="shared" ref="AC656" si="1657">Y656+AA656</f>
        <v>#REF!</v>
      </c>
      <c r="AD656" s="253" t="e">
        <f t="shared" ref="AD656:AE656" si="1658">Z656+AB656</f>
        <v>#REF!</v>
      </c>
      <c r="AE656" s="253" t="e">
        <f t="shared" si="1658"/>
        <v>#REF!</v>
      </c>
      <c r="AF656" s="257" t="e">
        <f t="shared" si="1590"/>
        <v>#REF!</v>
      </c>
    </row>
    <row r="657" spans="1:32" ht="25.5" hidden="1" customHeight="1" x14ac:dyDescent="0.2">
      <c r="A657" s="255" t="s">
        <v>185</v>
      </c>
      <c r="B657" s="267">
        <v>801</v>
      </c>
      <c r="C657" s="248" t="s">
        <v>194</v>
      </c>
      <c r="D657" s="248" t="s">
        <v>192</v>
      </c>
      <c r="E657" s="248" t="s">
        <v>184</v>
      </c>
      <c r="F657" s="248"/>
      <c r="G657" s="253"/>
      <c r="H657" s="253"/>
      <c r="I657" s="253" t="e">
        <f>I658</f>
        <v>#REF!</v>
      </c>
      <c r="J657" s="253" t="e">
        <f>J658</f>
        <v>#REF!</v>
      </c>
      <c r="K657" s="253" t="e">
        <f>K658</f>
        <v>#REF!</v>
      </c>
      <c r="L657" s="253" t="e">
        <f>L658</f>
        <v>#REF!</v>
      </c>
      <c r="M657" s="253" t="e">
        <f>M658</f>
        <v>#REF!</v>
      </c>
      <c r="N657" s="253" t="e">
        <f t="shared" ref="N657:AE657" si="1659">N658</f>
        <v>#REF!</v>
      </c>
      <c r="O657" s="253" t="e">
        <f t="shared" si="1659"/>
        <v>#REF!</v>
      </c>
      <c r="P657" s="253" t="e">
        <f t="shared" si="1659"/>
        <v>#REF!</v>
      </c>
      <c r="Q657" s="253" t="e">
        <f t="shared" si="1659"/>
        <v>#REF!</v>
      </c>
      <c r="R657" s="253" t="e">
        <f t="shared" si="1659"/>
        <v>#REF!</v>
      </c>
      <c r="S657" s="253" t="e">
        <f t="shared" si="1659"/>
        <v>#REF!</v>
      </c>
      <c r="T657" s="253" t="e">
        <f t="shared" si="1659"/>
        <v>#REF!</v>
      </c>
      <c r="U657" s="253" t="e">
        <f t="shared" si="1659"/>
        <v>#REF!</v>
      </c>
      <c r="V657" s="253" t="e">
        <f t="shared" si="1659"/>
        <v>#REF!</v>
      </c>
      <c r="W657" s="253" t="e">
        <f t="shared" si="1659"/>
        <v>#REF!</v>
      </c>
      <c r="X657" s="253" t="e">
        <f t="shared" si="1659"/>
        <v>#REF!</v>
      </c>
      <c r="Y657" s="253" t="e">
        <f t="shared" si="1659"/>
        <v>#REF!</v>
      </c>
      <c r="Z657" s="253" t="e">
        <f t="shared" si="1659"/>
        <v>#REF!</v>
      </c>
      <c r="AA657" s="253" t="e">
        <f t="shared" si="1659"/>
        <v>#REF!</v>
      </c>
      <c r="AB657" s="253" t="e">
        <f t="shared" si="1659"/>
        <v>#REF!</v>
      </c>
      <c r="AC657" s="253" t="e">
        <f t="shared" si="1659"/>
        <v>#REF!</v>
      </c>
      <c r="AD657" s="253" t="e">
        <f t="shared" si="1659"/>
        <v>#REF!</v>
      </c>
      <c r="AE657" s="253" t="e">
        <f t="shared" si="1659"/>
        <v>#REF!</v>
      </c>
      <c r="AF657" s="257" t="e">
        <f t="shared" si="1590"/>
        <v>#REF!</v>
      </c>
    </row>
    <row r="658" spans="1:32" ht="12.75" hidden="1" customHeight="1" x14ac:dyDescent="0.2">
      <c r="A658" s="255" t="s">
        <v>63</v>
      </c>
      <c r="B658" s="267">
        <v>801</v>
      </c>
      <c r="C658" s="248" t="s">
        <v>194</v>
      </c>
      <c r="D658" s="248" t="s">
        <v>192</v>
      </c>
      <c r="E658" s="248" t="s">
        <v>184</v>
      </c>
      <c r="F658" s="248" t="s">
        <v>64</v>
      </c>
      <c r="G658" s="253"/>
      <c r="H658" s="253"/>
      <c r="I658" s="253" t="e">
        <f>#REF!+G658</f>
        <v>#REF!</v>
      </c>
      <c r="J658" s="253" t="e">
        <f>G658+I658</f>
        <v>#REF!</v>
      </c>
      <c r="K658" s="253" t="e">
        <f>H658+I658</f>
        <v>#REF!</v>
      </c>
      <c r="L658" s="253" t="e">
        <f>H658+J658</f>
        <v>#REF!</v>
      </c>
      <c r="M658" s="253" t="e">
        <f>I658+K658</f>
        <v>#REF!</v>
      </c>
      <c r="N658" s="253" t="e">
        <f t="shared" ref="N658:O658" si="1660">J658+L658</f>
        <v>#REF!</v>
      </c>
      <c r="O658" s="253" t="e">
        <f t="shared" si="1660"/>
        <v>#REF!</v>
      </c>
      <c r="P658" s="253" t="e">
        <f>L658+N658</f>
        <v>#REF!</v>
      </c>
      <c r="Q658" s="253" t="e">
        <f t="shared" ref="Q658:R658" si="1661">M658+O658</f>
        <v>#REF!</v>
      </c>
      <c r="R658" s="253" t="e">
        <f t="shared" si="1661"/>
        <v>#REF!</v>
      </c>
      <c r="S658" s="253" t="e">
        <f t="shared" ref="S658" si="1662">O658+Q658</f>
        <v>#REF!</v>
      </c>
      <c r="T658" s="253" t="e">
        <f t="shared" ref="T658" si="1663">P658+R658</f>
        <v>#REF!</v>
      </c>
      <c r="U658" s="253" t="e">
        <f t="shared" ref="U658" si="1664">Q658+S658</f>
        <v>#REF!</v>
      </c>
      <c r="V658" s="253" t="e">
        <f t="shared" ref="V658" si="1665">R658+T658</f>
        <v>#REF!</v>
      </c>
      <c r="W658" s="253" t="e">
        <f t="shared" ref="W658" si="1666">S658+U658</f>
        <v>#REF!</v>
      </c>
      <c r="X658" s="253" t="e">
        <f t="shared" ref="X658" si="1667">T658+V658</f>
        <v>#REF!</v>
      </c>
      <c r="Y658" s="253" t="e">
        <f t="shared" ref="Y658" si="1668">U658+W658</f>
        <v>#REF!</v>
      </c>
      <c r="Z658" s="253" t="e">
        <f t="shared" ref="Z658" si="1669">V658+X658</f>
        <v>#REF!</v>
      </c>
      <c r="AA658" s="253" t="e">
        <f t="shared" ref="AA658" si="1670">W658+Y658</f>
        <v>#REF!</v>
      </c>
      <c r="AB658" s="253" t="e">
        <f t="shared" ref="AB658" si="1671">X658+Z658</f>
        <v>#REF!</v>
      </c>
      <c r="AC658" s="253" t="e">
        <f t="shared" ref="AC658" si="1672">Y658+AA658</f>
        <v>#REF!</v>
      </c>
      <c r="AD658" s="253" t="e">
        <f t="shared" ref="AD658:AE658" si="1673">Z658+AB658</f>
        <v>#REF!</v>
      </c>
      <c r="AE658" s="253" t="e">
        <f t="shared" si="1673"/>
        <v>#REF!</v>
      </c>
      <c r="AF658" s="257" t="e">
        <f t="shared" si="1590"/>
        <v>#REF!</v>
      </c>
    </row>
    <row r="659" spans="1:32" s="429" customFormat="1" ht="18" customHeight="1" x14ac:dyDescent="0.2">
      <c r="A659" s="447" t="s">
        <v>1187</v>
      </c>
      <c r="B659" s="245">
        <v>801</v>
      </c>
      <c r="C659" s="246" t="s">
        <v>194</v>
      </c>
      <c r="D659" s="246" t="s">
        <v>212</v>
      </c>
      <c r="E659" s="246"/>
      <c r="F659" s="246"/>
      <c r="G659" s="271">
        <f>G660+G676+G678+G683+G688</f>
        <v>0</v>
      </c>
      <c r="H659" s="271">
        <f>H678+H683+H688+H682</f>
        <v>3126</v>
      </c>
      <c r="I659" s="271">
        <f>I678+I683+I688+I682</f>
        <v>-22</v>
      </c>
      <c r="J659" s="271">
        <f>J678+J683+J688+J682</f>
        <v>3104</v>
      </c>
      <c r="K659" s="271">
        <f>K678+K683+K688+K682+K685</f>
        <v>-103</v>
      </c>
      <c r="L659" s="271">
        <f>L678+L683+L688+L682+L685</f>
        <v>3391</v>
      </c>
      <c r="M659" s="271">
        <f>M678+M683+M688+M682+M685</f>
        <v>3391</v>
      </c>
      <c r="N659" s="271">
        <f t="shared" ref="N659:R659" si="1674">N678+N683+N688+N682+N685</f>
        <v>322</v>
      </c>
      <c r="O659" s="271">
        <f t="shared" si="1674"/>
        <v>3713</v>
      </c>
      <c r="P659" s="271">
        <f t="shared" si="1674"/>
        <v>3713</v>
      </c>
      <c r="Q659" s="271">
        <f t="shared" si="1674"/>
        <v>0</v>
      </c>
      <c r="R659" s="271">
        <f t="shared" si="1674"/>
        <v>3713</v>
      </c>
      <c r="S659" s="271">
        <f t="shared" ref="S659:T659" si="1675">S678+S683+S688+S682+S685</f>
        <v>2847.2</v>
      </c>
      <c r="T659" s="271">
        <f t="shared" si="1675"/>
        <v>6752.2</v>
      </c>
      <c r="U659" s="271">
        <f t="shared" ref="U659" si="1676">U678+U683+U688+U682+U685</f>
        <v>-343.2</v>
      </c>
      <c r="V659" s="271">
        <f>V678+V683+V688+V682+V685</f>
        <v>5602.7</v>
      </c>
      <c r="W659" s="271">
        <f t="shared" ref="W659:X659" si="1677">W678+W683+W688+W682+W685</f>
        <v>1018.3</v>
      </c>
      <c r="X659" s="271">
        <f t="shared" si="1677"/>
        <v>6621</v>
      </c>
      <c r="Y659" s="271">
        <f t="shared" ref="Y659:Z659" si="1678">Y678+Y683+Y688+Y682+Y685</f>
        <v>0</v>
      </c>
      <c r="Z659" s="271">
        <f t="shared" si="1678"/>
        <v>6621</v>
      </c>
      <c r="AA659" s="271">
        <f t="shared" ref="AA659:AB659" si="1679">AA678+AA683+AA688+AA682+AA685</f>
        <v>0</v>
      </c>
      <c r="AB659" s="271">
        <f t="shared" si="1679"/>
        <v>6621</v>
      </c>
      <c r="AC659" s="271">
        <f t="shared" ref="AC659:AD659" si="1680">AC678+AC683+AC688+AC682+AC685</f>
        <v>922.31699999999989</v>
      </c>
      <c r="AD659" s="271">
        <f t="shared" si="1680"/>
        <v>7543.317</v>
      </c>
      <c r="AE659" s="271">
        <f t="shared" ref="AE659" si="1681">AE678+AE683+AE688+AE682+AE685</f>
        <v>7543.317</v>
      </c>
      <c r="AF659" s="257">
        <f t="shared" si="1590"/>
        <v>100</v>
      </c>
    </row>
    <row r="660" spans="1:32" ht="36.75" hidden="1" customHeight="1" x14ac:dyDescent="0.2">
      <c r="A660" s="255" t="s">
        <v>981</v>
      </c>
      <c r="B660" s="267">
        <v>801</v>
      </c>
      <c r="C660" s="248" t="s">
        <v>194</v>
      </c>
      <c r="D660" s="248" t="s">
        <v>212</v>
      </c>
      <c r="E660" s="248" t="s">
        <v>488</v>
      </c>
      <c r="F660" s="248"/>
      <c r="G660" s="253"/>
      <c r="H660" s="253"/>
      <c r="I660" s="253">
        <f>I661+I662+I663</f>
        <v>-120</v>
      </c>
      <c r="J660" s="253" t="e">
        <f>J661+J662+J663</f>
        <v>#REF!</v>
      </c>
      <c r="K660" s="253">
        <f>K661+K662+K663</f>
        <v>-120</v>
      </c>
      <c r="L660" s="253" t="e">
        <f>L661+L662+L663</f>
        <v>#REF!</v>
      </c>
      <c r="M660" s="253" t="e">
        <f>M661+M662+M663</f>
        <v>#REF!</v>
      </c>
      <c r="N660" s="253" t="e">
        <f t="shared" ref="N660:R660" si="1682">N661+N662+N663</f>
        <v>#REF!</v>
      </c>
      <c r="O660" s="253" t="e">
        <f t="shared" si="1682"/>
        <v>#REF!</v>
      </c>
      <c r="P660" s="253" t="e">
        <f t="shared" si="1682"/>
        <v>#REF!</v>
      </c>
      <c r="Q660" s="253" t="e">
        <f t="shared" si="1682"/>
        <v>#REF!</v>
      </c>
      <c r="R660" s="253" t="e">
        <f t="shared" si="1682"/>
        <v>#REF!</v>
      </c>
      <c r="S660" s="253" t="e">
        <f t="shared" ref="S660:T660" si="1683">S661+S662+S663</f>
        <v>#REF!</v>
      </c>
      <c r="T660" s="253" t="e">
        <f t="shared" si="1683"/>
        <v>#REF!</v>
      </c>
      <c r="U660" s="253" t="e">
        <f t="shared" ref="U660:V660" si="1684">U661+U662+U663</f>
        <v>#REF!</v>
      </c>
      <c r="V660" s="253" t="e">
        <f t="shared" si="1684"/>
        <v>#REF!</v>
      </c>
      <c r="W660" s="253" t="e">
        <f t="shared" ref="W660:X660" si="1685">W661+W662+W663</f>
        <v>#REF!</v>
      </c>
      <c r="X660" s="253" t="e">
        <f t="shared" si="1685"/>
        <v>#REF!</v>
      </c>
      <c r="Y660" s="253" t="e">
        <f t="shared" ref="Y660:Z660" si="1686">Y661+Y662+Y663</f>
        <v>#REF!</v>
      </c>
      <c r="Z660" s="253" t="e">
        <f t="shared" si="1686"/>
        <v>#REF!</v>
      </c>
      <c r="AA660" s="253" t="e">
        <f t="shared" ref="AA660:AB660" si="1687">AA661+AA662+AA663</f>
        <v>#REF!</v>
      </c>
      <c r="AB660" s="253" t="e">
        <f t="shared" si="1687"/>
        <v>#REF!</v>
      </c>
      <c r="AC660" s="253" t="e">
        <f t="shared" ref="AC660:AD660" si="1688">AC661+AC662+AC663</f>
        <v>#REF!</v>
      </c>
      <c r="AD660" s="253" t="e">
        <f t="shared" si="1688"/>
        <v>#REF!</v>
      </c>
      <c r="AE660" s="253" t="e">
        <f t="shared" ref="AE660" si="1689">AE661+AE662+AE663</f>
        <v>#REF!</v>
      </c>
      <c r="AF660" s="257" t="e">
        <f t="shared" si="1590"/>
        <v>#REF!</v>
      </c>
    </row>
    <row r="661" spans="1:32" ht="27" hidden="1" customHeight="1" x14ac:dyDescent="0.2">
      <c r="A661" s="255" t="s">
        <v>513</v>
      </c>
      <c r="B661" s="267">
        <v>801</v>
      </c>
      <c r="C661" s="248" t="s">
        <v>194</v>
      </c>
      <c r="D661" s="248" t="s">
        <v>212</v>
      </c>
      <c r="E661" s="248" t="s">
        <v>524</v>
      </c>
      <c r="F661" s="248" t="s">
        <v>94</v>
      </c>
      <c r="G661" s="253"/>
      <c r="H661" s="253"/>
      <c r="I661" s="253">
        <v>-10</v>
      </c>
      <c r="J661" s="253" t="e">
        <f>#REF!+I661</f>
        <v>#REF!</v>
      </c>
      <c r="K661" s="253">
        <v>-10</v>
      </c>
      <c r="L661" s="253" t="e">
        <f>#REF!+J661</f>
        <v>#REF!</v>
      </c>
      <c r="M661" s="253" t="e">
        <f>#REF!+K661</f>
        <v>#REF!</v>
      </c>
      <c r="N661" s="253" t="e">
        <f>#REF!+L661</f>
        <v>#REF!</v>
      </c>
      <c r="O661" s="253" t="e">
        <f>#REF!+M661</f>
        <v>#REF!</v>
      </c>
      <c r="P661" s="253" t="e">
        <f>#REF!+N661</f>
        <v>#REF!</v>
      </c>
      <c r="Q661" s="253" t="e">
        <f>#REF!+O661</f>
        <v>#REF!</v>
      </c>
      <c r="R661" s="253" t="e">
        <f>#REF!+P661</f>
        <v>#REF!</v>
      </c>
      <c r="S661" s="253" t="e">
        <f>#REF!+Q661</f>
        <v>#REF!</v>
      </c>
      <c r="T661" s="253" t="e">
        <f>#REF!+R661</f>
        <v>#REF!</v>
      </c>
      <c r="U661" s="253" t="e">
        <f>#REF!+S661</f>
        <v>#REF!</v>
      </c>
      <c r="V661" s="253" t="e">
        <f>#REF!+T661</f>
        <v>#REF!</v>
      </c>
      <c r="W661" s="253" t="e">
        <f>#REF!+U661</f>
        <v>#REF!</v>
      </c>
      <c r="X661" s="253" t="e">
        <f>#REF!+V661</f>
        <v>#REF!</v>
      </c>
      <c r="Y661" s="253" t="e">
        <f>#REF!+W661</f>
        <v>#REF!</v>
      </c>
      <c r="Z661" s="253" t="e">
        <f>#REF!+X661</f>
        <v>#REF!</v>
      </c>
      <c r="AA661" s="253" t="e">
        <f>#REF!+Y661</f>
        <v>#REF!</v>
      </c>
      <c r="AB661" s="253" t="e">
        <f>#REF!+Z661</f>
        <v>#REF!</v>
      </c>
      <c r="AC661" s="253" t="e">
        <f>#REF!+AA661</f>
        <v>#REF!</v>
      </c>
      <c r="AD661" s="253" t="e">
        <f>#REF!+AB661</f>
        <v>#REF!</v>
      </c>
      <c r="AE661" s="253" t="e">
        <f>#REF!+AC661</f>
        <v>#REF!</v>
      </c>
      <c r="AF661" s="257" t="e">
        <f t="shared" si="1590"/>
        <v>#REF!</v>
      </c>
    </row>
    <row r="662" spans="1:32" ht="27.75" hidden="1" customHeight="1" x14ac:dyDescent="0.2">
      <c r="A662" s="255" t="s">
        <v>735</v>
      </c>
      <c r="B662" s="267">
        <v>801</v>
      </c>
      <c r="C662" s="248" t="s">
        <v>194</v>
      </c>
      <c r="D662" s="248" t="s">
        <v>212</v>
      </c>
      <c r="E662" s="248" t="s">
        <v>525</v>
      </c>
      <c r="F662" s="248" t="s">
        <v>94</v>
      </c>
      <c r="G662" s="253"/>
      <c r="H662" s="253"/>
      <c r="I662" s="253">
        <v>-10</v>
      </c>
      <c r="J662" s="253" t="e">
        <f>#REF!+I662</f>
        <v>#REF!</v>
      </c>
      <c r="K662" s="253">
        <v>-10</v>
      </c>
      <c r="L662" s="253" t="e">
        <f>#REF!+J662</f>
        <v>#REF!</v>
      </c>
      <c r="M662" s="253" t="e">
        <f>#REF!+K662</f>
        <v>#REF!</v>
      </c>
      <c r="N662" s="253" t="e">
        <f>#REF!+L662</f>
        <v>#REF!</v>
      </c>
      <c r="O662" s="253" t="e">
        <f>#REF!+M662</f>
        <v>#REF!</v>
      </c>
      <c r="P662" s="253" t="e">
        <f>#REF!+N662</f>
        <v>#REF!</v>
      </c>
      <c r="Q662" s="253" t="e">
        <f>#REF!+O662</f>
        <v>#REF!</v>
      </c>
      <c r="R662" s="253" t="e">
        <f>#REF!+P662</f>
        <v>#REF!</v>
      </c>
      <c r="S662" s="253" t="e">
        <f>#REF!+Q662</f>
        <v>#REF!</v>
      </c>
      <c r="T662" s="253" t="e">
        <f>#REF!+R662</f>
        <v>#REF!</v>
      </c>
      <c r="U662" s="253" t="e">
        <f>#REF!+S662</f>
        <v>#REF!</v>
      </c>
      <c r="V662" s="253" t="e">
        <f>#REF!+T662</f>
        <v>#REF!</v>
      </c>
      <c r="W662" s="253" t="e">
        <f>#REF!+U662</f>
        <v>#REF!</v>
      </c>
      <c r="X662" s="253" t="e">
        <f>#REF!+V662</f>
        <v>#REF!</v>
      </c>
      <c r="Y662" s="253" t="e">
        <f>#REF!+W662</f>
        <v>#REF!</v>
      </c>
      <c r="Z662" s="253" t="e">
        <f>#REF!+X662</f>
        <v>#REF!</v>
      </c>
      <c r="AA662" s="253" t="e">
        <f>#REF!+Y662</f>
        <v>#REF!</v>
      </c>
      <c r="AB662" s="253" t="e">
        <f>#REF!+Z662</f>
        <v>#REF!</v>
      </c>
      <c r="AC662" s="253" t="e">
        <f>#REF!+AA662</f>
        <v>#REF!</v>
      </c>
      <c r="AD662" s="253" t="e">
        <f>#REF!+AB662</f>
        <v>#REF!</v>
      </c>
      <c r="AE662" s="253" t="e">
        <f>#REF!+AC662</f>
        <v>#REF!</v>
      </c>
      <c r="AF662" s="257" t="e">
        <f t="shared" si="1590"/>
        <v>#REF!</v>
      </c>
    </row>
    <row r="663" spans="1:32" hidden="1" x14ac:dyDescent="0.2">
      <c r="A663" s="255" t="s">
        <v>514</v>
      </c>
      <c r="B663" s="267">
        <v>801</v>
      </c>
      <c r="C663" s="248" t="s">
        <v>194</v>
      </c>
      <c r="D663" s="248" t="s">
        <v>212</v>
      </c>
      <c r="E663" s="248" t="s">
        <v>528</v>
      </c>
      <c r="F663" s="248" t="s">
        <v>94</v>
      </c>
      <c r="G663" s="253"/>
      <c r="H663" s="253"/>
      <c r="I663" s="253">
        <v>-100</v>
      </c>
      <c r="J663" s="253" t="e">
        <f>#REF!+I663</f>
        <v>#REF!</v>
      </c>
      <c r="K663" s="253">
        <v>-100</v>
      </c>
      <c r="L663" s="253" t="e">
        <f>#REF!+J663</f>
        <v>#REF!</v>
      </c>
      <c r="M663" s="253" t="e">
        <f>#REF!+K663</f>
        <v>#REF!</v>
      </c>
      <c r="N663" s="253" t="e">
        <f>#REF!+L663</f>
        <v>#REF!</v>
      </c>
      <c r="O663" s="253" t="e">
        <f>#REF!+M663</f>
        <v>#REF!</v>
      </c>
      <c r="P663" s="253" t="e">
        <f>#REF!+N663</f>
        <v>#REF!</v>
      </c>
      <c r="Q663" s="253" t="e">
        <f>#REF!+O663</f>
        <v>#REF!</v>
      </c>
      <c r="R663" s="253" t="e">
        <f>#REF!+P663</f>
        <v>#REF!</v>
      </c>
      <c r="S663" s="253" t="e">
        <f>#REF!+Q663</f>
        <v>#REF!</v>
      </c>
      <c r="T663" s="253" t="e">
        <f>#REF!+R663</f>
        <v>#REF!</v>
      </c>
      <c r="U663" s="253" t="e">
        <f>#REF!+S663</f>
        <v>#REF!</v>
      </c>
      <c r="V663" s="253" t="e">
        <f>#REF!+T663</f>
        <v>#REF!</v>
      </c>
      <c r="W663" s="253" t="e">
        <f>#REF!+U663</f>
        <v>#REF!</v>
      </c>
      <c r="X663" s="253" t="e">
        <f>#REF!+V663</f>
        <v>#REF!</v>
      </c>
      <c r="Y663" s="253" t="e">
        <f>#REF!+W663</f>
        <v>#REF!</v>
      </c>
      <c r="Z663" s="253" t="e">
        <f>#REF!+X663</f>
        <v>#REF!</v>
      </c>
      <c r="AA663" s="253" t="e">
        <f>#REF!+Y663</f>
        <v>#REF!</v>
      </c>
      <c r="AB663" s="253" t="e">
        <f>#REF!+Z663</f>
        <v>#REF!</v>
      </c>
      <c r="AC663" s="253" t="e">
        <f>#REF!+AA663</f>
        <v>#REF!</v>
      </c>
      <c r="AD663" s="253" t="e">
        <f>#REF!+AB663</f>
        <v>#REF!</v>
      </c>
      <c r="AE663" s="253" t="e">
        <f>#REF!+AC663</f>
        <v>#REF!</v>
      </c>
      <c r="AF663" s="257" t="e">
        <f t="shared" si="1590"/>
        <v>#REF!</v>
      </c>
    </row>
    <row r="664" spans="1:32" hidden="1" x14ac:dyDescent="0.2">
      <c r="A664" s="255" t="s">
        <v>404</v>
      </c>
      <c r="B664" s="267">
        <v>801</v>
      </c>
      <c r="C664" s="248" t="s">
        <v>194</v>
      </c>
      <c r="D664" s="248" t="s">
        <v>212</v>
      </c>
      <c r="E664" s="248" t="s">
        <v>62</v>
      </c>
      <c r="F664" s="248"/>
      <c r="G664" s="253"/>
      <c r="H664" s="253"/>
      <c r="I664" s="253">
        <f>I665+I668+I672+I674+I670</f>
        <v>-120</v>
      </c>
      <c r="J664" s="253">
        <f>J665+J668+J672+J674+J670</f>
        <v>-120</v>
      </c>
      <c r="K664" s="253">
        <f>K665+K668+K672+K674+K670</f>
        <v>-120</v>
      </c>
      <c r="L664" s="253">
        <f>L665+L668+L672+L674+L670</f>
        <v>-120</v>
      </c>
      <c r="M664" s="253">
        <f>M665+M668+M672+M674+M670</f>
        <v>-240</v>
      </c>
      <c r="N664" s="253">
        <f t="shared" ref="N664:R664" si="1690">N665+N668+N672+N674+N670</f>
        <v>-240</v>
      </c>
      <c r="O664" s="253">
        <f t="shared" si="1690"/>
        <v>-360</v>
      </c>
      <c r="P664" s="253">
        <f t="shared" si="1690"/>
        <v>-360</v>
      </c>
      <c r="Q664" s="253">
        <f t="shared" si="1690"/>
        <v>-600</v>
      </c>
      <c r="R664" s="253">
        <f t="shared" si="1690"/>
        <v>-600</v>
      </c>
      <c r="S664" s="253">
        <f t="shared" ref="S664:T664" si="1691">S665+S668+S672+S674+S670</f>
        <v>-960</v>
      </c>
      <c r="T664" s="253">
        <f t="shared" si="1691"/>
        <v>-960</v>
      </c>
      <c r="U664" s="253">
        <f t="shared" ref="U664:V664" si="1692">U665+U668+U672+U674+U670</f>
        <v>-1560</v>
      </c>
      <c r="V664" s="253">
        <f t="shared" si="1692"/>
        <v>-1560</v>
      </c>
      <c r="W664" s="253">
        <f t="shared" ref="W664:X664" si="1693">W665+W668+W672+W674+W670</f>
        <v>-2520</v>
      </c>
      <c r="X664" s="253">
        <f t="shared" si="1693"/>
        <v>-2520</v>
      </c>
      <c r="Y664" s="253">
        <f t="shared" ref="Y664:Z664" si="1694">Y665+Y668+Y672+Y674+Y670</f>
        <v>-4080</v>
      </c>
      <c r="Z664" s="253">
        <f t="shared" si="1694"/>
        <v>-4080</v>
      </c>
      <c r="AA664" s="253">
        <f t="shared" ref="AA664:AB664" si="1695">AA665+AA668+AA672+AA674+AA670</f>
        <v>-6600</v>
      </c>
      <c r="AB664" s="253">
        <f t="shared" si="1695"/>
        <v>-6600</v>
      </c>
      <c r="AC664" s="253">
        <f t="shared" ref="AC664:AD664" si="1696">AC665+AC668+AC672+AC674+AC670</f>
        <v>-10680</v>
      </c>
      <c r="AD664" s="253">
        <f t="shared" si="1696"/>
        <v>-10680</v>
      </c>
      <c r="AE664" s="253">
        <f t="shared" ref="AE664" si="1697">AE665+AE668+AE672+AE674+AE670</f>
        <v>-17280</v>
      </c>
      <c r="AF664" s="257">
        <f t="shared" si="1590"/>
        <v>161.79775280898875</v>
      </c>
    </row>
    <row r="665" spans="1:32" ht="30" hidden="1" x14ac:dyDescent="0.2">
      <c r="A665" s="255" t="s">
        <v>376</v>
      </c>
      <c r="B665" s="245">
        <v>801</v>
      </c>
      <c r="C665" s="248" t="s">
        <v>194</v>
      </c>
      <c r="D665" s="248" t="s">
        <v>212</v>
      </c>
      <c r="E665" s="248" t="s">
        <v>177</v>
      </c>
      <c r="F665" s="248"/>
      <c r="G665" s="253"/>
      <c r="H665" s="253"/>
      <c r="I665" s="253"/>
      <c r="J665" s="253">
        <f>J667+J666</f>
        <v>0</v>
      </c>
      <c r="K665" s="253"/>
      <c r="L665" s="253">
        <f>L667+L666</f>
        <v>0</v>
      </c>
      <c r="M665" s="253">
        <f>M667+M666</f>
        <v>0</v>
      </c>
      <c r="N665" s="253">
        <f t="shared" ref="N665:R665" si="1698">N667+N666</f>
        <v>0</v>
      </c>
      <c r="O665" s="253">
        <f t="shared" si="1698"/>
        <v>0</v>
      </c>
      <c r="P665" s="253">
        <f t="shared" si="1698"/>
        <v>0</v>
      </c>
      <c r="Q665" s="253">
        <f t="shared" si="1698"/>
        <v>0</v>
      </c>
      <c r="R665" s="253">
        <f t="shared" si="1698"/>
        <v>0</v>
      </c>
      <c r="S665" s="253">
        <f t="shared" ref="S665:T665" si="1699">S667+S666</f>
        <v>0</v>
      </c>
      <c r="T665" s="253">
        <f t="shared" si="1699"/>
        <v>0</v>
      </c>
      <c r="U665" s="253">
        <f t="shared" ref="U665:V665" si="1700">U667+U666</f>
        <v>0</v>
      </c>
      <c r="V665" s="253">
        <f t="shared" si="1700"/>
        <v>0</v>
      </c>
      <c r="W665" s="253">
        <f t="shared" ref="W665:X665" si="1701">W667+W666</f>
        <v>0</v>
      </c>
      <c r="X665" s="253">
        <f t="shared" si="1701"/>
        <v>0</v>
      </c>
      <c r="Y665" s="253">
        <f t="shared" ref="Y665:Z665" si="1702">Y667+Y666</f>
        <v>0</v>
      </c>
      <c r="Z665" s="253">
        <f t="shared" si="1702"/>
        <v>0</v>
      </c>
      <c r="AA665" s="253">
        <f t="shared" ref="AA665:AB665" si="1703">AA667+AA666</f>
        <v>0</v>
      </c>
      <c r="AB665" s="253">
        <f t="shared" si="1703"/>
        <v>0</v>
      </c>
      <c r="AC665" s="253">
        <f t="shared" ref="AC665:AD665" si="1704">AC667+AC666</f>
        <v>0</v>
      </c>
      <c r="AD665" s="253">
        <f t="shared" si="1704"/>
        <v>0</v>
      </c>
      <c r="AE665" s="253">
        <f t="shared" ref="AE665" si="1705">AE667+AE666</f>
        <v>0</v>
      </c>
      <c r="AF665" s="257" t="e">
        <f t="shared" si="1590"/>
        <v>#DIV/0!</v>
      </c>
    </row>
    <row r="666" spans="1:32" hidden="1" x14ac:dyDescent="0.2">
      <c r="A666" s="255" t="s">
        <v>93</v>
      </c>
      <c r="B666" s="267">
        <v>801</v>
      </c>
      <c r="C666" s="248" t="s">
        <v>194</v>
      </c>
      <c r="D666" s="248" t="s">
        <v>212</v>
      </c>
      <c r="E666" s="248" t="s">
        <v>177</v>
      </c>
      <c r="F666" s="248" t="s">
        <v>94</v>
      </c>
      <c r="G666" s="253"/>
      <c r="H666" s="253"/>
      <c r="I666" s="253"/>
      <c r="J666" s="253">
        <f>G666+I666</f>
        <v>0</v>
      </c>
      <c r="K666" s="253"/>
      <c r="L666" s="253">
        <f>H666+J666</f>
        <v>0</v>
      </c>
      <c r="M666" s="253">
        <f>I666+K666</f>
        <v>0</v>
      </c>
      <c r="N666" s="253">
        <f t="shared" ref="N666:O667" si="1706">J666+L666</f>
        <v>0</v>
      </c>
      <c r="O666" s="253">
        <f t="shared" si="1706"/>
        <v>0</v>
      </c>
      <c r="P666" s="253">
        <f>L666+N666</f>
        <v>0</v>
      </c>
      <c r="Q666" s="253">
        <f t="shared" ref="Q666:R667" si="1707">M666+O666</f>
        <v>0</v>
      </c>
      <c r="R666" s="253">
        <f t="shared" si="1707"/>
        <v>0</v>
      </c>
      <c r="S666" s="253">
        <f t="shared" ref="S666:S667" si="1708">O666+Q666</f>
        <v>0</v>
      </c>
      <c r="T666" s="253">
        <f t="shared" ref="T666:T667" si="1709">P666+R666</f>
        <v>0</v>
      </c>
      <c r="U666" s="253">
        <f t="shared" ref="U666:U667" si="1710">Q666+S666</f>
        <v>0</v>
      </c>
      <c r="V666" s="253">
        <f t="shared" ref="V666:V667" si="1711">R666+T666</f>
        <v>0</v>
      </c>
      <c r="W666" s="253">
        <f t="shared" ref="W666:W667" si="1712">S666+U666</f>
        <v>0</v>
      </c>
      <c r="X666" s="253">
        <f t="shared" ref="X666:X667" si="1713">T666+V666</f>
        <v>0</v>
      </c>
      <c r="Y666" s="253">
        <f t="shared" ref="Y666:Y667" si="1714">U666+W666</f>
        <v>0</v>
      </c>
      <c r="Z666" s="253">
        <f t="shared" ref="Z666:Z667" si="1715">V666+X666</f>
        <v>0</v>
      </c>
      <c r="AA666" s="253">
        <f t="shared" ref="AA666:AA667" si="1716">W666+Y666</f>
        <v>0</v>
      </c>
      <c r="AB666" s="253">
        <f t="shared" ref="AB666:AB667" si="1717">X666+Z666</f>
        <v>0</v>
      </c>
      <c r="AC666" s="253">
        <f t="shared" ref="AC666:AC667" si="1718">Y666+AA666</f>
        <v>0</v>
      </c>
      <c r="AD666" s="253">
        <f t="shared" ref="AD666:AE667" si="1719">Z666+AB666</f>
        <v>0</v>
      </c>
      <c r="AE666" s="253">
        <f t="shared" si="1719"/>
        <v>0</v>
      </c>
      <c r="AF666" s="257" t="e">
        <f t="shared" si="1590"/>
        <v>#DIV/0!</v>
      </c>
    </row>
    <row r="667" spans="1:32" ht="12.75" hidden="1" customHeight="1" x14ac:dyDescent="0.2">
      <c r="A667" s="255" t="s">
        <v>93</v>
      </c>
      <c r="B667" s="267">
        <v>801</v>
      </c>
      <c r="C667" s="248" t="s">
        <v>194</v>
      </c>
      <c r="D667" s="248" t="s">
        <v>212</v>
      </c>
      <c r="E667" s="248" t="s">
        <v>177</v>
      </c>
      <c r="F667" s="248" t="s">
        <v>64</v>
      </c>
      <c r="G667" s="253"/>
      <c r="H667" s="253"/>
      <c r="I667" s="253"/>
      <c r="J667" s="253">
        <f>G667+I667</f>
        <v>0</v>
      </c>
      <c r="K667" s="253"/>
      <c r="L667" s="253">
        <f>H667+J667</f>
        <v>0</v>
      </c>
      <c r="M667" s="253">
        <f>I667+K667</f>
        <v>0</v>
      </c>
      <c r="N667" s="253">
        <f t="shared" si="1706"/>
        <v>0</v>
      </c>
      <c r="O667" s="253">
        <f t="shared" si="1706"/>
        <v>0</v>
      </c>
      <c r="P667" s="253">
        <f>L667+N667</f>
        <v>0</v>
      </c>
      <c r="Q667" s="253">
        <f t="shared" si="1707"/>
        <v>0</v>
      </c>
      <c r="R667" s="253">
        <f t="shared" si="1707"/>
        <v>0</v>
      </c>
      <c r="S667" s="253">
        <f t="shared" si="1708"/>
        <v>0</v>
      </c>
      <c r="T667" s="253">
        <f t="shared" si="1709"/>
        <v>0</v>
      </c>
      <c r="U667" s="253">
        <f t="shared" si="1710"/>
        <v>0</v>
      </c>
      <c r="V667" s="253">
        <f t="shared" si="1711"/>
        <v>0</v>
      </c>
      <c r="W667" s="253">
        <f t="shared" si="1712"/>
        <v>0</v>
      </c>
      <c r="X667" s="253">
        <f t="shared" si="1713"/>
        <v>0</v>
      </c>
      <c r="Y667" s="253">
        <f t="shared" si="1714"/>
        <v>0</v>
      </c>
      <c r="Z667" s="253">
        <f t="shared" si="1715"/>
        <v>0</v>
      </c>
      <c r="AA667" s="253">
        <f t="shared" si="1716"/>
        <v>0</v>
      </c>
      <c r="AB667" s="253">
        <f t="shared" si="1717"/>
        <v>0</v>
      </c>
      <c r="AC667" s="253">
        <f t="shared" si="1718"/>
        <v>0</v>
      </c>
      <c r="AD667" s="253">
        <f t="shared" si="1719"/>
        <v>0</v>
      </c>
      <c r="AE667" s="253">
        <f t="shared" si="1719"/>
        <v>0</v>
      </c>
      <c r="AF667" s="257" t="e">
        <f t="shared" si="1590"/>
        <v>#DIV/0!</v>
      </c>
    </row>
    <row r="668" spans="1:32" ht="38.25" hidden="1" customHeight="1" x14ac:dyDescent="0.2">
      <c r="A668" s="255" t="s">
        <v>377</v>
      </c>
      <c r="B668" s="267">
        <v>801</v>
      </c>
      <c r="C668" s="248" t="s">
        <v>194</v>
      </c>
      <c r="D668" s="248" t="s">
        <v>212</v>
      </c>
      <c r="E668" s="248" t="s">
        <v>133</v>
      </c>
      <c r="F668" s="248"/>
      <c r="G668" s="253"/>
      <c r="H668" s="253"/>
      <c r="I668" s="253"/>
      <c r="J668" s="253">
        <f>J669</f>
        <v>0</v>
      </c>
      <c r="K668" s="253"/>
      <c r="L668" s="253">
        <f>L669</f>
        <v>0</v>
      </c>
      <c r="M668" s="253">
        <f>M669</f>
        <v>0</v>
      </c>
      <c r="N668" s="253">
        <f t="shared" ref="N668:AE668" si="1720">N669</f>
        <v>0</v>
      </c>
      <c r="O668" s="253">
        <f t="shared" si="1720"/>
        <v>0</v>
      </c>
      <c r="P668" s="253">
        <f t="shared" si="1720"/>
        <v>0</v>
      </c>
      <c r="Q668" s="253">
        <f t="shared" si="1720"/>
        <v>0</v>
      </c>
      <c r="R668" s="253">
        <f t="shared" si="1720"/>
        <v>0</v>
      </c>
      <c r="S668" s="253">
        <f t="shared" si="1720"/>
        <v>0</v>
      </c>
      <c r="T668" s="253">
        <f t="shared" si="1720"/>
        <v>0</v>
      </c>
      <c r="U668" s="253">
        <f t="shared" si="1720"/>
        <v>0</v>
      </c>
      <c r="V668" s="253">
        <f t="shared" si="1720"/>
        <v>0</v>
      </c>
      <c r="W668" s="253">
        <f t="shared" si="1720"/>
        <v>0</v>
      </c>
      <c r="X668" s="253">
        <f t="shared" si="1720"/>
        <v>0</v>
      </c>
      <c r="Y668" s="253">
        <f t="shared" si="1720"/>
        <v>0</v>
      </c>
      <c r="Z668" s="253">
        <f t="shared" si="1720"/>
        <v>0</v>
      </c>
      <c r="AA668" s="253">
        <f t="shared" si="1720"/>
        <v>0</v>
      </c>
      <c r="AB668" s="253">
        <f t="shared" si="1720"/>
        <v>0</v>
      </c>
      <c r="AC668" s="253">
        <f t="shared" si="1720"/>
        <v>0</v>
      </c>
      <c r="AD668" s="253">
        <f t="shared" si="1720"/>
        <v>0</v>
      </c>
      <c r="AE668" s="253">
        <f t="shared" si="1720"/>
        <v>0</v>
      </c>
      <c r="AF668" s="257" t="e">
        <f t="shared" si="1590"/>
        <v>#DIV/0!</v>
      </c>
    </row>
    <row r="669" spans="1:32" ht="24.75" hidden="1" customHeight="1" x14ac:dyDescent="0.2">
      <c r="A669" s="255" t="s">
        <v>93</v>
      </c>
      <c r="B669" s="267">
        <v>801</v>
      </c>
      <c r="C669" s="248" t="s">
        <v>194</v>
      </c>
      <c r="D669" s="248" t="s">
        <v>212</v>
      </c>
      <c r="E669" s="248" t="s">
        <v>133</v>
      </c>
      <c r="F669" s="248" t="s">
        <v>94</v>
      </c>
      <c r="G669" s="253"/>
      <c r="H669" s="253"/>
      <c r="I669" s="253"/>
      <c r="J669" s="253">
        <f>G669+I669</f>
        <v>0</v>
      </c>
      <c r="K669" s="253"/>
      <c r="L669" s="253">
        <f>H669+J669</f>
        <v>0</v>
      </c>
      <c r="M669" s="253">
        <f>I669+K669</f>
        <v>0</v>
      </c>
      <c r="N669" s="253">
        <f t="shared" ref="N669:O669" si="1721">J669+L669</f>
        <v>0</v>
      </c>
      <c r="O669" s="253">
        <f t="shared" si="1721"/>
        <v>0</v>
      </c>
      <c r="P669" s="253">
        <f>L669+N669</f>
        <v>0</v>
      </c>
      <c r="Q669" s="253">
        <f t="shared" ref="Q669:R669" si="1722">M669+O669</f>
        <v>0</v>
      </c>
      <c r="R669" s="253">
        <f t="shared" si="1722"/>
        <v>0</v>
      </c>
      <c r="S669" s="253">
        <f t="shared" ref="S669" si="1723">O669+Q669</f>
        <v>0</v>
      </c>
      <c r="T669" s="253">
        <f t="shared" ref="T669" si="1724">P669+R669</f>
        <v>0</v>
      </c>
      <c r="U669" s="253">
        <f t="shared" ref="U669" si="1725">Q669+S669</f>
        <v>0</v>
      </c>
      <c r="V669" s="253">
        <f t="shared" ref="V669" si="1726">R669+T669</f>
        <v>0</v>
      </c>
      <c r="W669" s="253">
        <f t="shared" ref="W669" si="1727">S669+U669</f>
        <v>0</v>
      </c>
      <c r="X669" s="253">
        <f t="shared" ref="X669" si="1728">T669+V669</f>
        <v>0</v>
      </c>
      <c r="Y669" s="253">
        <f t="shared" ref="Y669" si="1729">U669+W669</f>
        <v>0</v>
      </c>
      <c r="Z669" s="253">
        <f t="shared" ref="Z669" si="1730">V669+X669</f>
        <v>0</v>
      </c>
      <c r="AA669" s="253">
        <f t="shared" ref="AA669" si="1731">W669+Y669</f>
        <v>0</v>
      </c>
      <c r="AB669" s="253">
        <f t="shared" ref="AB669" si="1732">X669+Z669</f>
        <v>0</v>
      </c>
      <c r="AC669" s="253">
        <f t="shared" ref="AC669" si="1733">Y669+AA669</f>
        <v>0</v>
      </c>
      <c r="AD669" s="253">
        <f t="shared" ref="AD669:AE669" si="1734">Z669+AB669</f>
        <v>0</v>
      </c>
      <c r="AE669" s="253">
        <f t="shared" si="1734"/>
        <v>0</v>
      </c>
      <c r="AF669" s="257" t="e">
        <f t="shared" si="1590"/>
        <v>#DIV/0!</v>
      </c>
    </row>
    <row r="670" spans="1:32" ht="16.5" hidden="1" customHeight="1" x14ac:dyDescent="0.2">
      <c r="A670" s="255" t="s">
        <v>1002</v>
      </c>
      <c r="B670" s="267">
        <v>801</v>
      </c>
      <c r="C670" s="248" t="s">
        <v>194</v>
      </c>
      <c r="D670" s="248" t="s">
        <v>212</v>
      </c>
      <c r="E670" s="248" t="s">
        <v>548</v>
      </c>
      <c r="F670" s="248"/>
      <c r="G670" s="253"/>
      <c r="H670" s="253"/>
      <c r="I670" s="253">
        <f>I671</f>
        <v>-100</v>
      </c>
      <c r="J670" s="253">
        <f>J671</f>
        <v>-100</v>
      </c>
      <c r="K670" s="253">
        <f>K671</f>
        <v>-100</v>
      </c>
      <c r="L670" s="253">
        <f>L671</f>
        <v>-100</v>
      </c>
      <c r="M670" s="253">
        <f>M671</f>
        <v>-200</v>
      </c>
      <c r="N670" s="253">
        <f t="shared" ref="N670:AE670" si="1735">N671</f>
        <v>-200</v>
      </c>
      <c r="O670" s="253">
        <f t="shared" si="1735"/>
        <v>-300</v>
      </c>
      <c r="P670" s="253">
        <f t="shared" si="1735"/>
        <v>-300</v>
      </c>
      <c r="Q670" s="253">
        <f t="shared" si="1735"/>
        <v>-500</v>
      </c>
      <c r="R670" s="253">
        <f t="shared" si="1735"/>
        <v>-500</v>
      </c>
      <c r="S670" s="253">
        <f t="shared" si="1735"/>
        <v>-800</v>
      </c>
      <c r="T670" s="253">
        <f t="shared" si="1735"/>
        <v>-800</v>
      </c>
      <c r="U670" s="253">
        <f t="shared" si="1735"/>
        <v>-1300</v>
      </c>
      <c r="V670" s="253">
        <f t="shared" si="1735"/>
        <v>-1300</v>
      </c>
      <c r="W670" s="253">
        <f t="shared" si="1735"/>
        <v>-2100</v>
      </c>
      <c r="X670" s="253">
        <f t="shared" si="1735"/>
        <v>-2100</v>
      </c>
      <c r="Y670" s="253">
        <f t="shared" si="1735"/>
        <v>-3400</v>
      </c>
      <c r="Z670" s="253">
        <f t="shared" si="1735"/>
        <v>-3400</v>
      </c>
      <c r="AA670" s="253">
        <f t="shared" si="1735"/>
        <v>-5500</v>
      </c>
      <c r="AB670" s="253">
        <f t="shared" si="1735"/>
        <v>-5500</v>
      </c>
      <c r="AC670" s="253">
        <f t="shared" si="1735"/>
        <v>-8900</v>
      </c>
      <c r="AD670" s="253">
        <f t="shared" si="1735"/>
        <v>-8900</v>
      </c>
      <c r="AE670" s="253">
        <f t="shared" si="1735"/>
        <v>-14400</v>
      </c>
      <c r="AF670" s="257">
        <f t="shared" si="1590"/>
        <v>161.79775280898875</v>
      </c>
    </row>
    <row r="671" spans="1:32" ht="17.25" hidden="1" customHeight="1" x14ac:dyDescent="0.2">
      <c r="A671" s="255" t="s">
        <v>93</v>
      </c>
      <c r="B671" s="267">
        <v>801</v>
      </c>
      <c r="C671" s="248" t="s">
        <v>194</v>
      </c>
      <c r="D671" s="248" t="s">
        <v>212</v>
      </c>
      <c r="E671" s="248" t="s">
        <v>548</v>
      </c>
      <c r="F671" s="248" t="s">
        <v>94</v>
      </c>
      <c r="G671" s="253"/>
      <c r="H671" s="253"/>
      <c r="I671" s="253">
        <v>-100</v>
      </c>
      <c r="J671" s="253">
        <f>G671+I671</f>
        <v>-100</v>
      </c>
      <c r="K671" s="253">
        <v>-100</v>
      </c>
      <c r="L671" s="253">
        <f>H671+J671</f>
        <v>-100</v>
      </c>
      <c r="M671" s="253">
        <f>I671+K671</f>
        <v>-200</v>
      </c>
      <c r="N671" s="253">
        <f t="shared" ref="N671:O671" si="1736">J671+L671</f>
        <v>-200</v>
      </c>
      <c r="O671" s="253">
        <f t="shared" si="1736"/>
        <v>-300</v>
      </c>
      <c r="P671" s="253">
        <f>L671+N671</f>
        <v>-300</v>
      </c>
      <c r="Q671" s="253">
        <f t="shared" ref="Q671:R671" si="1737">M671+O671</f>
        <v>-500</v>
      </c>
      <c r="R671" s="253">
        <f t="shared" si="1737"/>
        <v>-500</v>
      </c>
      <c r="S671" s="253">
        <f t="shared" ref="S671" si="1738">O671+Q671</f>
        <v>-800</v>
      </c>
      <c r="T671" s="253">
        <f t="shared" ref="T671" si="1739">P671+R671</f>
        <v>-800</v>
      </c>
      <c r="U671" s="253">
        <f t="shared" ref="U671" si="1740">Q671+S671</f>
        <v>-1300</v>
      </c>
      <c r="V671" s="253">
        <f t="shared" ref="V671" si="1741">R671+T671</f>
        <v>-1300</v>
      </c>
      <c r="W671" s="253">
        <f t="shared" ref="W671" si="1742">S671+U671</f>
        <v>-2100</v>
      </c>
      <c r="X671" s="253">
        <f t="shared" ref="X671" si="1743">T671+V671</f>
        <v>-2100</v>
      </c>
      <c r="Y671" s="253">
        <f t="shared" ref="Y671" si="1744">U671+W671</f>
        <v>-3400</v>
      </c>
      <c r="Z671" s="253">
        <f t="shared" ref="Z671" si="1745">V671+X671</f>
        <v>-3400</v>
      </c>
      <c r="AA671" s="253">
        <f t="shared" ref="AA671" si="1746">W671+Y671</f>
        <v>-5500</v>
      </c>
      <c r="AB671" s="253">
        <f t="shared" ref="AB671" si="1747">X671+Z671</f>
        <v>-5500</v>
      </c>
      <c r="AC671" s="253">
        <f t="shared" ref="AC671" si="1748">Y671+AA671</f>
        <v>-8900</v>
      </c>
      <c r="AD671" s="253">
        <f t="shared" ref="AD671:AE671" si="1749">Z671+AB671</f>
        <v>-8900</v>
      </c>
      <c r="AE671" s="253">
        <f t="shared" si="1749"/>
        <v>-14400</v>
      </c>
      <c r="AF671" s="257">
        <f t="shared" si="1590"/>
        <v>161.79775280898875</v>
      </c>
    </row>
    <row r="672" spans="1:32" ht="31.5" hidden="1" customHeight="1" x14ac:dyDescent="0.2">
      <c r="A672" s="255" t="s">
        <v>425</v>
      </c>
      <c r="B672" s="267">
        <v>801</v>
      </c>
      <c r="C672" s="248" t="s">
        <v>194</v>
      </c>
      <c r="D672" s="248" t="s">
        <v>212</v>
      </c>
      <c r="E672" s="248" t="s">
        <v>548</v>
      </c>
      <c r="F672" s="248"/>
      <c r="G672" s="253"/>
      <c r="H672" s="253"/>
      <c r="I672" s="253">
        <f>I673</f>
        <v>-10</v>
      </c>
      <c r="J672" s="253">
        <f>J674</f>
        <v>-10</v>
      </c>
      <c r="K672" s="253">
        <f>K673</f>
        <v>-10</v>
      </c>
      <c r="L672" s="253">
        <f>L674</f>
        <v>-10</v>
      </c>
      <c r="M672" s="253">
        <f>M674</f>
        <v>-20</v>
      </c>
      <c r="N672" s="253">
        <f t="shared" ref="N672:R672" si="1750">N674</f>
        <v>-20</v>
      </c>
      <c r="O672" s="253">
        <f t="shared" si="1750"/>
        <v>-30</v>
      </c>
      <c r="P672" s="253">
        <f t="shared" si="1750"/>
        <v>-30</v>
      </c>
      <c r="Q672" s="253">
        <f t="shared" si="1750"/>
        <v>-50</v>
      </c>
      <c r="R672" s="253">
        <f t="shared" si="1750"/>
        <v>-50</v>
      </c>
      <c r="S672" s="253">
        <f t="shared" ref="S672:T672" si="1751">S674</f>
        <v>-80</v>
      </c>
      <c r="T672" s="253">
        <f t="shared" si="1751"/>
        <v>-80</v>
      </c>
      <c r="U672" s="253">
        <f t="shared" ref="U672:V672" si="1752">U674</f>
        <v>-130</v>
      </c>
      <c r="V672" s="253">
        <f t="shared" si="1752"/>
        <v>-130</v>
      </c>
      <c r="W672" s="253">
        <f t="shared" ref="W672:X672" si="1753">W674</f>
        <v>-210</v>
      </c>
      <c r="X672" s="253">
        <f t="shared" si="1753"/>
        <v>-210</v>
      </c>
      <c r="Y672" s="253">
        <f t="shared" ref="Y672:Z672" si="1754">Y674</f>
        <v>-340</v>
      </c>
      <c r="Z672" s="253">
        <f t="shared" si="1754"/>
        <v>-340</v>
      </c>
      <c r="AA672" s="253">
        <f t="shared" ref="AA672:AB672" si="1755">AA674</f>
        <v>-550</v>
      </c>
      <c r="AB672" s="253">
        <f t="shared" si="1755"/>
        <v>-550</v>
      </c>
      <c r="AC672" s="253">
        <f t="shared" ref="AC672:AD672" si="1756">AC674</f>
        <v>-890</v>
      </c>
      <c r="AD672" s="253">
        <f t="shared" si="1756"/>
        <v>-890</v>
      </c>
      <c r="AE672" s="253">
        <f t="shared" ref="AE672" si="1757">AE674</f>
        <v>-1440</v>
      </c>
      <c r="AF672" s="257">
        <f t="shared" si="1590"/>
        <v>161.79775280898875</v>
      </c>
    </row>
    <row r="673" spans="1:32" ht="18" hidden="1" customHeight="1" x14ac:dyDescent="0.2">
      <c r="A673" s="255" t="s">
        <v>93</v>
      </c>
      <c r="B673" s="267">
        <v>801</v>
      </c>
      <c r="C673" s="248" t="s">
        <v>194</v>
      </c>
      <c r="D673" s="248" t="s">
        <v>212</v>
      </c>
      <c r="E673" s="248" t="s">
        <v>548</v>
      </c>
      <c r="F673" s="248" t="s">
        <v>94</v>
      </c>
      <c r="G673" s="253"/>
      <c r="H673" s="253"/>
      <c r="I673" s="253">
        <v>-10</v>
      </c>
      <c r="J673" s="253">
        <f>G673+I673</f>
        <v>-10</v>
      </c>
      <c r="K673" s="253">
        <v>-10</v>
      </c>
      <c r="L673" s="253">
        <f>H673+J673</f>
        <v>-10</v>
      </c>
      <c r="M673" s="253">
        <f>I673+K673</f>
        <v>-20</v>
      </c>
      <c r="N673" s="253">
        <f t="shared" ref="N673:O673" si="1758">J673+L673</f>
        <v>-20</v>
      </c>
      <c r="O673" s="253">
        <f t="shared" si="1758"/>
        <v>-30</v>
      </c>
      <c r="P673" s="253">
        <f>L673+N673</f>
        <v>-30</v>
      </c>
      <c r="Q673" s="253">
        <f t="shared" ref="Q673:R673" si="1759">M673+O673</f>
        <v>-50</v>
      </c>
      <c r="R673" s="253">
        <f t="shared" si="1759"/>
        <v>-50</v>
      </c>
      <c r="S673" s="253">
        <f t="shared" ref="S673" si="1760">O673+Q673</f>
        <v>-80</v>
      </c>
      <c r="T673" s="253">
        <f t="shared" ref="T673" si="1761">P673+R673</f>
        <v>-80</v>
      </c>
      <c r="U673" s="253">
        <f t="shared" ref="U673" si="1762">Q673+S673</f>
        <v>-130</v>
      </c>
      <c r="V673" s="253">
        <f t="shared" ref="V673" si="1763">R673+T673</f>
        <v>-130</v>
      </c>
      <c r="W673" s="253">
        <f t="shared" ref="W673" si="1764">S673+U673</f>
        <v>-210</v>
      </c>
      <c r="X673" s="253">
        <f t="shared" ref="X673" si="1765">T673+V673</f>
        <v>-210</v>
      </c>
      <c r="Y673" s="253">
        <f t="shared" ref="Y673" si="1766">U673+W673</f>
        <v>-340</v>
      </c>
      <c r="Z673" s="253">
        <f t="shared" ref="Z673" si="1767">V673+X673</f>
        <v>-340</v>
      </c>
      <c r="AA673" s="253">
        <f t="shared" ref="AA673" si="1768">W673+Y673</f>
        <v>-550</v>
      </c>
      <c r="AB673" s="253">
        <f t="shared" ref="AB673" si="1769">X673+Z673</f>
        <v>-550</v>
      </c>
      <c r="AC673" s="253">
        <f t="shared" ref="AC673" si="1770">Y673+AA673</f>
        <v>-890</v>
      </c>
      <c r="AD673" s="253">
        <f t="shared" ref="AD673:AE673" si="1771">Z673+AB673</f>
        <v>-890</v>
      </c>
      <c r="AE673" s="253">
        <f t="shared" si="1771"/>
        <v>-1440</v>
      </c>
      <c r="AF673" s="257">
        <f t="shared" si="1590"/>
        <v>161.79775280898875</v>
      </c>
    </row>
    <row r="674" spans="1:32" ht="27.75" hidden="1" customHeight="1" x14ac:dyDescent="0.2">
      <c r="A674" s="255" t="s">
        <v>737</v>
      </c>
      <c r="B674" s="267">
        <v>801</v>
      </c>
      <c r="C674" s="248" t="s">
        <v>194</v>
      </c>
      <c r="D674" s="248" t="s">
        <v>212</v>
      </c>
      <c r="E674" s="248" t="s">
        <v>433</v>
      </c>
      <c r="F674" s="248"/>
      <c r="G674" s="253"/>
      <c r="H674" s="253"/>
      <c r="I674" s="253">
        <f>I675</f>
        <v>-10</v>
      </c>
      <c r="J674" s="253">
        <f>J675</f>
        <v>-10</v>
      </c>
      <c r="K674" s="253">
        <f>K675</f>
        <v>-10</v>
      </c>
      <c r="L674" s="253">
        <f>L675</f>
        <v>-10</v>
      </c>
      <c r="M674" s="253">
        <f>M675</f>
        <v>-20</v>
      </c>
      <c r="N674" s="253">
        <f t="shared" ref="N674:AE674" si="1772">N675</f>
        <v>-20</v>
      </c>
      <c r="O674" s="253">
        <f t="shared" si="1772"/>
        <v>-30</v>
      </c>
      <c r="P674" s="253">
        <f t="shared" si="1772"/>
        <v>-30</v>
      </c>
      <c r="Q674" s="253">
        <f t="shared" si="1772"/>
        <v>-50</v>
      </c>
      <c r="R674" s="253">
        <f t="shared" si="1772"/>
        <v>-50</v>
      </c>
      <c r="S674" s="253">
        <f t="shared" si="1772"/>
        <v>-80</v>
      </c>
      <c r="T674" s="253">
        <f t="shared" si="1772"/>
        <v>-80</v>
      </c>
      <c r="U674" s="253">
        <f t="shared" si="1772"/>
        <v>-130</v>
      </c>
      <c r="V674" s="253">
        <f t="shared" si="1772"/>
        <v>-130</v>
      </c>
      <c r="W674" s="253">
        <f t="shared" si="1772"/>
        <v>-210</v>
      </c>
      <c r="X674" s="253">
        <f t="shared" si="1772"/>
        <v>-210</v>
      </c>
      <c r="Y674" s="253">
        <f t="shared" si="1772"/>
        <v>-340</v>
      </c>
      <c r="Z674" s="253">
        <f t="shared" si="1772"/>
        <v>-340</v>
      </c>
      <c r="AA674" s="253">
        <f t="shared" si="1772"/>
        <v>-550</v>
      </c>
      <c r="AB674" s="253">
        <f t="shared" si="1772"/>
        <v>-550</v>
      </c>
      <c r="AC674" s="253">
        <f t="shared" si="1772"/>
        <v>-890</v>
      </c>
      <c r="AD674" s="253">
        <f t="shared" si="1772"/>
        <v>-890</v>
      </c>
      <c r="AE674" s="253">
        <f t="shared" si="1772"/>
        <v>-1440</v>
      </c>
      <c r="AF674" s="257">
        <f t="shared" si="1590"/>
        <v>161.79775280898875</v>
      </c>
    </row>
    <row r="675" spans="1:32" ht="18.75" hidden="1" customHeight="1" x14ac:dyDescent="0.2">
      <c r="A675" s="255" t="s">
        <v>93</v>
      </c>
      <c r="B675" s="267">
        <v>801</v>
      </c>
      <c r="C675" s="248" t="s">
        <v>194</v>
      </c>
      <c r="D675" s="248" t="s">
        <v>212</v>
      </c>
      <c r="E675" s="248" t="s">
        <v>433</v>
      </c>
      <c r="F675" s="248" t="s">
        <v>94</v>
      </c>
      <c r="G675" s="253"/>
      <c r="H675" s="253"/>
      <c r="I675" s="253">
        <v>-10</v>
      </c>
      <c r="J675" s="253">
        <f>G675+I675</f>
        <v>-10</v>
      </c>
      <c r="K675" s="253">
        <v>-10</v>
      </c>
      <c r="L675" s="253">
        <f>H675+J675</f>
        <v>-10</v>
      </c>
      <c r="M675" s="253">
        <f>I675+K675</f>
        <v>-20</v>
      </c>
      <c r="N675" s="253">
        <f t="shared" ref="N675:O675" si="1773">J675+L675</f>
        <v>-20</v>
      </c>
      <c r="O675" s="253">
        <f t="shared" si="1773"/>
        <v>-30</v>
      </c>
      <c r="P675" s="253">
        <f>L675+N675</f>
        <v>-30</v>
      </c>
      <c r="Q675" s="253">
        <f t="shared" ref="Q675:R675" si="1774">M675+O675</f>
        <v>-50</v>
      </c>
      <c r="R675" s="253">
        <f t="shared" si="1774"/>
        <v>-50</v>
      </c>
      <c r="S675" s="253">
        <f t="shared" ref="S675" si="1775">O675+Q675</f>
        <v>-80</v>
      </c>
      <c r="T675" s="253">
        <f t="shared" ref="T675" si="1776">P675+R675</f>
        <v>-80</v>
      </c>
      <c r="U675" s="253">
        <f t="shared" ref="U675" si="1777">Q675+S675</f>
        <v>-130</v>
      </c>
      <c r="V675" s="253">
        <f t="shared" ref="V675" si="1778">R675+T675</f>
        <v>-130</v>
      </c>
      <c r="W675" s="253">
        <f t="shared" ref="W675" si="1779">S675+U675</f>
        <v>-210</v>
      </c>
      <c r="X675" s="253">
        <f t="shared" ref="X675" si="1780">T675+V675</f>
        <v>-210</v>
      </c>
      <c r="Y675" s="253">
        <f t="shared" ref="Y675" si="1781">U675+W675</f>
        <v>-340</v>
      </c>
      <c r="Z675" s="253">
        <f t="shared" ref="Z675" si="1782">V675+X675</f>
        <v>-340</v>
      </c>
      <c r="AA675" s="253">
        <f t="shared" ref="AA675" si="1783">W675+Y675</f>
        <v>-550</v>
      </c>
      <c r="AB675" s="253">
        <f t="shared" ref="AB675" si="1784">X675+Z675</f>
        <v>-550</v>
      </c>
      <c r="AC675" s="253">
        <f t="shared" ref="AC675" si="1785">Y675+AA675</f>
        <v>-890</v>
      </c>
      <c r="AD675" s="253">
        <f t="shared" ref="AD675:AE675" si="1786">Z675+AB675</f>
        <v>-890</v>
      </c>
      <c r="AE675" s="253">
        <f t="shared" si="1786"/>
        <v>-1440</v>
      </c>
      <c r="AF675" s="257">
        <f t="shared" si="1590"/>
        <v>161.79775280898875</v>
      </c>
    </row>
    <row r="676" spans="1:32" ht="18.75" hidden="1" customHeight="1" x14ac:dyDescent="0.2">
      <c r="A676" s="255" t="s">
        <v>466</v>
      </c>
      <c r="B676" s="267">
        <v>801</v>
      </c>
      <c r="C676" s="248" t="s">
        <v>194</v>
      </c>
      <c r="D676" s="248" t="s">
        <v>212</v>
      </c>
      <c r="E676" s="248" t="s">
        <v>802</v>
      </c>
      <c r="F676" s="248"/>
      <c r="G676" s="253"/>
      <c r="H676" s="253"/>
      <c r="I676" s="253">
        <f>I677</f>
        <v>0</v>
      </c>
      <c r="J676" s="253" t="e">
        <f>J677</f>
        <v>#REF!</v>
      </c>
      <c r="K676" s="253">
        <f>K677</f>
        <v>0</v>
      </c>
      <c r="L676" s="253" t="e">
        <f>L677</f>
        <v>#REF!</v>
      </c>
      <c r="M676" s="253" t="e">
        <f>M677</f>
        <v>#REF!</v>
      </c>
      <c r="N676" s="253" t="e">
        <f t="shared" ref="N676:AE676" si="1787">N677</f>
        <v>#REF!</v>
      </c>
      <c r="O676" s="253" t="e">
        <f t="shared" si="1787"/>
        <v>#REF!</v>
      </c>
      <c r="P676" s="253" t="e">
        <f t="shared" si="1787"/>
        <v>#REF!</v>
      </c>
      <c r="Q676" s="253" t="e">
        <f t="shared" si="1787"/>
        <v>#REF!</v>
      </c>
      <c r="R676" s="253" t="e">
        <f t="shared" si="1787"/>
        <v>#REF!</v>
      </c>
      <c r="S676" s="253" t="e">
        <f t="shared" si="1787"/>
        <v>#REF!</v>
      </c>
      <c r="T676" s="253" t="e">
        <f t="shared" si="1787"/>
        <v>#REF!</v>
      </c>
      <c r="U676" s="253" t="e">
        <f t="shared" si="1787"/>
        <v>#REF!</v>
      </c>
      <c r="V676" s="253" t="e">
        <f t="shared" si="1787"/>
        <v>#REF!</v>
      </c>
      <c r="W676" s="253" t="e">
        <f t="shared" si="1787"/>
        <v>#REF!</v>
      </c>
      <c r="X676" s="253" t="e">
        <f t="shared" si="1787"/>
        <v>#REF!</v>
      </c>
      <c r="Y676" s="253" t="e">
        <f t="shared" si="1787"/>
        <v>#REF!</v>
      </c>
      <c r="Z676" s="253" t="e">
        <f t="shared" si="1787"/>
        <v>#REF!</v>
      </c>
      <c r="AA676" s="253" t="e">
        <f t="shared" si="1787"/>
        <v>#REF!</v>
      </c>
      <c r="AB676" s="253" t="e">
        <f t="shared" si="1787"/>
        <v>#REF!</v>
      </c>
      <c r="AC676" s="253" t="e">
        <f t="shared" si="1787"/>
        <v>#REF!</v>
      </c>
      <c r="AD676" s="253" t="e">
        <f t="shared" si="1787"/>
        <v>#REF!</v>
      </c>
      <c r="AE676" s="253" t="e">
        <f t="shared" si="1787"/>
        <v>#REF!</v>
      </c>
      <c r="AF676" s="257" t="e">
        <f t="shared" si="1590"/>
        <v>#REF!</v>
      </c>
    </row>
    <row r="677" spans="1:32" ht="18.75" hidden="1" customHeight="1" x14ac:dyDescent="0.2">
      <c r="A677" s="255" t="s">
        <v>318</v>
      </c>
      <c r="B677" s="267" t="s">
        <v>146</v>
      </c>
      <c r="C677" s="248" t="s">
        <v>194</v>
      </c>
      <c r="D677" s="248" t="s">
        <v>212</v>
      </c>
      <c r="E677" s="248" t="s">
        <v>802</v>
      </c>
      <c r="F677" s="248" t="s">
        <v>319</v>
      </c>
      <c r="G677" s="253"/>
      <c r="H677" s="253"/>
      <c r="I677" s="253">
        <v>0</v>
      </c>
      <c r="J677" s="253" t="e">
        <f>#REF!+I677</f>
        <v>#REF!</v>
      </c>
      <c r="K677" s="253">
        <v>0</v>
      </c>
      <c r="L677" s="253" t="e">
        <f>#REF!+J677</f>
        <v>#REF!</v>
      </c>
      <c r="M677" s="253" t="e">
        <f>#REF!+K677</f>
        <v>#REF!</v>
      </c>
      <c r="N677" s="253" t="e">
        <f>#REF!+L677</f>
        <v>#REF!</v>
      </c>
      <c r="O677" s="253" t="e">
        <f>#REF!+M677</f>
        <v>#REF!</v>
      </c>
      <c r="P677" s="253" t="e">
        <f>#REF!+N677</f>
        <v>#REF!</v>
      </c>
      <c r="Q677" s="253" t="e">
        <f>#REF!+O677</f>
        <v>#REF!</v>
      </c>
      <c r="R677" s="253" t="e">
        <f>#REF!+P677</f>
        <v>#REF!</v>
      </c>
      <c r="S677" s="253" t="e">
        <f>#REF!+Q677</f>
        <v>#REF!</v>
      </c>
      <c r="T677" s="253" t="e">
        <f>#REF!+R677</f>
        <v>#REF!</v>
      </c>
      <c r="U677" s="253" t="e">
        <f>#REF!+S677</f>
        <v>#REF!</v>
      </c>
      <c r="V677" s="253" t="e">
        <f>#REF!+T677</f>
        <v>#REF!</v>
      </c>
      <c r="W677" s="253" t="e">
        <f>#REF!+U677</f>
        <v>#REF!</v>
      </c>
      <c r="X677" s="253" t="e">
        <f>#REF!+V677</f>
        <v>#REF!</v>
      </c>
      <c r="Y677" s="253" t="e">
        <f>#REF!+W677</f>
        <v>#REF!</v>
      </c>
      <c r="Z677" s="253" t="e">
        <f>#REF!+X677</f>
        <v>#REF!</v>
      </c>
      <c r="AA677" s="253" t="e">
        <f>#REF!+Y677</f>
        <v>#REF!</v>
      </c>
      <c r="AB677" s="253" t="e">
        <f>#REF!+Z677</f>
        <v>#REF!</v>
      </c>
      <c r="AC677" s="253" t="e">
        <f>#REF!+AA677</f>
        <v>#REF!</v>
      </c>
      <c r="AD677" s="253" t="e">
        <f>#REF!+AB677</f>
        <v>#REF!</v>
      </c>
      <c r="AE677" s="253" t="e">
        <f>#REF!+AC677</f>
        <v>#REF!</v>
      </c>
      <c r="AF677" s="257" t="e">
        <f t="shared" si="1590"/>
        <v>#REF!</v>
      </c>
    </row>
    <row r="678" spans="1:32" ht="37.5" customHeight="1" x14ac:dyDescent="0.2">
      <c r="A678" s="255" t="s">
        <v>981</v>
      </c>
      <c r="B678" s="267">
        <v>801</v>
      </c>
      <c r="C678" s="248" t="s">
        <v>194</v>
      </c>
      <c r="D678" s="248" t="s">
        <v>212</v>
      </c>
      <c r="E678" s="248" t="s">
        <v>801</v>
      </c>
      <c r="F678" s="248"/>
      <c r="G678" s="253">
        <f>G679+G680+G681</f>
        <v>0</v>
      </c>
      <c r="H678" s="253">
        <f>H679+H680+H681</f>
        <v>120</v>
      </c>
      <c r="I678" s="253">
        <f>I679+I680+I681</f>
        <v>0</v>
      </c>
      <c r="J678" s="253">
        <f t="shared" ref="J678:J684" si="1788">H678+I678</f>
        <v>120</v>
      </c>
      <c r="K678" s="253">
        <f>K679+K680+K681</f>
        <v>0</v>
      </c>
      <c r="L678" s="253">
        <f>L679+L680+L681</f>
        <v>70</v>
      </c>
      <c r="M678" s="253">
        <f>M679+M680+M681</f>
        <v>70</v>
      </c>
      <c r="N678" s="253">
        <f t="shared" ref="N678:R678" si="1789">N679+N680+N681</f>
        <v>0</v>
      </c>
      <c r="O678" s="253">
        <f t="shared" si="1789"/>
        <v>70</v>
      </c>
      <c r="P678" s="253">
        <f t="shared" si="1789"/>
        <v>70</v>
      </c>
      <c r="Q678" s="253">
        <f t="shared" si="1789"/>
        <v>0</v>
      </c>
      <c r="R678" s="253">
        <f t="shared" si="1789"/>
        <v>70</v>
      </c>
      <c r="S678" s="253">
        <f t="shared" ref="S678:T678" si="1790">S679+S680+S681</f>
        <v>0</v>
      </c>
      <c r="T678" s="253">
        <f t="shared" si="1790"/>
        <v>70</v>
      </c>
      <c r="U678" s="253">
        <f t="shared" ref="U678:V678" si="1791">U679+U680+U681</f>
        <v>0</v>
      </c>
      <c r="V678" s="253">
        <f t="shared" si="1791"/>
        <v>20</v>
      </c>
      <c r="W678" s="253">
        <f t="shared" ref="W678:X678" si="1792">W679+W680+W681</f>
        <v>50</v>
      </c>
      <c r="X678" s="253">
        <f t="shared" si="1792"/>
        <v>70</v>
      </c>
      <c r="Y678" s="253">
        <f t="shared" ref="Y678:Z678" si="1793">Y679+Y680+Y681</f>
        <v>0</v>
      </c>
      <c r="Z678" s="253">
        <f t="shared" si="1793"/>
        <v>70</v>
      </c>
      <c r="AA678" s="253">
        <f t="shared" ref="AA678:AB678" si="1794">AA679+AA680+AA681</f>
        <v>0</v>
      </c>
      <c r="AB678" s="253">
        <f t="shared" si="1794"/>
        <v>70</v>
      </c>
      <c r="AC678" s="253">
        <f t="shared" ref="AC678:AD678" si="1795">AC679+AC680+AC681</f>
        <v>0</v>
      </c>
      <c r="AD678" s="253">
        <f t="shared" si="1795"/>
        <v>70</v>
      </c>
      <c r="AE678" s="253">
        <f t="shared" ref="AE678" si="1796">AE679+AE680+AE681</f>
        <v>70</v>
      </c>
      <c r="AF678" s="257">
        <f t="shared" si="1590"/>
        <v>100</v>
      </c>
    </row>
    <row r="679" spans="1:32" ht="39.75" customHeight="1" x14ac:dyDescent="0.2">
      <c r="A679" s="255" t="s">
        <v>513</v>
      </c>
      <c r="B679" s="267">
        <v>801</v>
      </c>
      <c r="C679" s="248" t="s">
        <v>194</v>
      </c>
      <c r="D679" s="248" t="s">
        <v>212</v>
      </c>
      <c r="E679" s="248" t="s">
        <v>800</v>
      </c>
      <c r="F679" s="248" t="s">
        <v>94</v>
      </c>
      <c r="G679" s="253"/>
      <c r="H679" s="253">
        <v>10</v>
      </c>
      <c r="I679" s="253">
        <v>0</v>
      </c>
      <c r="J679" s="253">
        <f t="shared" si="1788"/>
        <v>10</v>
      </c>
      <c r="K679" s="253">
        <v>0</v>
      </c>
      <c r="L679" s="253">
        <v>10</v>
      </c>
      <c r="M679" s="253">
        <v>10</v>
      </c>
      <c r="N679" s="253">
        <v>0</v>
      </c>
      <c r="O679" s="253">
        <f>M679+N679</f>
        <v>10</v>
      </c>
      <c r="P679" s="253">
        <v>10</v>
      </c>
      <c r="Q679" s="253">
        <v>0</v>
      </c>
      <c r="R679" s="253">
        <f t="shared" ref="R679:R704" si="1797">P679+Q679</f>
        <v>10</v>
      </c>
      <c r="S679" s="253">
        <v>0</v>
      </c>
      <c r="T679" s="253">
        <f t="shared" ref="T679:T682" si="1798">R679+S679</f>
        <v>10</v>
      </c>
      <c r="U679" s="253">
        <v>0</v>
      </c>
      <c r="V679" s="253">
        <v>10</v>
      </c>
      <c r="W679" s="253">
        <v>0</v>
      </c>
      <c r="X679" s="253">
        <f t="shared" ref="X679:X682" si="1799">V679+W679</f>
        <v>10</v>
      </c>
      <c r="Y679" s="253">
        <v>0</v>
      </c>
      <c r="Z679" s="253">
        <f t="shared" ref="Z679:Z682" si="1800">X679+Y679</f>
        <v>10</v>
      </c>
      <c r="AA679" s="253">
        <v>0</v>
      </c>
      <c r="AB679" s="253">
        <f t="shared" ref="AB679:AB682" si="1801">Z679+AA679</f>
        <v>10</v>
      </c>
      <c r="AC679" s="253">
        <v>0</v>
      </c>
      <c r="AD679" s="253">
        <v>10</v>
      </c>
      <c r="AE679" s="253">
        <v>10</v>
      </c>
      <c r="AF679" s="257">
        <f t="shared" si="1590"/>
        <v>100</v>
      </c>
    </row>
    <row r="680" spans="1:32" ht="32.25" customHeight="1" x14ac:dyDescent="0.2">
      <c r="A680" s="255" t="s">
        <v>735</v>
      </c>
      <c r="B680" s="267">
        <v>801</v>
      </c>
      <c r="C680" s="248" t="s">
        <v>194</v>
      </c>
      <c r="D680" s="248" t="s">
        <v>212</v>
      </c>
      <c r="E680" s="248" t="s">
        <v>799</v>
      </c>
      <c r="F680" s="248" t="s">
        <v>94</v>
      </c>
      <c r="G680" s="253"/>
      <c r="H680" s="253">
        <v>10</v>
      </c>
      <c r="I680" s="253">
        <v>0</v>
      </c>
      <c r="J680" s="253">
        <f t="shared" si="1788"/>
        <v>10</v>
      </c>
      <c r="K680" s="253">
        <v>0</v>
      </c>
      <c r="L680" s="253">
        <v>10</v>
      </c>
      <c r="M680" s="253">
        <v>10</v>
      </c>
      <c r="N680" s="253">
        <v>0</v>
      </c>
      <c r="O680" s="253">
        <f t="shared" ref="O680:O682" si="1802">M680+N680</f>
        <v>10</v>
      </c>
      <c r="P680" s="253">
        <v>10</v>
      </c>
      <c r="Q680" s="253">
        <v>0</v>
      </c>
      <c r="R680" s="253">
        <f t="shared" si="1797"/>
        <v>10</v>
      </c>
      <c r="S680" s="253">
        <v>0</v>
      </c>
      <c r="T680" s="253">
        <f t="shared" si="1798"/>
        <v>10</v>
      </c>
      <c r="U680" s="253">
        <v>0</v>
      </c>
      <c r="V680" s="253">
        <v>10</v>
      </c>
      <c r="W680" s="253">
        <v>0</v>
      </c>
      <c r="X680" s="253">
        <f t="shared" si="1799"/>
        <v>10</v>
      </c>
      <c r="Y680" s="253">
        <v>0</v>
      </c>
      <c r="Z680" s="253">
        <f t="shared" si="1800"/>
        <v>10</v>
      </c>
      <c r="AA680" s="253">
        <v>0</v>
      </c>
      <c r="AB680" s="253">
        <f t="shared" si="1801"/>
        <v>10</v>
      </c>
      <c r="AC680" s="253">
        <v>0</v>
      </c>
      <c r="AD680" s="253">
        <v>10</v>
      </c>
      <c r="AE680" s="253">
        <v>10</v>
      </c>
      <c r="AF680" s="257">
        <f t="shared" si="1590"/>
        <v>100</v>
      </c>
    </row>
    <row r="681" spans="1:32" ht="18.75" customHeight="1" x14ac:dyDescent="0.2">
      <c r="A681" s="255" t="s">
        <v>514</v>
      </c>
      <c r="B681" s="267">
        <v>801</v>
      </c>
      <c r="C681" s="248" t="s">
        <v>194</v>
      </c>
      <c r="D681" s="248" t="s">
        <v>212</v>
      </c>
      <c r="E681" s="248" t="s">
        <v>798</v>
      </c>
      <c r="F681" s="248" t="s">
        <v>94</v>
      </c>
      <c r="G681" s="253"/>
      <c r="H681" s="253">
        <v>100</v>
      </c>
      <c r="I681" s="253">
        <v>0</v>
      </c>
      <c r="J681" s="253">
        <f t="shared" si="1788"/>
        <v>100</v>
      </c>
      <c r="K681" s="253">
        <v>0</v>
      </c>
      <c r="L681" s="253">
        <v>50</v>
      </c>
      <c r="M681" s="253">
        <v>50</v>
      </c>
      <c r="N681" s="253">
        <v>0</v>
      </c>
      <c r="O681" s="253">
        <f t="shared" si="1802"/>
        <v>50</v>
      </c>
      <c r="P681" s="253">
        <v>50</v>
      </c>
      <c r="Q681" s="253">
        <v>0</v>
      </c>
      <c r="R681" s="253">
        <f t="shared" si="1797"/>
        <v>50</v>
      </c>
      <c r="S681" s="253">
        <v>0</v>
      </c>
      <c r="T681" s="253">
        <f t="shared" si="1798"/>
        <v>50</v>
      </c>
      <c r="U681" s="253">
        <v>0</v>
      </c>
      <c r="V681" s="253">
        <v>0</v>
      </c>
      <c r="W681" s="253">
        <v>50</v>
      </c>
      <c r="X681" s="253">
        <f t="shared" si="1799"/>
        <v>50</v>
      </c>
      <c r="Y681" s="253">
        <v>0</v>
      </c>
      <c r="Z681" s="253">
        <f t="shared" si="1800"/>
        <v>50</v>
      </c>
      <c r="AA681" s="253">
        <v>0</v>
      </c>
      <c r="AB681" s="253">
        <f t="shared" si="1801"/>
        <v>50</v>
      </c>
      <c r="AC681" s="253">
        <v>0</v>
      </c>
      <c r="AD681" s="253">
        <v>50</v>
      </c>
      <c r="AE681" s="253">
        <v>50</v>
      </c>
      <c r="AF681" s="257">
        <f t="shared" si="1590"/>
        <v>100</v>
      </c>
    </row>
    <row r="682" spans="1:32" ht="27" hidden="1" customHeight="1" x14ac:dyDescent="0.2">
      <c r="A682" s="255" t="s">
        <v>466</v>
      </c>
      <c r="B682" s="267">
        <v>801</v>
      </c>
      <c r="C682" s="248" t="s">
        <v>194</v>
      </c>
      <c r="D682" s="248" t="s">
        <v>212</v>
      </c>
      <c r="E682" s="248" t="s">
        <v>872</v>
      </c>
      <c r="F682" s="248" t="s">
        <v>94</v>
      </c>
      <c r="G682" s="253"/>
      <c r="H682" s="253">
        <v>0</v>
      </c>
      <c r="I682" s="253">
        <v>9</v>
      </c>
      <c r="J682" s="253">
        <f t="shared" si="1788"/>
        <v>9</v>
      </c>
      <c r="K682" s="253">
        <v>10</v>
      </c>
      <c r="L682" s="253">
        <v>0</v>
      </c>
      <c r="M682" s="253">
        <v>0</v>
      </c>
      <c r="N682" s="253">
        <v>0</v>
      </c>
      <c r="O682" s="253">
        <f t="shared" si="1802"/>
        <v>0</v>
      </c>
      <c r="P682" s="253">
        <v>0</v>
      </c>
      <c r="Q682" s="253">
        <v>0</v>
      </c>
      <c r="R682" s="253">
        <f t="shared" si="1797"/>
        <v>0</v>
      </c>
      <c r="S682" s="253">
        <f t="shared" ref="S682" si="1803">Q682+R682</f>
        <v>0</v>
      </c>
      <c r="T682" s="253">
        <f t="shared" si="1798"/>
        <v>0</v>
      </c>
      <c r="U682" s="253">
        <f t="shared" ref="U682" si="1804">S682+T682</f>
        <v>0</v>
      </c>
      <c r="V682" s="253">
        <f t="shared" ref="V682" si="1805">T682+U682</f>
        <v>0</v>
      </c>
      <c r="W682" s="253">
        <f t="shared" ref="W682" si="1806">U682+V682</f>
        <v>0</v>
      </c>
      <c r="X682" s="253">
        <f t="shared" si="1799"/>
        <v>0</v>
      </c>
      <c r="Y682" s="253">
        <f t="shared" ref="Y682" si="1807">W682+X682</f>
        <v>0</v>
      </c>
      <c r="Z682" s="253">
        <f t="shared" si="1800"/>
        <v>0</v>
      </c>
      <c r="AA682" s="253">
        <f t="shared" ref="AA682" si="1808">Y682+Z682</f>
        <v>0</v>
      </c>
      <c r="AB682" s="253">
        <f t="shared" si="1801"/>
        <v>0</v>
      </c>
      <c r="AC682" s="253">
        <f t="shared" ref="AC682" si="1809">AA682+AB682</f>
        <v>0</v>
      </c>
      <c r="AD682" s="253">
        <f t="shared" ref="AD682:AE682" si="1810">AB682+AC682</f>
        <v>0</v>
      </c>
      <c r="AE682" s="253">
        <f t="shared" si="1810"/>
        <v>0</v>
      </c>
      <c r="AF682" s="257" t="e">
        <f t="shared" si="1590"/>
        <v>#DIV/0!</v>
      </c>
    </row>
    <row r="683" spans="1:32" ht="30" hidden="1" customHeight="1" x14ac:dyDescent="0.2">
      <c r="A683" s="255" t="s">
        <v>466</v>
      </c>
      <c r="B683" s="267">
        <v>801</v>
      </c>
      <c r="C683" s="248" t="s">
        <v>194</v>
      </c>
      <c r="D683" s="248" t="s">
        <v>212</v>
      </c>
      <c r="E683" s="248" t="s">
        <v>872</v>
      </c>
      <c r="F683" s="248"/>
      <c r="G683" s="253"/>
      <c r="H683" s="253">
        <f>H684</f>
        <v>800</v>
      </c>
      <c r="I683" s="253">
        <f>I684</f>
        <v>-184</v>
      </c>
      <c r="J683" s="253">
        <f t="shared" si="1788"/>
        <v>616</v>
      </c>
      <c r="K683" s="253">
        <f>K684</f>
        <v>-216</v>
      </c>
      <c r="L683" s="253">
        <f>L684</f>
        <v>650</v>
      </c>
      <c r="M683" s="253">
        <f>M684</f>
        <v>650</v>
      </c>
      <c r="N683" s="253">
        <f t="shared" ref="N683:AE683" si="1811">N684</f>
        <v>-650</v>
      </c>
      <c r="O683" s="253">
        <f t="shared" si="1811"/>
        <v>0</v>
      </c>
      <c r="P683" s="253">
        <f t="shared" si="1811"/>
        <v>0</v>
      </c>
      <c r="Q683" s="253">
        <f t="shared" si="1811"/>
        <v>0</v>
      </c>
      <c r="R683" s="253">
        <f t="shared" si="1811"/>
        <v>0</v>
      </c>
      <c r="S683" s="253">
        <f t="shared" si="1811"/>
        <v>0</v>
      </c>
      <c r="T683" s="253">
        <f t="shared" si="1811"/>
        <v>0</v>
      </c>
      <c r="U683" s="253">
        <f t="shared" si="1811"/>
        <v>0</v>
      </c>
      <c r="V683" s="253">
        <f t="shared" si="1811"/>
        <v>0</v>
      </c>
      <c r="W683" s="253">
        <f t="shared" si="1811"/>
        <v>0</v>
      </c>
      <c r="X683" s="253">
        <f t="shared" si="1811"/>
        <v>0</v>
      </c>
      <c r="Y683" s="253">
        <f t="shared" si="1811"/>
        <v>0</v>
      </c>
      <c r="Z683" s="253">
        <f t="shared" si="1811"/>
        <v>0</v>
      </c>
      <c r="AA683" s="253">
        <f t="shared" si="1811"/>
        <v>0</v>
      </c>
      <c r="AB683" s="253">
        <f t="shared" si="1811"/>
        <v>0</v>
      </c>
      <c r="AC683" s="253">
        <f t="shared" si="1811"/>
        <v>0</v>
      </c>
      <c r="AD683" s="253">
        <f t="shared" si="1811"/>
        <v>0</v>
      </c>
      <c r="AE683" s="253">
        <f t="shared" si="1811"/>
        <v>0</v>
      </c>
      <c r="AF683" s="257" t="e">
        <f t="shared" si="1590"/>
        <v>#DIV/0!</v>
      </c>
    </row>
    <row r="684" spans="1:32" ht="18.75" hidden="1" customHeight="1" x14ac:dyDescent="0.2">
      <c r="A684" s="255" t="s">
        <v>318</v>
      </c>
      <c r="B684" s="267" t="s">
        <v>146</v>
      </c>
      <c r="C684" s="248" t="s">
        <v>194</v>
      </c>
      <c r="D684" s="248" t="s">
        <v>212</v>
      </c>
      <c r="E684" s="248" t="s">
        <v>872</v>
      </c>
      <c r="F684" s="248" t="s">
        <v>319</v>
      </c>
      <c r="G684" s="253"/>
      <c r="H684" s="253">
        <v>800</v>
      </c>
      <c r="I684" s="253">
        <f>-175-9</f>
        <v>-184</v>
      </c>
      <c r="J684" s="253">
        <f t="shared" si="1788"/>
        <v>616</v>
      </c>
      <c r="K684" s="253">
        <v>-216</v>
      </c>
      <c r="L684" s="253">
        <v>650</v>
      </c>
      <c r="M684" s="253">
        <v>650</v>
      </c>
      <c r="N684" s="253">
        <v>-650</v>
      </c>
      <c r="O684" s="253">
        <f>M684+N684</f>
        <v>0</v>
      </c>
      <c r="P684" s="253">
        <v>0</v>
      </c>
      <c r="Q684" s="253">
        <v>0</v>
      </c>
      <c r="R684" s="253">
        <f t="shared" si="1797"/>
        <v>0</v>
      </c>
      <c r="S684" s="253">
        <f t="shared" ref="S684:S687" si="1812">Q684+R684</f>
        <v>0</v>
      </c>
      <c r="T684" s="253">
        <f t="shared" ref="T684:T687" si="1813">R684+S684</f>
        <v>0</v>
      </c>
      <c r="U684" s="253">
        <f t="shared" ref="U684:U687" si="1814">S684+T684</f>
        <v>0</v>
      </c>
      <c r="V684" s="253">
        <f t="shared" ref="V684:V687" si="1815">T684+U684</f>
        <v>0</v>
      </c>
      <c r="W684" s="253">
        <f t="shared" ref="W684:W687" si="1816">U684+V684</f>
        <v>0</v>
      </c>
      <c r="X684" s="253">
        <f t="shared" ref="X684:X687" si="1817">V684+W684</f>
        <v>0</v>
      </c>
      <c r="Y684" s="253">
        <f t="shared" ref="Y684:Y687" si="1818">W684+X684</f>
        <v>0</v>
      </c>
      <c r="Z684" s="253">
        <f t="shared" ref="Z684:Z687" si="1819">X684+Y684</f>
        <v>0</v>
      </c>
      <c r="AA684" s="253">
        <f t="shared" ref="AA684:AA687" si="1820">Y684+Z684</f>
        <v>0</v>
      </c>
      <c r="AB684" s="253">
        <f t="shared" ref="AB684:AB687" si="1821">Z684+AA684</f>
        <v>0</v>
      </c>
      <c r="AC684" s="253">
        <f t="shared" ref="AC684:AC687" si="1822">AA684+AB684</f>
        <v>0</v>
      </c>
      <c r="AD684" s="253">
        <f t="shared" ref="AD684:AE687" si="1823">AB684+AC684</f>
        <v>0</v>
      </c>
      <c r="AE684" s="253">
        <f t="shared" si="1823"/>
        <v>0</v>
      </c>
      <c r="AF684" s="257" t="e">
        <f t="shared" si="1590"/>
        <v>#DIV/0!</v>
      </c>
    </row>
    <row r="685" spans="1:32" ht="18.75" hidden="1" customHeight="1" x14ac:dyDescent="0.2">
      <c r="A685" s="255" t="s">
        <v>352</v>
      </c>
      <c r="B685" s="267">
        <v>801</v>
      </c>
      <c r="C685" s="248" t="s">
        <v>194</v>
      </c>
      <c r="D685" s="248" t="s">
        <v>212</v>
      </c>
      <c r="E685" s="248" t="s">
        <v>873</v>
      </c>
      <c r="F685" s="248"/>
      <c r="G685" s="253"/>
      <c r="H685" s="253"/>
      <c r="I685" s="253"/>
      <c r="J685" s="253"/>
      <c r="K685" s="253">
        <f>K686+K687</f>
        <v>206</v>
      </c>
      <c r="L685" s="253">
        <f>L686+L687</f>
        <v>0</v>
      </c>
      <c r="M685" s="253">
        <f>M686+M687</f>
        <v>0</v>
      </c>
      <c r="N685" s="253">
        <f t="shared" ref="N685:Q685" si="1824">N686+N687</f>
        <v>0</v>
      </c>
      <c r="O685" s="253">
        <f t="shared" si="1824"/>
        <v>0</v>
      </c>
      <c r="P685" s="253">
        <f t="shared" si="1824"/>
        <v>0</v>
      </c>
      <c r="Q685" s="253">
        <f t="shared" si="1824"/>
        <v>0</v>
      </c>
      <c r="R685" s="253">
        <f t="shared" si="1797"/>
        <v>0</v>
      </c>
      <c r="S685" s="253">
        <f t="shared" si="1812"/>
        <v>0</v>
      </c>
      <c r="T685" s="253">
        <f t="shared" si="1813"/>
        <v>0</v>
      </c>
      <c r="U685" s="253">
        <f t="shared" si="1814"/>
        <v>0</v>
      </c>
      <c r="V685" s="253">
        <f t="shared" si="1815"/>
        <v>0</v>
      </c>
      <c r="W685" s="253">
        <f t="shared" si="1816"/>
        <v>0</v>
      </c>
      <c r="X685" s="253">
        <f t="shared" si="1817"/>
        <v>0</v>
      </c>
      <c r="Y685" s="253">
        <f t="shared" si="1818"/>
        <v>0</v>
      </c>
      <c r="Z685" s="253">
        <f t="shared" si="1819"/>
        <v>0</v>
      </c>
      <c r="AA685" s="253">
        <f t="shared" si="1820"/>
        <v>0</v>
      </c>
      <c r="AB685" s="253">
        <f t="shared" si="1821"/>
        <v>0</v>
      </c>
      <c r="AC685" s="253">
        <f t="shared" si="1822"/>
        <v>0</v>
      </c>
      <c r="AD685" s="253">
        <f t="shared" si="1823"/>
        <v>0</v>
      </c>
      <c r="AE685" s="253">
        <f t="shared" si="1823"/>
        <v>0</v>
      </c>
      <c r="AF685" s="257" t="e">
        <f t="shared" si="1590"/>
        <v>#DIV/0!</v>
      </c>
    </row>
    <row r="686" spans="1:32" ht="18.75" hidden="1" customHeight="1" x14ac:dyDescent="0.2">
      <c r="A686" s="255" t="s">
        <v>919</v>
      </c>
      <c r="B686" s="267">
        <v>801</v>
      </c>
      <c r="C686" s="248" t="s">
        <v>194</v>
      </c>
      <c r="D686" s="248" t="s">
        <v>212</v>
      </c>
      <c r="E686" s="248" t="s">
        <v>873</v>
      </c>
      <c r="F686" s="248" t="s">
        <v>102</v>
      </c>
      <c r="G686" s="253"/>
      <c r="H686" s="253"/>
      <c r="I686" s="253"/>
      <c r="J686" s="253"/>
      <c r="K686" s="253">
        <v>106</v>
      </c>
      <c r="L686" s="253">
        <v>0</v>
      </c>
      <c r="M686" s="253">
        <v>0</v>
      </c>
      <c r="N686" s="253">
        <v>0</v>
      </c>
      <c r="O686" s="253">
        <v>0</v>
      </c>
      <c r="P686" s="253">
        <v>0</v>
      </c>
      <c r="Q686" s="253">
        <v>0</v>
      </c>
      <c r="R686" s="253">
        <f t="shared" si="1797"/>
        <v>0</v>
      </c>
      <c r="S686" s="253">
        <f t="shared" si="1812"/>
        <v>0</v>
      </c>
      <c r="T686" s="253">
        <f t="shared" si="1813"/>
        <v>0</v>
      </c>
      <c r="U686" s="253">
        <f t="shared" si="1814"/>
        <v>0</v>
      </c>
      <c r="V686" s="253">
        <f t="shared" si="1815"/>
        <v>0</v>
      </c>
      <c r="W686" s="253">
        <f t="shared" si="1816"/>
        <v>0</v>
      </c>
      <c r="X686" s="253">
        <f t="shared" si="1817"/>
        <v>0</v>
      </c>
      <c r="Y686" s="253">
        <f t="shared" si="1818"/>
        <v>0</v>
      </c>
      <c r="Z686" s="253">
        <f t="shared" si="1819"/>
        <v>0</v>
      </c>
      <c r="AA686" s="253">
        <f t="shared" si="1820"/>
        <v>0</v>
      </c>
      <c r="AB686" s="253">
        <f t="shared" si="1821"/>
        <v>0</v>
      </c>
      <c r="AC686" s="253">
        <f t="shared" si="1822"/>
        <v>0</v>
      </c>
      <c r="AD686" s="253">
        <f t="shared" si="1823"/>
        <v>0</v>
      </c>
      <c r="AE686" s="253">
        <f t="shared" si="1823"/>
        <v>0</v>
      </c>
      <c r="AF686" s="257" t="e">
        <f t="shared" si="1590"/>
        <v>#DIV/0!</v>
      </c>
    </row>
    <row r="687" spans="1:32" ht="18.75" hidden="1" customHeight="1" x14ac:dyDescent="0.2">
      <c r="A687" s="255" t="s">
        <v>93</v>
      </c>
      <c r="B687" s="267" t="s">
        <v>146</v>
      </c>
      <c r="C687" s="248" t="s">
        <v>194</v>
      </c>
      <c r="D687" s="248" t="s">
        <v>212</v>
      </c>
      <c r="E687" s="248" t="s">
        <v>873</v>
      </c>
      <c r="F687" s="248" t="s">
        <v>94</v>
      </c>
      <c r="G687" s="253"/>
      <c r="H687" s="253"/>
      <c r="I687" s="253"/>
      <c r="J687" s="253"/>
      <c r="K687" s="253">
        <v>100</v>
      </c>
      <c r="L687" s="253">
        <v>0</v>
      </c>
      <c r="M687" s="253">
        <v>0</v>
      </c>
      <c r="N687" s="253">
        <v>0</v>
      </c>
      <c r="O687" s="253">
        <v>0</v>
      </c>
      <c r="P687" s="253">
        <v>0</v>
      </c>
      <c r="Q687" s="253">
        <v>0</v>
      </c>
      <c r="R687" s="253">
        <f t="shared" si="1797"/>
        <v>0</v>
      </c>
      <c r="S687" s="253">
        <f t="shared" si="1812"/>
        <v>0</v>
      </c>
      <c r="T687" s="253">
        <f t="shared" si="1813"/>
        <v>0</v>
      </c>
      <c r="U687" s="253">
        <f t="shared" si="1814"/>
        <v>0</v>
      </c>
      <c r="V687" s="253">
        <f t="shared" si="1815"/>
        <v>0</v>
      </c>
      <c r="W687" s="253">
        <f t="shared" si="1816"/>
        <v>0</v>
      </c>
      <c r="X687" s="253">
        <f t="shared" si="1817"/>
        <v>0</v>
      </c>
      <c r="Y687" s="253">
        <f t="shared" si="1818"/>
        <v>0</v>
      </c>
      <c r="Z687" s="253">
        <f t="shared" si="1819"/>
        <v>0</v>
      </c>
      <c r="AA687" s="253">
        <f t="shared" si="1820"/>
        <v>0</v>
      </c>
      <c r="AB687" s="253">
        <f t="shared" si="1821"/>
        <v>0</v>
      </c>
      <c r="AC687" s="253">
        <f t="shared" si="1822"/>
        <v>0</v>
      </c>
      <c r="AD687" s="253">
        <f t="shared" si="1823"/>
        <v>0</v>
      </c>
      <c r="AE687" s="253">
        <f t="shared" si="1823"/>
        <v>0</v>
      </c>
      <c r="AF687" s="257" t="e">
        <f t="shared" si="1590"/>
        <v>#DIV/0!</v>
      </c>
    </row>
    <row r="688" spans="1:32" s="429" customFormat="1" ht="23.25" customHeight="1" x14ac:dyDescent="0.2">
      <c r="A688" s="447" t="s">
        <v>1098</v>
      </c>
      <c r="B688" s="245" t="s">
        <v>146</v>
      </c>
      <c r="C688" s="246" t="s">
        <v>194</v>
      </c>
      <c r="D688" s="246" t="s">
        <v>212</v>
      </c>
      <c r="E688" s="246" t="s">
        <v>1100</v>
      </c>
      <c r="F688" s="246"/>
      <c r="G688" s="271">
        <f>G689+G694+G695+G693</f>
        <v>0</v>
      </c>
      <c r="H688" s="271">
        <f t="shared" ref="H688:Q688" si="1825">H689+H693+H694+H695+H690</f>
        <v>2206</v>
      </c>
      <c r="I688" s="271">
        <f t="shared" si="1825"/>
        <v>153</v>
      </c>
      <c r="J688" s="271">
        <f t="shared" si="1825"/>
        <v>2359</v>
      </c>
      <c r="K688" s="271">
        <f t="shared" si="1825"/>
        <v>-103</v>
      </c>
      <c r="L688" s="271">
        <f t="shared" si="1825"/>
        <v>2671</v>
      </c>
      <c r="M688" s="271">
        <f t="shared" si="1825"/>
        <v>2671</v>
      </c>
      <c r="N688" s="271">
        <f t="shared" si="1825"/>
        <v>972</v>
      </c>
      <c r="O688" s="271">
        <f t="shared" si="1825"/>
        <v>3643</v>
      </c>
      <c r="P688" s="271">
        <f t="shared" si="1825"/>
        <v>3643</v>
      </c>
      <c r="Q688" s="271">
        <f t="shared" si="1825"/>
        <v>0</v>
      </c>
      <c r="R688" s="271">
        <f>R689+R690+R691+R692+R693+R694+R695+R696+R698</f>
        <v>3643</v>
      </c>
      <c r="S688" s="271">
        <f t="shared" ref="S688:T688" si="1826">S689+S690+S691+S692+S693+S694+S695+S696+S698</f>
        <v>2847.2</v>
      </c>
      <c r="T688" s="271">
        <f t="shared" si="1826"/>
        <v>6682.2</v>
      </c>
      <c r="U688" s="271">
        <f t="shared" ref="U688" si="1827">U689+U690+U691+U692+U693+U694+U695+U696+U698</f>
        <v>-343.2</v>
      </c>
      <c r="V688" s="271">
        <f>V689+V690+V691+V692+V693+V694+V695+V696+V698</f>
        <v>5582.7</v>
      </c>
      <c r="W688" s="271">
        <f t="shared" ref="W688:X688" si="1828">W689+W690+W691+W692+W693+W694+W695+W696+W698</f>
        <v>968.3</v>
      </c>
      <c r="X688" s="271">
        <f t="shared" si="1828"/>
        <v>6551</v>
      </c>
      <c r="Y688" s="271">
        <f t="shared" ref="Y688:Z688" si="1829">Y689+Y690+Y691+Y692+Y693+Y694+Y695+Y696+Y698</f>
        <v>0</v>
      </c>
      <c r="Z688" s="271">
        <f t="shared" si="1829"/>
        <v>6551</v>
      </c>
      <c r="AA688" s="271">
        <f t="shared" ref="AA688" si="1830">AA689+AA690+AA691+AA692+AA693+AA694+AA695+AA696+AA698</f>
        <v>0</v>
      </c>
      <c r="AB688" s="271">
        <f>AB689+AB690+AB691+AB692+AB693+AB694+AB695+AB696+AB698+AB697</f>
        <v>6551</v>
      </c>
      <c r="AC688" s="271">
        <f t="shared" ref="AC688:AD688" si="1831">AC689+AC690+AC691+AC692+AC693+AC694+AC695+AC696+AC698+AC697</f>
        <v>922.31699999999989</v>
      </c>
      <c r="AD688" s="271">
        <f t="shared" si="1831"/>
        <v>7473.317</v>
      </c>
      <c r="AE688" s="271">
        <f t="shared" ref="AE688" si="1832">AE689+AE690+AE691+AE692+AE693+AE694+AE695+AE696+AE698+AE697</f>
        <v>7473.317</v>
      </c>
      <c r="AF688" s="257">
        <f t="shared" si="1590"/>
        <v>100</v>
      </c>
    </row>
    <row r="689" spans="1:32" ht="23.25" customHeight="1" x14ac:dyDescent="0.2">
      <c r="A689" s="255" t="s">
        <v>895</v>
      </c>
      <c r="B689" s="267" t="s">
        <v>146</v>
      </c>
      <c r="C689" s="248" t="s">
        <v>194</v>
      </c>
      <c r="D689" s="248" t="s">
        <v>212</v>
      </c>
      <c r="E689" s="248" t="s">
        <v>1100</v>
      </c>
      <c r="F689" s="248" t="s">
        <v>830</v>
      </c>
      <c r="G689" s="253"/>
      <c r="H689" s="253">
        <v>2123</v>
      </c>
      <c r="I689" s="253">
        <f>-373+118</f>
        <v>-255</v>
      </c>
      <c r="J689" s="253">
        <f>H689+I689</f>
        <v>1868</v>
      </c>
      <c r="K689" s="253">
        <v>-118</v>
      </c>
      <c r="L689" s="253">
        <v>1960</v>
      </c>
      <c r="M689" s="253">
        <v>1960</v>
      </c>
      <c r="N689" s="253">
        <v>745</v>
      </c>
      <c r="O689" s="253">
        <f>M689+N689</f>
        <v>2705</v>
      </c>
      <c r="P689" s="253">
        <v>2705</v>
      </c>
      <c r="Q689" s="253">
        <v>0</v>
      </c>
      <c r="R689" s="253">
        <f t="shared" si="1797"/>
        <v>2705</v>
      </c>
      <c r="S689" s="253">
        <f>1190.2</f>
        <v>1190.2</v>
      </c>
      <c r="T689" s="253">
        <f t="shared" ref="T689:T697" si="1833">R689+S689</f>
        <v>3895.2</v>
      </c>
      <c r="U689" s="253">
        <f>-296.2+168</f>
        <v>-128.19999999999999</v>
      </c>
      <c r="V689" s="253">
        <v>3895.2</v>
      </c>
      <c r="W689" s="253">
        <v>46.8</v>
      </c>
      <c r="X689" s="253">
        <f t="shared" ref="X689:X697" si="1834">V689+W689</f>
        <v>3942</v>
      </c>
      <c r="Y689" s="253">
        <v>0</v>
      </c>
      <c r="Z689" s="253">
        <f t="shared" ref="Z689:Z697" si="1835">X689+Y689</f>
        <v>3942</v>
      </c>
      <c r="AA689" s="253">
        <v>0</v>
      </c>
      <c r="AB689" s="253">
        <f t="shared" ref="AB689:AB697" si="1836">Z689+AA689</f>
        <v>3942</v>
      </c>
      <c r="AC689" s="253">
        <v>347.39800000000002</v>
      </c>
      <c r="AD689" s="253">
        <v>4289.3980000000001</v>
      </c>
      <c r="AE689" s="253">
        <v>4289.3980000000001</v>
      </c>
      <c r="AF689" s="257">
        <f t="shared" si="1590"/>
        <v>100</v>
      </c>
    </row>
    <row r="690" spans="1:32" ht="34.5" customHeight="1" x14ac:dyDescent="0.2">
      <c r="A690" s="371" t="s">
        <v>898</v>
      </c>
      <c r="B690" s="267" t="s">
        <v>146</v>
      </c>
      <c r="C690" s="248" t="s">
        <v>194</v>
      </c>
      <c r="D690" s="248" t="s">
        <v>212</v>
      </c>
      <c r="E690" s="248" t="s">
        <v>1100</v>
      </c>
      <c r="F690" s="248" t="s">
        <v>897</v>
      </c>
      <c r="G690" s="253"/>
      <c r="H690" s="253">
        <v>0</v>
      </c>
      <c r="I690" s="253">
        <f>373+35</f>
        <v>408</v>
      </c>
      <c r="J690" s="253">
        <f>H690+I690</f>
        <v>408</v>
      </c>
      <c r="K690" s="253">
        <v>15</v>
      </c>
      <c r="L690" s="253">
        <v>590</v>
      </c>
      <c r="M690" s="253">
        <v>590</v>
      </c>
      <c r="N690" s="253">
        <v>227</v>
      </c>
      <c r="O690" s="253">
        <f t="shared" ref="O690:O695" si="1837">M690+N690</f>
        <v>817</v>
      </c>
      <c r="P690" s="253">
        <v>817</v>
      </c>
      <c r="Q690" s="253">
        <v>0</v>
      </c>
      <c r="R690" s="253">
        <f t="shared" si="1797"/>
        <v>817</v>
      </c>
      <c r="S690" s="253">
        <f>360</f>
        <v>360</v>
      </c>
      <c r="T690" s="253">
        <f t="shared" si="1833"/>
        <v>1177</v>
      </c>
      <c r="U690" s="253">
        <f>-90+51</f>
        <v>-39</v>
      </c>
      <c r="V690" s="253">
        <v>1177</v>
      </c>
      <c r="W690" s="253">
        <v>14</v>
      </c>
      <c r="X690" s="253">
        <f t="shared" si="1834"/>
        <v>1191</v>
      </c>
      <c r="Y690" s="253">
        <v>0</v>
      </c>
      <c r="Z690" s="253">
        <f t="shared" si="1835"/>
        <v>1191</v>
      </c>
      <c r="AA690" s="253">
        <v>0</v>
      </c>
      <c r="AB690" s="253">
        <f t="shared" si="1836"/>
        <v>1191</v>
      </c>
      <c r="AC690" s="253">
        <v>56.21</v>
      </c>
      <c r="AD690" s="253">
        <v>1247.21</v>
      </c>
      <c r="AE690" s="253">
        <v>1247.21</v>
      </c>
      <c r="AF690" s="257">
        <f t="shared" si="1590"/>
        <v>100</v>
      </c>
    </row>
    <row r="691" spans="1:32" ht="18.75" customHeight="1" x14ac:dyDescent="0.2">
      <c r="A691" s="255" t="s">
        <v>895</v>
      </c>
      <c r="B691" s="267" t="s">
        <v>146</v>
      </c>
      <c r="C691" s="248" t="s">
        <v>194</v>
      </c>
      <c r="D691" s="248" t="s">
        <v>212</v>
      </c>
      <c r="E691" s="248" t="s">
        <v>1143</v>
      </c>
      <c r="F691" s="248" t="s">
        <v>830</v>
      </c>
      <c r="G691" s="253"/>
      <c r="H691" s="253"/>
      <c r="I691" s="253"/>
      <c r="J691" s="253"/>
      <c r="K691" s="253"/>
      <c r="L691" s="253"/>
      <c r="M691" s="253"/>
      <c r="N691" s="253"/>
      <c r="O691" s="253"/>
      <c r="P691" s="253"/>
      <c r="Q691" s="253"/>
      <c r="R691" s="253">
        <v>0</v>
      </c>
      <c r="S691" s="253">
        <f>730</f>
        <v>730</v>
      </c>
      <c r="T691" s="253">
        <f t="shared" si="1833"/>
        <v>730</v>
      </c>
      <c r="U691" s="253">
        <v>0</v>
      </c>
      <c r="V691" s="253">
        <v>0</v>
      </c>
      <c r="W691" s="253">
        <v>730</v>
      </c>
      <c r="X691" s="253">
        <f t="shared" si="1834"/>
        <v>730</v>
      </c>
      <c r="Y691" s="253">
        <v>0</v>
      </c>
      <c r="Z691" s="253">
        <f t="shared" si="1835"/>
        <v>730</v>
      </c>
      <c r="AA691" s="253">
        <v>0</v>
      </c>
      <c r="AB691" s="253">
        <f t="shared" si="1836"/>
        <v>730</v>
      </c>
      <c r="AC691" s="253">
        <v>562.79399999999998</v>
      </c>
      <c r="AD691" s="253">
        <v>1292.7939999999999</v>
      </c>
      <c r="AE691" s="253">
        <v>1292.7939999999999</v>
      </c>
      <c r="AF691" s="257">
        <f t="shared" si="1590"/>
        <v>100</v>
      </c>
    </row>
    <row r="692" spans="1:32" ht="34.5" customHeight="1" x14ac:dyDescent="0.2">
      <c r="A692" s="371" t="s">
        <v>898</v>
      </c>
      <c r="B692" s="267" t="s">
        <v>146</v>
      </c>
      <c r="C692" s="248" t="s">
        <v>194</v>
      </c>
      <c r="D692" s="248" t="s">
        <v>212</v>
      </c>
      <c r="E692" s="248" t="s">
        <v>1143</v>
      </c>
      <c r="F692" s="248" t="s">
        <v>897</v>
      </c>
      <c r="G692" s="253"/>
      <c r="H692" s="253"/>
      <c r="I692" s="253"/>
      <c r="J692" s="253"/>
      <c r="K692" s="253"/>
      <c r="L692" s="253"/>
      <c r="M692" s="253"/>
      <c r="N692" s="253"/>
      <c r="O692" s="253"/>
      <c r="P692" s="253"/>
      <c r="Q692" s="253"/>
      <c r="R692" s="253">
        <v>0</v>
      </c>
      <c r="S692" s="253">
        <f>220</f>
        <v>220</v>
      </c>
      <c r="T692" s="253">
        <f t="shared" si="1833"/>
        <v>220</v>
      </c>
      <c r="U692" s="253">
        <v>0</v>
      </c>
      <c r="V692" s="253">
        <v>0</v>
      </c>
      <c r="W692" s="253">
        <v>220</v>
      </c>
      <c r="X692" s="253">
        <f t="shared" si="1834"/>
        <v>220</v>
      </c>
      <c r="Y692" s="253">
        <v>0</v>
      </c>
      <c r="Z692" s="253">
        <f t="shared" si="1835"/>
        <v>220</v>
      </c>
      <c r="AA692" s="253">
        <v>0</v>
      </c>
      <c r="AB692" s="253">
        <f t="shared" si="1836"/>
        <v>220</v>
      </c>
      <c r="AC692" s="253">
        <v>169.964</v>
      </c>
      <c r="AD692" s="253">
        <v>389.964</v>
      </c>
      <c r="AE692" s="253">
        <v>389.964</v>
      </c>
      <c r="AF692" s="257">
        <f t="shared" si="1590"/>
        <v>100</v>
      </c>
    </row>
    <row r="693" spans="1:32" ht="18.75" customHeight="1" x14ac:dyDescent="0.2">
      <c r="A693" s="255" t="s">
        <v>950</v>
      </c>
      <c r="B693" s="267" t="s">
        <v>146</v>
      </c>
      <c r="C693" s="248" t="s">
        <v>194</v>
      </c>
      <c r="D693" s="248" t="s">
        <v>212</v>
      </c>
      <c r="E693" s="248" t="s">
        <v>1100</v>
      </c>
      <c r="F693" s="248" t="s">
        <v>917</v>
      </c>
      <c r="G693" s="253"/>
      <c r="H693" s="253">
        <v>28</v>
      </c>
      <c r="I693" s="253">
        <v>0</v>
      </c>
      <c r="J693" s="253">
        <f>H693+I693</f>
        <v>28</v>
      </c>
      <c r="K693" s="253">
        <v>0</v>
      </c>
      <c r="L693" s="253">
        <v>53</v>
      </c>
      <c r="M693" s="253">
        <v>53</v>
      </c>
      <c r="N693" s="253">
        <v>0</v>
      </c>
      <c r="O693" s="253">
        <f t="shared" si="1837"/>
        <v>53</v>
      </c>
      <c r="P693" s="253">
        <v>53</v>
      </c>
      <c r="Q693" s="253">
        <v>0</v>
      </c>
      <c r="R693" s="253">
        <f t="shared" si="1797"/>
        <v>53</v>
      </c>
      <c r="S693" s="253">
        <v>-35</v>
      </c>
      <c r="T693" s="253">
        <f t="shared" si="1833"/>
        <v>18</v>
      </c>
      <c r="U693" s="253">
        <v>0</v>
      </c>
      <c r="V693" s="253">
        <v>18</v>
      </c>
      <c r="W693" s="253">
        <v>0</v>
      </c>
      <c r="X693" s="253">
        <f t="shared" si="1834"/>
        <v>18</v>
      </c>
      <c r="Y693" s="253">
        <v>0</v>
      </c>
      <c r="Z693" s="253">
        <f t="shared" si="1835"/>
        <v>18</v>
      </c>
      <c r="AA693" s="253">
        <v>0</v>
      </c>
      <c r="AB693" s="253">
        <f t="shared" si="1836"/>
        <v>18</v>
      </c>
      <c r="AC693" s="253">
        <v>9.5969999999999995</v>
      </c>
      <c r="AD693" s="253">
        <v>27.597000000000001</v>
      </c>
      <c r="AE693" s="253">
        <v>27.597000000000001</v>
      </c>
      <c r="AF693" s="257">
        <f t="shared" si="1590"/>
        <v>100</v>
      </c>
    </row>
    <row r="694" spans="1:32" ht="18.75" hidden="1" customHeight="1" x14ac:dyDescent="0.2">
      <c r="A694" s="255" t="s">
        <v>99</v>
      </c>
      <c r="B694" s="267" t="s">
        <v>146</v>
      </c>
      <c r="C694" s="248" t="s">
        <v>194</v>
      </c>
      <c r="D694" s="248" t="s">
        <v>212</v>
      </c>
      <c r="E694" s="248" t="s">
        <v>1100</v>
      </c>
      <c r="F694" s="248" t="s">
        <v>100</v>
      </c>
      <c r="G694" s="253"/>
      <c r="H694" s="253">
        <v>50</v>
      </c>
      <c r="I694" s="253">
        <v>0</v>
      </c>
      <c r="J694" s="253">
        <f>H694+I694</f>
        <v>50</v>
      </c>
      <c r="K694" s="253">
        <v>0</v>
      </c>
      <c r="L694" s="253">
        <v>0</v>
      </c>
      <c r="M694" s="253">
        <v>0</v>
      </c>
      <c r="N694" s="253">
        <v>0</v>
      </c>
      <c r="O694" s="253">
        <f t="shared" si="1837"/>
        <v>0</v>
      </c>
      <c r="P694" s="253">
        <v>0</v>
      </c>
      <c r="Q694" s="253">
        <v>0</v>
      </c>
      <c r="R694" s="253">
        <f t="shared" si="1797"/>
        <v>0</v>
      </c>
      <c r="S694" s="253">
        <v>105</v>
      </c>
      <c r="T694" s="253">
        <f t="shared" si="1833"/>
        <v>105</v>
      </c>
      <c r="U694" s="253">
        <v>20</v>
      </c>
      <c r="V694" s="253">
        <v>105</v>
      </c>
      <c r="W694" s="253">
        <v>-105</v>
      </c>
      <c r="X694" s="253">
        <f t="shared" si="1834"/>
        <v>0</v>
      </c>
      <c r="Y694" s="253">
        <v>0</v>
      </c>
      <c r="Z694" s="253">
        <f t="shared" si="1835"/>
        <v>0</v>
      </c>
      <c r="AA694" s="253">
        <v>0</v>
      </c>
      <c r="AB694" s="253">
        <f t="shared" si="1836"/>
        <v>0</v>
      </c>
      <c r="AC694" s="253">
        <v>0</v>
      </c>
      <c r="AD694" s="253">
        <v>0</v>
      </c>
      <c r="AE694" s="253">
        <v>0</v>
      </c>
      <c r="AF694" s="257" t="e">
        <f t="shared" si="1590"/>
        <v>#DIV/0!</v>
      </c>
    </row>
    <row r="695" spans="1:32" ht="18.75" customHeight="1" x14ac:dyDescent="0.2">
      <c r="A695" s="255" t="s">
        <v>93</v>
      </c>
      <c r="B695" s="267" t="s">
        <v>146</v>
      </c>
      <c r="C695" s="248" t="s">
        <v>194</v>
      </c>
      <c r="D695" s="248" t="s">
        <v>212</v>
      </c>
      <c r="E695" s="248" t="s">
        <v>1100</v>
      </c>
      <c r="F695" s="248" t="s">
        <v>94</v>
      </c>
      <c r="G695" s="253"/>
      <c r="H695" s="253">
        <v>5</v>
      </c>
      <c r="I695" s="253">
        <v>0</v>
      </c>
      <c r="J695" s="253">
        <f>H695+I695</f>
        <v>5</v>
      </c>
      <c r="K695" s="253">
        <v>0</v>
      </c>
      <c r="L695" s="253">
        <v>68</v>
      </c>
      <c r="M695" s="253">
        <v>68</v>
      </c>
      <c r="N695" s="253">
        <v>0</v>
      </c>
      <c r="O695" s="253">
        <f t="shared" si="1837"/>
        <v>68</v>
      </c>
      <c r="P695" s="253">
        <v>68</v>
      </c>
      <c r="Q695" s="253">
        <v>0</v>
      </c>
      <c r="R695" s="253">
        <f t="shared" si="1797"/>
        <v>68</v>
      </c>
      <c r="S695" s="253">
        <v>123</v>
      </c>
      <c r="T695" s="253">
        <v>191</v>
      </c>
      <c r="U695" s="253">
        <v>0</v>
      </c>
      <c r="V695" s="253">
        <v>191</v>
      </c>
      <c r="W695" s="253">
        <v>109</v>
      </c>
      <c r="X695" s="253">
        <f t="shared" si="1834"/>
        <v>300</v>
      </c>
      <c r="Y695" s="253">
        <v>0</v>
      </c>
      <c r="Z695" s="253">
        <f t="shared" si="1835"/>
        <v>300</v>
      </c>
      <c r="AA695" s="253">
        <v>0</v>
      </c>
      <c r="AB695" s="253">
        <f t="shared" si="1836"/>
        <v>300</v>
      </c>
      <c r="AC695" s="253">
        <v>-90.120999999999995</v>
      </c>
      <c r="AD695" s="253">
        <v>209.87900000000002</v>
      </c>
      <c r="AE695" s="253">
        <v>209.87900000000002</v>
      </c>
      <c r="AF695" s="257">
        <f t="shared" si="1590"/>
        <v>100</v>
      </c>
    </row>
    <row r="696" spans="1:32" ht="18.75" hidden="1" customHeight="1" x14ac:dyDescent="0.2">
      <c r="A696" s="255" t="s">
        <v>103</v>
      </c>
      <c r="B696" s="267" t="s">
        <v>146</v>
      </c>
      <c r="C696" s="248" t="s">
        <v>194</v>
      </c>
      <c r="D696" s="248" t="s">
        <v>212</v>
      </c>
      <c r="E696" s="248" t="s">
        <v>1100</v>
      </c>
      <c r="F696" s="248" t="s">
        <v>104</v>
      </c>
      <c r="G696" s="253"/>
      <c r="H696" s="253"/>
      <c r="I696" s="253"/>
      <c r="J696" s="253"/>
      <c r="K696" s="253"/>
      <c r="L696" s="253"/>
      <c r="M696" s="253"/>
      <c r="N696" s="253"/>
      <c r="O696" s="253"/>
      <c r="P696" s="253"/>
      <c r="Q696" s="253"/>
      <c r="R696" s="253">
        <v>0</v>
      </c>
      <c r="S696" s="253">
        <v>0</v>
      </c>
      <c r="T696" s="253">
        <f t="shared" si="1833"/>
        <v>0</v>
      </c>
      <c r="U696" s="253">
        <v>0</v>
      </c>
      <c r="V696" s="253">
        <f t="shared" ref="V696:V697" si="1838">T696+U696</f>
        <v>0</v>
      </c>
      <c r="W696" s="253">
        <v>0</v>
      </c>
      <c r="X696" s="253">
        <f t="shared" si="1834"/>
        <v>0</v>
      </c>
      <c r="Y696" s="253">
        <v>0</v>
      </c>
      <c r="Z696" s="253">
        <f t="shared" si="1835"/>
        <v>0</v>
      </c>
      <c r="AA696" s="253">
        <v>0</v>
      </c>
      <c r="AB696" s="253">
        <f t="shared" si="1836"/>
        <v>0</v>
      </c>
      <c r="AC696" s="253">
        <v>0</v>
      </c>
      <c r="AD696" s="253">
        <v>0</v>
      </c>
      <c r="AE696" s="253">
        <v>0</v>
      </c>
      <c r="AF696" s="257" t="e">
        <f t="shared" ref="AF696:AF759" si="1839">AE696/AD696*100</f>
        <v>#DIV/0!</v>
      </c>
    </row>
    <row r="697" spans="1:32" ht="36.75" customHeight="1" x14ac:dyDescent="0.2">
      <c r="A697" s="255" t="s">
        <v>1223</v>
      </c>
      <c r="B697" s="267">
        <v>801</v>
      </c>
      <c r="C697" s="267" t="s">
        <v>194</v>
      </c>
      <c r="D697" s="248" t="s">
        <v>212</v>
      </c>
      <c r="E697" s="248" t="s">
        <v>1237</v>
      </c>
      <c r="F697" s="248" t="s">
        <v>94</v>
      </c>
      <c r="G697" s="253"/>
      <c r="H697" s="253"/>
      <c r="I697" s="253"/>
      <c r="J697" s="253"/>
      <c r="K697" s="253">
        <v>0.04</v>
      </c>
      <c r="L697" s="253">
        <v>0</v>
      </c>
      <c r="M697" s="253">
        <v>0</v>
      </c>
      <c r="N697" s="253">
        <v>0</v>
      </c>
      <c r="O697" s="253">
        <v>0</v>
      </c>
      <c r="P697" s="253">
        <v>0</v>
      </c>
      <c r="Q697" s="253">
        <v>0</v>
      </c>
      <c r="R697" s="253">
        <f t="shared" ref="R697" si="1840">P697+Q697</f>
        <v>0</v>
      </c>
      <c r="S697" s="253">
        <f t="shared" ref="S697" si="1841">Q697+R697</f>
        <v>0</v>
      </c>
      <c r="T697" s="253">
        <f t="shared" si="1833"/>
        <v>0</v>
      </c>
      <c r="U697" s="253">
        <f t="shared" ref="U697" si="1842">S697+T697</f>
        <v>0</v>
      </c>
      <c r="V697" s="253">
        <f t="shared" si="1838"/>
        <v>0</v>
      </c>
      <c r="W697" s="253">
        <f t="shared" ref="W697" si="1843">U697+V697</f>
        <v>0</v>
      </c>
      <c r="X697" s="253">
        <f t="shared" si="1834"/>
        <v>0</v>
      </c>
      <c r="Y697" s="253">
        <f t="shared" ref="Y697" si="1844">W697+X697</f>
        <v>0</v>
      </c>
      <c r="Z697" s="253">
        <f t="shared" si="1835"/>
        <v>0</v>
      </c>
      <c r="AA697" s="253">
        <f t="shared" ref="AA697" si="1845">Y697+Z697</f>
        <v>0</v>
      </c>
      <c r="AB697" s="253">
        <f t="shared" si="1836"/>
        <v>0</v>
      </c>
      <c r="AC697" s="253">
        <v>16.475000000000001</v>
      </c>
      <c r="AD697" s="253">
        <v>16.475000000000001</v>
      </c>
      <c r="AE697" s="253">
        <v>16.475000000000001</v>
      </c>
      <c r="AF697" s="257">
        <f t="shared" si="1839"/>
        <v>100</v>
      </c>
    </row>
    <row r="698" spans="1:32" ht="33.75" hidden="1" customHeight="1" x14ac:dyDescent="0.2">
      <c r="A698" s="255" t="s">
        <v>1099</v>
      </c>
      <c r="B698" s="267" t="s">
        <v>146</v>
      </c>
      <c r="C698" s="248" t="s">
        <v>194</v>
      </c>
      <c r="D698" s="248" t="s">
        <v>212</v>
      </c>
      <c r="E698" s="248" t="s">
        <v>1142</v>
      </c>
      <c r="F698" s="248"/>
      <c r="G698" s="253"/>
      <c r="H698" s="253"/>
      <c r="I698" s="253"/>
      <c r="J698" s="253"/>
      <c r="K698" s="253"/>
      <c r="L698" s="253"/>
      <c r="M698" s="253"/>
      <c r="N698" s="253"/>
      <c r="O698" s="253"/>
      <c r="P698" s="253"/>
      <c r="Q698" s="253"/>
      <c r="R698" s="253">
        <f>R699+R700</f>
        <v>0</v>
      </c>
      <c r="S698" s="253">
        <f t="shared" ref="S698:U698" si="1846">S699+S700</f>
        <v>154</v>
      </c>
      <c r="T698" s="253">
        <f>T699+T700</f>
        <v>346</v>
      </c>
      <c r="U698" s="253">
        <f t="shared" si="1846"/>
        <v>-196</v>
      </c>
      <c r="V698" s="253">
        <f t="shared" ref="V698:AB698" si="1847">V699+V700</f>
        <v>196.5</v>
      </c>
      <c r="W698" s="253">
        <f t="shared" si="1847"/>
        <v>-46.5</v>
      </c>
      <c r="X698" s="253">
        <f t="shared" si="1847"/>
        <v>150</v>
      </c>
      <c r="Y698" s="253">
        <f t="shared" si="1847"/>
        <v>0</v>
      </c>
      <c r="Z698" s="253">
        <f t="shared" si="1847"/>
        <v>150</v>
      </c>
      <c r="AA698" s="253">
        <f t="shared" si="1847"/>
        <v>0</v>
      </c>
      <c r="AB698" s="253">
        <f t="shared" si="1847"/>
        <v>150</v>
      </c>
      <c r="AC698" s="253">
        <f t="shared" ref="AC698:AD698" si="1848">AC699+AC700</f>
        <v>-150</v>
      </c>
      <c r="AD698" s="253">
        <f t="shared" si="1848"/>
        <v>0</v>
      </c>
      <c r="AE698" s="253">
        <f t="shared" ref="AE698" si="1849">AE699+AE700</f>
        <v>0</v>
      </c>
      <c r="AF698" s="257" t="e">
        <f t="shared" si="1839"/>
        <v>#DIV/0!</v>
      </c>
    </row>
    <row r="699" spans="1:32" ht="20.25" hidden="1" customHeight="1" x14ac:dyDescent="0.2">
      <c r="A699" s="255" t="s">
        <v>99</v>
      </c>
      <c r="B699" s="267" t="s">
        <v>146</v>
      </c>
      <c r="C699" s="248" t="s">
        <v>194</v>
      </c>
      <c r="D699" s="248" t="s">
        <v>212</v>
      </c>
      <c r="E699" s="248" t="s">
        <v>1142</v>
      </c>
      <c r="F699" s="248" t="s">
        <v>100</v>
      </c>
      <c r="G699" s="253"/>
      <c r="H699" s="253"/>
      <c r="I699" s="253"/>
      <c r="J699" s="253"/>
      <c r="K699" s="253"/>
      <c r="L699" s="253"/>
      <c r="M699" s="253"/>
      <c r="N699" s="253"/>
      <c r="O699" s="253"/>
      <c r="P699" s="253"/>
      <c r="Q699" s="253"/>
      <c r="R699" s="253">
        <v>0</v>
      </c>
      <c r="S699" s="253">
        <v>0</v>
      </c>
      <c r="T699" s="253">
        <f>R699+S699</f>
        <v>0</v>
      </c>
      <c r="U699" s="253">
        <v>0</v>
      </c>
      <c r="V699" s="253">
        <f>T699+U699</f>
        <v>0</v>
      </c>
      <c r="W699" s="253">
        <v>0</v>
      </c>
      <c r="X699" s="253">
        <f>V699+W699</f>
        <v>0</v>
      </c>
      <c r="Y699" s="253">
        <v>0</v>
      </c>
      <c r="Z699" s="253">
        <f>X699+Y699</f>
        <v>0</v>
      </c>
      <c r="AA699" s="253">
        <v>0</v>
      </c>
      <c r="AB699" s="253">
        <f>Z699+AA699</f>
        <v>0</v>
      </c>
      <c r="AC699" s="253">
        <v>0</v>
      </c>
      <c r="AD699" s="253">
        <f>AB699+AC699</f>
        <v>0</v>
      </c>
      <c r="AE699" s="253">
        <f>AC699+AD699</f>
        <v>0</v>
      </c>
      <c r="AF699" s="257" t="e">
        <f t="shared" si="1839"/>
        <v>#DIV/0!</v>
      </c>
    </row>
    <row r="700" spans="1:32" ht="18.75" hidden="1" customHeight="1" x14ac:dyDescent="0.2">
      <c r="A700" s="255" t="s">
        <v>93</v>
      </c>
      <c r="B700" s="267" t="s">
        <v>146</v>
      </c>
      <c r="C700" s="248" t="s">
        <v>194</v>
      </c>
      <c r="D700" s="248" t="s">
        <v>212</v>
      </c>
      <c r="E700" s="248" t="s">
        <v>1142</v>
      </c>
      <c r="F700" s="248" t="s">
        <v>94</v>
      </c>
      <c r="G700" s="253"/>
      <c r="H700" s="253"/>
      <c r="I700" s="253"/>
      <c r="J700" s="253"/>
      <c r="K700" s="253"/>
      <c r="L700" s="253"/>
      <c r="M700" s="253"/>
      <c r="N700" s="253"/>
      <c r="O700" s="253"/>
      <c r="P700" s="253"/>
      <c r="Q700" s="253"/>
      <c r="R700" s="253">
        <v>0</v>
      </c>
      <c r="S700" s="253">
        <v>154</v>
      </c>
      <c r="T700" s="253">
        <v>346</v>
      </c>
      <c r="U700" s="253">
        <v>-196</v>
      </c>
      <c r="V700" s="253">
        <v>196.5</v>
      </c>
      <c r="W700" s="253">
        <v>-46.5</v>
      </c>
      <c r="X700" s="253">
        <f>V700+W700</f>
        <v>150</v>
      </c>
      <c r="Y700" s="253">
        <v>0</v>
      </c>
      <c r="Z700" s="253">
        <f>X700+Y700</f>
        <v>150</v>
      </c>
      <c r="AA700" s="253">
        <v>0</v>
      </c>
      <c r="AB700" s="253">
        <f>Z700+AA700</f>
        <v>150</v>
      </c>
      <c r="AC700" s="253">
        <v>-150</v>
      </c>
      <c r="AD700" s="253">
        <v>0</v>
      </c>
      <c r="AE700" s="253">
        <v>0</v>
      </c>
      <c r="AF700" s="257" t="e">
        <f t="shared" si="1839"/>
        <v>#DIV/0!</v>
      </c>
    </row>
    <row r="701" spans="1:32" ht="28.5" hidden="1" customHeight="1" x14ac:dyDescent="0.2">
      <c r="A701" s="447" t="s">
        <v>48</v>
      </c>
      <c r="B701" s="245">
        <v>801</v>
      </c>
      <c r="C701" s="246" t="s">
        <v>194</v>
      </c>
      <c r="D701" s="246" t="s">
        <v>208</v>
      </c>
      <c r="E701" s="246"/>
      <c r="F701" s="246"/>
      <c r="G701" s="271"/>
      <c r="H701" s="271">
        <f t="shared" ref="H701:AE701" si="1850">H702</f>
        <v>18</v>
      </c>
      <c r="I701" s="271">
        <f t="shared" si="1850"/>
        <v>0</v>
      </c>
      <c r="J701" s="271">
        <f t="shared" si="1850"/>
        <v>18</v>
      </c>
      <c r="K701" s="271">
        <f t="shared" si="1850"/>
        <v>0</v>
      </c>
      <c r="L701" s="271">
        <f t="shared" si="1850"/>
        <v>22.22</v>
      </c>
      <c r="M701" s="271">
        <f t="shared" si="1850"/>
        <v>22.22</v>
      </c>
      <c r="N701" s="271">
        <f t="shared" si="1850"/>
        <v>-20</v>
      </c>
      <c r="O701" s="271">
        <f t="shared" si="1850"/>
        <v>2.2200000000000002</v>
      </c>
      <c r="P701" s="271">
        <f t="shared" si="1850"/>
        <v>2.2200000000000002</v>
      </c>
      <c r="Q701" s="271">
        <f t="shared" si="1850"/>
        <v>-2.2200000000000002</v>
      </c>
      <c r="R701" s="271">
        <f t="shared" si="1850"/>
        <v>0</v>
      </c>
      <c r="S701" s="271">
        <f t="shared" si="1850"/>
        <v>0</v>
      </c>
      <c r="T701" s="271">
        <f t="shared" si="1850"/>
        <v>0</v>
      </c>
      <c r="U701" s="271">
        <f t="shared" si="1850"/>
        <v>0</v>
      </c>
      <c r="V701" s="271">
        <f t="shared" si="1850"/>
        <v>0</v>
      </c>
      <c r="W701" s="271">
        <f t="shared" si="1850"/>
        <v>28.3</v>
      </c>
      <c r="X701" s="271">
        <f t="shared" si="1850"/>
        <v>28.3</v>
      </c>
      <c r="Y701" s="271">
        <f t="shared" si="1850"/>
        <v>-1.7000000000000001E-2</v>
      </c>
      <c r="Z701" s="271">
        <f t="shared" si="1850"/>
        <v>28.283000000000001</v>
      </c>
      <c r="AA701" s="271">
        <f t="shared" si="1850"/>
        <v>0</v>
      </c>
      <c r="AB701" s="271">
        <f t="shared" si="1850"/>
        <v>28.283000000000001</v>
      </c>
      <c r="AC701" s="271">
        <f t="shared" si="1850"/>
        <v>-28.28</v>
      </c>
      <c r="AD701" s="271">
        <f t="shared" si="1850"/>
        <v>2.9999999999999472E-3</v>
      </c>
      <c r="AE701" s="271">
        <f t="shared" si="1850"/>
        <v>2.9999999999999472E-3</v>
      </c>
      <c r="AF701" s="257">
        <f t="shared" si="1839"/>
        <v>100</v>
      </c>
    </row>
    <row r="702" spans="1:32" ht="64.5" hidden="1" customHeight="1" x14ac:dyDescent="0.2">
      <c r="A702" s="255" t="s">
        <v>1220</v>
      </c>
      <c r="B702" s="267">
        <v>801</v>
      </c>
      <c r="C702" s="248" t="s">
        <v>194</v>
      </c>
      <c r="D702" s="248" t="s">
        <v>208</v>
      </c>
      <c r="E702" s="248" t="s">
        <v>1102</v>
      </c>
      <c r="F702" s="248"/>
      <c r="G702" s="253">
        <f>G703+G704</f>
        <v>0</v>
      </c>
      <c r="H702" s="253">
        <f>H703+H704</f>
        <v>18</v>
      </c>
      <c r="I702" s="253">
        <f>I703+I704</f>
        <v>0</v>
      </c>
      <c r="J702" s="253">
        <f>H702+I702</f>
        <v>18</v>
      </c>
      <c r="K702" s="253">
        <f>K703+K704</f>
        <v>0</v>
      </c>
      <c r="L702" s="253">
        <f>L703+L704</f>
        <v>22.22</v>
      </c>
      <c r="M702" s="253">
        <f>M703+M704</f>
        <v>22.22</v>
      </c>
      <c r="N702" s="253">
        <f t="shared" ref="N702:R702" si="1851">N703+N704</f>
        <v>-20</v>
      </c>
      <c r="O702" s="253">
        <f t="shared" si="1851"/>
        <v>2.2200000000000002</v>
      </c>
      <c r="P702" s="253">
        <f t="shared" si="1851"/>
        <v>2.2200000000000002</v>
      </c>
      <c r="Q702" s="253">
        <f t="shared" si="1851"/>
        <v>-2.2200000000000002</v>
      </c>
      <c r="R702" s="253">
        <f t="shared" si="1851"/>
        <v>0</v>
      </c>
      <c r="S702" s="253">
        <f t="shared" ref="S702:T702" si="1852">S703+S704</f>
        <v>0</v>
      </c>
      <c r="T702" s="253">
        <f t="shared" si="1852"/>
        <v>0</v>
      </c>
      <c r="U702" s="253">
        <f t="shared" ref="U702:V702" si="1853">U703+U704</f>
        <v>0</v>
      </c>
      <c r="V702" s="253">
        <f t="shared" si="1853"/>
        <v>0</v>
      </c>
      <c r="W702" s="253">
        <f t="shared" ref="W702:X702" si="1854">W703+W704</f>
        <v>28.3</v>
      </c>
      <c r="X702" s="253">
        <f t="shared" si="1854"/>
        <v>28.3</v>
      </c>
      <c r="Y702" s="253">
        <f t="shared" ref="Y702:Z702" si="1855">Y703+Y704</f>
        <v>-1.7000000000000001E-2</v>
      </c>
      <c r="Z702" s="253">
        <f t="shared" si="1855"/>
        <v>28.283000000000001</v>
      </c>
      <c r="AA702" s="253">
        <f t="shared" ref="AA702:AB702" si="1856">AA703+AA704</f>
        <v>0</v>
      </c>
      <c r="AB702" s="253">
        <f t="shared" si="1856"/>
        <v>28.283000000000001</v>
      </c>
      <c r="AC702" s="253">
        <f t="shared" ref="AC702:AD702" si="1857">AC703+AC704</f>
        <v>-28.28</v>
      </c>
      <c r="AD702" s="253">
        <f t="shared" si="1857"/>
        <v>2.9999999999999472E-3</v>
      </c>
      <c r="AE702" s="253">
        <f t="shared" ref="AE702" si="1858">AE703+AE704</f>
        <v>2.9999999999999472E-3</v>
      </c>
      <c r="AF702" s="257">
        <f t="shared" si="1839"/>
        <v>100</v>
      </c>
    </row>
    <row r="703" spans="1:32" ht="18.75" hidden="1" customHeight="1" x14ac:dyDescent="0.2">
      <c r="A703" s="255" t="s">
        <v>93</v>
      </c>
      <c r="B703" s="267">
        <v>801</v>
      </c>
      <c r="C703" s="248" t="s">
        <v>194</v>
      </c>
      <c r="D703" s="248" t="s">
        <v>208</v>
      </c>
      <c r="E703" s="248" t="s">
        <v>1102</v>
      </c>
      <c r="F703" s="248" t="s">
        <v>94</v>
      </c>
      <c r="G703" s="253"/>
      <c r="H703" s="253">
        <v>16.2</v>
      </c>
      <c r="I703" s="253">
        <v>0</v>
      </c>
      <c r="J703" s="253">
        <f>H703+I703</f>
        <v>16.2</v>
      </c>
      <c r="K703" s="253">
        <v>0</v>
      </c>
      <c r="L703" s="253">
        <v>20</v>
      </c>
      <c r="M703" s="253">
        <v>20</v>
      </c>
      <c r="N703" s="253">
        <v>-20</v>
      </c>
      <c r="O703" s="253">
        <f>M703+N703</f>
        <v>0</v>
      </c>
      <c r="P703" s="253">
        <v>0</v>
      </c>
      <c r="Q703" s="253">
        <v>0</v>
      </c>
      <c r="R703" s="253">
        <f t="shared" si="1797"/>
        <v>0</v>
      </c>
      <c r="S703" s="253">
        <v>0</v>
      </c>
      <c r="T703" s="253">
        <f t="shared" ref="T703:T704" si="1859">R703+S703</f>
        <v>0</v>
      </c>
      <c r="U703" s="253">
        <v>0</v>
      </c>
      <c r="V703" s="253">
        <f t="shared" ref="V703:V704" si="1860">T703+U703</f>
        <v>0</v>
      </c>
      <c r="W703" s="253">
        <v>28</v>
      </c>
      <c r="X703" s="253">
        <f t="shared" ref="X703:X704" si="1861">V703+W703</f>
        <v>28</v>
      </c>
      <c r="Y703" s="253">
        <v>0</v>
      </c>
      <c r="Z703" s="253">
        <f t="shared" ref="Z703:Z704" si="1862">X703+Y703</f>
        <v>28</v>
      </c>
      <c r="AA703" s="253">
        <v>0</v>
      </c>
      <c r="AB703" s="253">
        <f t="shared" ref="AB703:AB704" si="1863">Z703+AA703</f>
        <v>28</v>
      </c>
      <c r="AC703" s="253">
        <v>-28</v>
      </c>
      <c r="AD703" s="253">
        <v>0</v>
      </c>
      <c r="AE703" s="253">
        <v>0</v>
      </c>
      <c r="AF703" s="257" t="e">
        <f t="shared" si="1839"/>
        <v>#DIV/0!</v>
      </c>
    </row>
    <row r="704" spans="1:32" ht="27" hidden="1" customHeight="1" x14ac:dyDescent="0.2">
      <c r="A704" s="255" t="s">
        <v>1103</v>
      </c>
      <c r="B704" s="267">
        <v>801</v>
      </c>
      <c r="C704" s="248" t="s">
        <v>194</v>
      </c>
      <c r="D704" s="248" t="s">
        <v>208</v>
      </c>
      <c r="E704" s="248" t="s">
        <v>1102</v>
      </c>
      <c r="F704" s="248" t="s">
        <v>94</v>
      </c>
      <c r="G704" s="253"/>
      <c r="H704" s="253">
        <v>1.8</v>
      </c>
      <c r="I704" s="253">
        <v>0</v>
      </c>
      <c r="J704" s="253">
        <f>H704+I704</f>
        <v>1.8</v>
      </c>
      <c r="K704" s="253">
        <v>0</v>
      </c>
      <c r="L704" s="253">
        <v>2.2200000000000002</v>
      </c>
      <c r="M704" s="253">
        <v>2.2200000000000002</v>
      </c>
      <c r="N704" s="253">
        <v>0</v>
      </c>
      <c r="O704" s="253">
        <f>M704+N704</f>
        <v>2.2200000000000002</v>
      </c>
      <c r="P704" s="253">
        <v>2.2200000000000002</v>
      </c>
      <c r="Q704" s="253">
        <v>-2.2200000000000002</v>
      </c>
      <c r="R704" s="253">
        <f t="shared" si="1797"/>
        <v>0</v>
      </c>
      <c r="S704" s="253">
        <v>0</v>
      </c>
      <c r="T704" s="253">
        <f t="shared" si="1859"/>
        <v>0</v>
      </c>
      <c r="U704" s="253">
        <v>0</v>
      </c>
      <c r="V704" s="253">
        <f t="shared" si="1860"/>
        <v>0</v>
      </c>
      <c r="W704" s="253">
        <v>0.3</v>
      </c>
      <c r="X704" s="253">
        <f t="shared" si="1861"/>
        <v>0.3</v>
      </c>
      <c r="Y704" s="253">
        <v>-1.7000000000000001E-2</v>
      </c>
      <c r="Z704" s="253">
        <f t="shared" si="1862"/>
        <v>0.28299999999999997</v>
      </c>
      <c r="AA704" s="253">
        <v>0</v>
      </c>
      <c r="AB704" s="253">
        <f t="shared" si="1863"/>
        <v>0.28299999999999997</v>
      </c>
      <c r="AC704" s="253">
        <v>-0.28000000000000003</v>
      </c>
      <c r="AD704" s="253">
        <v>2.9999999999999472E-3</v>
      </c>
      <c r="AE704" s="253">
        <v>2.9999999999999472E-3</v>
      </c>
      <c r="AF704" s="257">
        <f t="shared" si="1839"/>
        <v>100</v>
      </c>
    </row>
    <row r="705" spans="1:32" s="429" customFormat="1" ht="14.25" x14ac:dyDescent="0.2">
      <c r="A705" s="447" t="s">
        <v>306</v>
      </c>
      <c r="B705" s="245">
        <v>801</v>
      </c>
      <c r="C705" s="246" t="s">
        <v>196</v>
      </c>
      <c r="D705" s="246"/>
      <c r="E705" s="246"/>
      <c r="F705" s="246"/>
      <c r="G705" s="271" t="e">
        <f>G706+G742+G745+G752</f>
        <v>#REF!</v>
      </c>
      <c r="H705" s="271" t="e">
        <f>H706+H742+H745+H752</f>
        <v>#REF!</v>
      </c>
      <c r="I705" s="271" t="e">
        <f>I706+I742+I745+I752</f>
        <v>#REF!</v>
      </c>
      <c r="J705" s="271" t="e">
        <f>J706+J742+J745+J752</f>
        <v>#REF!</v>
      </c>
      <c r="K705" s="271" t="e">
        <f>K706+K742+K745+K752</f>
        <v>#REF!</v>
      </c>
      <c r="L705" s="271" t="e">
        <f t="shared" ref="L705:U705" si="1864">L706+L745+L752</f>
        <v>#REF!</v>
      </c>
      <c r="M705" s="271" t="e">
        <f t="shared" si="1864"/>
        <v>#REF!</v>
      </c>
      <c r="N705" s="271" t="e">
        <f t="shared" si="1864"/>
        <v>#REF!</v>
      </c>
      <c r="O705" s="271" t="e">
        <f t="shared" si="1864"/>
        <v>#REF!</v>
      </c>
      <c r="P705" s="271" t="e">
        <f t="shared" si="1864"/>
        <v>#REF!</v>
      </c>
      <c r="Q705" s="271" t="e">
        <f t="shared" si="1864"/>
        <v>#REF!</v>
      </c>
      <c r="R705" s="271" t="e">
        <f t="shared" si="1864"/>
        <v>#REF!</v>
      </c>
      <c r="S705" s="271" t="e">
        <f t="shared" si="1864"/>
        <v>#REF!</v>
      </c>
      <c r="T705" s="271">
        <f t="shared" si="1864"/>
        <v>12343</v>
      </c>
      <c r="U705" s="271">
        <f t="shared" si="1864"/>
        <v>-3952.2999999999993</v>
      </c>
      <c r="V705" s="271">
        <f>V706+V745+V752+V742</f>
        <v>46331.61</v>
      </c>
      <c r="W705" s="271">
        <f t="shared" ref="W705:X705" si="1865">W706+W745+W752+W742</f>
        <v>-19677.11</v>
      </c>
      <c r="X705" s="271">
        <f t="shared" si="1865"/>
        <v>26654.5</v>
      </c>
      <c r="Y705" s="271">
        <f t="shared" ref="Y705:Z705" si="1866">Y706+Y745+Y752+Y742</f>
        <v>-50</v>
      </c>
      <c r="Z705" s="271">
        <f t="shared" si="1866"/>
        <v>26604.5</v>
      </c>
      <c r="AA705" s="271">
        <f t="shared" ref="AA705:AB705" si="1867">AA706+AA745+AA752+AA742</f>
        <v>-1591.5386899999999</v>
      </c>
      <c r="AB705" s="271">
        <f t="shared" si="1867"/>
        <v>25012.961309999999</v>
      </c>
      <c r="AC705" s="271">
        <f t="shared" ref="AC705:AD705" si="1868">AC706+AC745+AC752+AC742</f>
        <v>3656.8669999999997</v>
      </c>
      <c r="AD705" s="271">
        <f t="shared" si="1868"/>
        <v>28646.541309999997</v>
      </c>
      <c r="AE705" s="271">
        <f t="shared" ref="AE705" si="1869">AE706+AE745+AE752+AE742</f>
        <v>22728.405499999997</v>
      </c>
      <c r="AF705" s="257">
        <f t="shared" si="1839"/>
        <v>79.340836487181505</v>
      </c>
    </row>
    <row r="706" spans="1:32" x14ac:dyDescent="0.2">
      <c r="A706" s="447" t="s">
        <v>217</v>
      </c>
      <c r="B706" s="245">
        <v>801</v>
      </c>
      <c r="C706" s="246" t="s">
        <v>196</v>
      </c>
      <c r="D706" s="246" t="s">
        <v>198</v>
      </c>
      <c r="E706" s="246"/>
      <c r="F706" s="246"/>
      <c r="G706" s="253">
        <f>G710+G715+G729+G735+G738+G740</f>
        <v>0</v>
      </c>
      <c r="H706" s="271">
        <f t="shared" ref="H706:Q706" si="1870">H729+H735+H738+H740</f>
        <v>2737.8</v>
      </c>
      <c r="I706" s="271">
        <f t="shared" si="1870"/>
        <v>0</v>
      </c>
      <c r="J706" s="271">
        <f t="shared" si="1870"/>
        <v>2737.8</v>
      </c>
      <c r="K706" s="271">
        <f t="shared" si="1870"/>
        <v>-563.1</v>
      </c>
      <c r="L706" s="271">
        <f t="shared" si="1870"/>
        <v>2511.4</v>
      </c>
      <c r="M706" s="271">
        <f t="shared" si="1870"/>
        <v>2511.4</v>
      </c>
      <c r="N706" s="271">
        <f t="shared" si="1870"/>
        <v>-117.70000000000002</v>
      </c>
      <c r="O706" s="271">
        <f t="shared" si="1870"/>
        <v>2393.7000000000003</v>
      </c>
      <c r="P706" s="271">
        <f t="shared" si="1870"/>
        <v>2432.1</v>
      </c>
      <c r="Q706" s="271">
        <f t="shared" si="1870"/>
        <v>-9.2000000000000028</v>
      </c>
      <c r="R706" s="271">
        <f>R729+R735+R738+R740</f>
        <v>2422.9</v>
      </c>
      <c r="S706" s="271">
        <f t="shared" ref="S706:T706" si="1871">S729+S735+S738+S740</f>
        <v>413.2</v>
      </c>
      <c r="T706" s="271">
        <f t="shared" si="1871"/>
        <v>2836.1</v>
      </c>
      <c r="U706" s="271">
        <f t="shared" ref="U706:V706" si="1872">U729+U735+U738+U740</f>
        <v>57.6</v>
      </c>
      <c r="V706" s="271">
        <f t="shared" si="1872"/>
        <v>2848.7</v>
      </c>
      <c r="W706" s="271">
        <f t="shared" ref="W706:X706" si="1873">W729+W735+W738+W740</f>
        <v>193.5</v>
      </c>
      <c r="X706" s="271">
        <f t="shared" si="1873"/>
        <v>3042.2000000000003</v>
      </c>
      <c r="Y706" s="271">
        <f t="shared" ref="Y706:Z706" si="1874">Y729+Y735+Y738+Y740</f>
        <v>0</v>
      </c>
      <c r="Z706" s="271">
        <f t="shared" si="1874"/>
        <v>3042.2000000000003</v>
      </c>
      <c r="AA706" s="271">
        <f t="shared" ref="AA706:AB706" si="1875">AA729+AA735+AA738+AA740</f>
        <v>0</v>
      </c>
      <c r="AB706" s="271">
        <f t="shared" si="1875"/>
        <v>3042.2000000000003</v>
      </c>
      <c r="AC706" s="271">
        <f t="shared" ref="AC706:AD706" si="1876">AC729+AC735+AC738+AC740</f>
        <v>-93.595000000000027</v>
      </c>
      <c r="AD706" s="271">
        <f t="shared" si="1876"/>
        <v>2948.6049999999996</v>
      </c>
      <c r="AE706" s="271">
        <f t="shared" ref="AE706" si="1877">AE729+AE735+AE738+AE740</f>
        <v>2948.6049999999996</v>
      </c>
      <c r="AF706" s="257">
        <f t="shared" si="1839"/>
        <v>100</v>
      </c>
    </row>
    <row r="707" spans="1:32" ht="28.5" hidden="1" customHeight="1" x14ac:dyDescent="0.2">
      <c r="A707" s="255" t="s">
        <v>123</v>
      </c>
      <c r="B707" s="267">
        <v>801</v>
      </c>
      <c r="C707" s="248" t="s">
        <v>196</v>
      </c>
      <c r="D707" s="248" t="s">
        <v>198</v>
      </c>
      <c r="E707" s="248" t="s">
        <v>332</v>
      </c>
      <c r="F707" s="246"/>
      <c r="G707" s="253"/>
      <c r="H707" s="253"/>
      <c r="I707" s="253">
        <f t="shared" ref="I707:AC708" si="1878">I708</f>
        <v>-1302</v>
      </c>
      <c r="J707" s="253">
        <f t="shared" si="1878"/>
        <v>-1302</v>
      </c>
      <c r="K707" s="253">
        <f t="shared" si="1878"/>
        <v>-1302</v>
      </c>
      <c r="L707" s="253">
        <f t="shared" si="1878"/>
        <v>-1302</v>
      </c>
      <c r="M707" s="253">
        <f t="shared" si="1878"/>
        <v>-2604</v>
      </c>
      <c r="N707" s="253">
        <f t="shared" si="1878"/>
        <v>-2604</v>
      </c>
      <c r="O707" s="253">
        <f t="shared" si="1878"/>
        <v>-3906</v>
      </c>
      <c r="P707" s="253">
        <f t="shared" si="1878"/>
        <v>-3906</v>
      </c>
      <c r="Q707" s="253">
        <f t="shared" si="1878"/>
        <v>-6510</v>
      </c>
      <c r="R707" s="253">
        <f t="shared" si="1878"/>
        <v>-6510</v>
      </c>
      <c r="S707" s="253">
        <f t="shared" si="1878"/>
        <v>-10416</v>
      </c>
      <c r="T707" s="253">
        <f t="shared" si="1878"/>
        <v>-10416</v>
      </c>
      <c r="U707" s="253">
        <f t="shared" si="1878"/>
        <v>-16926</v>
      </c>
      <c r="V707" s="253">
        <f t="shared" si="1878"/>
        <v>-16926</v>
      </c>
      <c r="W707" s="253">
        <f t="shared" si="1878"/>
        <v>-27342</v>
      </c>
      <c r="X707" s="253">
        <f t="shared" si="1878"/>
        <v>-27342</v>
      </c>
      <c r="Y707" s="253">
        <f t="shared" si="1878"/>
        <v>-44268</v>
      </c>
      <c r="Z707" s="253">
        <f t="shared" ref="Y707:AE708" si="1879">Z708</f>
        <v>-44268</v>
      </c>
      <c r="AA707" s="253">
        <f t="shared" si="1878"/>
        <v>-71610</v>
      </c>
      <c r="AB707" s="253">
        <f t="shared" si="1879"/>
        <v>-71610</v>
      </c>
      <c r="AC707" s="253">
        <f t="shared" si="1878"/>
        <v>-115878</v>
      </c>
      <c r="AD707" s="253">
        <f t="shared" si="1879"/>
        <v>-115878</v>
      </c>
      <c r="AE707" s="253">
        <f t="shared" si="1879"/>
        <v>-187488</v>
      </c>
      <c r="AF707" s="257">
        <f t="shared" si="1839"/>
        <v>161.79775280898875</v>
      </c>
    </row>
    <row r="708" spans="1:32" hidden="1" x14ac:dyDescent="0.2">
      <c r="A708" s="255" t="s">
        <v>333</v>
      </c>
      <c r="B708" s="267">
        <v>801</v>
      </c>
      <c r="C708" s="248" t="s">
        <v>196</v>
      </c>
      <c r="D708" s="248" t="s">
        <v>198</v>
      </c>
      <c r="E708" s="248" t="s">
        <v>334</v>
      </c>
      <c r="F708" s="248"/>
      <c r="G708" s="253"/>
      <c r="H708" s="253"/>
      <c r="I708" s="253">
        <f t="shared" si="1878"/>
        <v>-1302</v>
      </c>
      <c r="J708" s="253">
        <f t="shared" si="1878"/>
        <v>-1302</v>
      </c>
      <c r="K708" s="253">
        <f t="shared" si="1878"/>
        <v>-1302</v>
      </c>
      <c r="L708" s="253">
        <f t="shared" si="1878"/>
        <v>-1302</v>
      </c>
      <c r="M708" s="253">
        <f t="shared" si="1878"/>
        <v>-2604</v>
      </c>
      <c r="N708" s="253">
        <f t="shared" si="1878"/>
        <v>-2604</v>
      </c>
      <c r="O708" s="253">
        <f t="shared" si="1878"/>
        <v>-3906</v>
      </c>
      <c r="P708" s="253">
        <f t="shared" si="1878"/>
        <v>-3906</v>
      </c>
      <c r="Q708" s="253">
        <f t="shared" si="1878"/>
        <v>-6510</v>
      </c>
      <c r="R708" s="253">
        <f t="shared" si="1878"/>
        <v>-6510</v>
      </c>
      <c r="S708" s="253">
        <f t="shared" si="1878"/>
        <v>-10416</v>
      </c>
      <c r="T708" s="253">
        <f t="shared" si="1878"/>
        <v>-10416</v>
      </c>
      <c r="U708" s="253">
        <f t="shared" si="1878"/>
        <v>-16926</v>
      </c>
      <c r="V708" s="253">
        <f t="shared" si="1878"/>
        <v>-16926</v>
      </c>
      <c r="W708" s="253">
        <f t="shared" si="1878"/>
        <v>-27342</v>
      </c>
      <c r="X708" s="253">
        <f t="shared" si="1878"/>
        <v>-27342</v>
      </c>
      <c r="Y708" s="253">
        <f t="shared" si="1879"/>
        <v>-44268</v>
      </c>
      <c r="Z708" s="253">
        <f t="shared" si="1879"/>
        <v>-44268</v>
      </c>
      <c r="AA708" s="253">
        <f t="shared" si="1879"/>
        <v>-71610</v>
      </c>
      <c r="AB708" s="253">
        <f t="shared" si="1879"/>
        <v>-71610</v>
      </c>
      <c r="AC708" s="253">
        <f t="shared" si="1879"/>
        <v>-115878</v>
      </c>
      <c r="AD708" s="253">
        <f t="shared" si="1879"/>
        <v>-115878</v>
      </c>
      <c r="AE708" s="253">
        <f t="shared" si="1879"/>
        <v>-187488</v>
      </c>
      <c r="AF708" s="257">
        <f t="shared" si="1839"/>
        <v>161.79775280898875</v>
      </c>
    </row>
    <row r="709" spans="1:32" hidden="1" x14ac:dyDescent="0.2">
      <c r="A709" s="255" t="s">
        <v>95</v>
      </c>
      <c r="B709" s="267">
        <v>801</v>
      </c>
      <c r="C709" s="248" t="s">
        <v>196</v>
      </c>
      <c r="D709" s="248" t="s">
        <v>198</v>
      </c>
      <c r="E709" s="248" t="s">
        <v>334</v>
      </c>
      <c r="F709" s="248" t="s">
        <v>96</v>
      </c>
      <c r="G709" s="253"/>
      <c r="H709" s="253"/>
      <c r="I709" s="253">
        <v>-1302</v>
      </c>
      <c r="J709" s="253">
        <f>G709+I709</f>
        <v>-1302</v>
      </c>
      <c r="K709" s="253">
        <v>-1302</v>
      </c>
      <c r="L709" s="253">
        <f>H709+J709</f>
        <v>-1302</v>
      </c>
      <c r="M709" s="253">
        <f>I709+K709</f>
        <v>-2604</v>
      </c>
      <c r="N709" s="253">
        <f t="shared" ref="N709:O709" si="1880">J709+L709</f>
        <v>-2604</v>
      </c>
      <c r="O709" s="253">
        <f t="shared" si="1880"/>
        <v>-3906</v>
      </c>
      <c r="P709" s="253">
        <f>L709+N709</f>
        <v>-3906</v>
      </c>
      <c r="Q709" s="253">
        <f t="shared" ref="Q709:R709" si="1881">M709+O709</f>
        <v>-6510</v>
      </c>
      <c r="R709" s="253">
        <f t="shared" si="1881"/>
        <v>-6510</v>
      </c>
      <c r="S709" s="253">
        <f t="shared" ref="S709" si="1882">O709+Q709</f>
        <v>-10416</v>
      </c>
      <c r="T709" s="253">
        <f t="shared" ref="T709" si="1883">P709+R709</f>
        <v>-10416</v>
      </c>
      <c r="U709" s="253">
        <f t="shared" ref="U709" si="1884">Q709+S709</f>
        <v>-16926</v>
      </c>
      <c r="V709" s="253">
        <f t="shared" ref="V709" si="1885">R709+T709</f>
        <v>-16926</v>
      </c>
      <c r="W709" s="253">
        <f t="shared" ref="W709" si="1886">S709+U709</f>
        <v>-27342</v>
      </c>
      <c r="X709" s="253">
        <f t="shared" ref="X709" si="1887">T709+V709</f>
        <v>-27342</v>
      </c>
      <c r="Y709" s="253">
        <f t="shared" ref="Y709" si="1888">U709+W709</f>
        <v>-44268</v>
      </c>
      <c r="Z709" s="253">
        <f t="shared" ref="Z709" si="1889">V709+X709</f>
        <v>-44268</v>
      </c>
      <c r="AA709" s="253">
        <f t="shared" ref="AA709" si="1890">W709+Y709</f>
        <v>-71610</v>
      </c>
      <c r="AB709" s="253">
        <f t="shared" ref="AB709" si="1891">X709+Z709</f>
        <v>-71610</v>
      </c>
      <c r="AC709" s="253">
        <f t="shared" ref="AC709" si="1892">Y709+AA709</f>
        <v>-115878</v>
      </c>
      <c r="AD709" s="253">
        <f t="shared" ref="AD709:AE709" si="1893">Z709+AB709</f>
        <v>-115878</v>
      </c>
      <c r="AE709" s="253">
        <f t="shared" si="1893"/>
        <v>-187488</v>
      </c>
      <c r="AF709" s="257">
        <f t="shared" si="1839"/>
        <v>161.79775280898875</v>
      </c>
    </row>
    <row r="710" spans="1:32" ht="18" hidden="1" customHeight="1" x14ac:dyDescent="0.2">
      <c r="A710" s="255" t="s">
        <v>973</v>
      </c>
      <c r="B710" s="267">
        <v>801</v>
      </c>
      <c r="C710" s="248" t="s">
        <v>196</v>
      </c>
      <c r="D710" s="248" t="s">
        <v>198</v>
      </c>
      <c r="E710" s="248" t="s">
        <v>462</v>
      </c>
      <c r="F710" s="248"/>
      <c r="G710" s="253">
        <f t="shared" ref="G710:R710" si="1894">G711+G713</f>
        <v>0</v>
      </c>
      <c r="H710" s="253"/>
      <c r="I710" s="253">
        <f t="shared" si="1894"/>
        <v>-1750.2</v>
      </c>
      <c r="J710" s="253" t="e">
        <f t="shared" si="1894"/>
        <v>#REF!</v>
      </c>
      <c r="K710" s="253">
        <f t="shared" si="1894"/>
        <v>-1750.2</v>
      </c>
      <c r="L710" s="253" t="e">
        <f>L711+L713</f>
        <v>#REF!</v>
      </c>
      <c r="M710" s="253" t="e">
        <f t="shared" si="1894"/>
        <v>#REF!</v>
      </c>
      <c r="N710" s="253" t="e">
        <f t="shared" si="1894"/>
        <v>#REF!</v>
      </c>
      <c r="O710" s="253" t="e">
        <f t="shared" si="1894"/>
        <v>#REF!</v>
      </c>
      <c r="P710" s="253" t="e">
        <f t="shared" si="1894"/>
        <v>#REF!</v>
      </c>
      <c r="Q710" s="253" t="e">
        <f t="shared" si="1894"/>
        <v>#REF!</v>
      </c>
      <c r="R710" s="253" t="e">
        <f t="shared" si="1894"/>
        <v>#REF!</v>
      </c>
      <c r="S710" s="253" t="e">
        <f t="shared" ref="S710:T710" si="1895">S711+S713</f>
        <v>#REF!</v>
      </c>
      <c r="T710" s="253" t="e">
        <f t="shared" si="1895"/>
        <v>#REF!</v>
      </c>
      <c r="U710" s="253" t="e">
        <f t="shared" ref="U710:V710" si="1896">U711+U713</f>
        <v>#REF!</v>
      </c>
      <c r="V710" s="253" t="e">
        <f t="shared" si="1896"/>
        <v>#REF!</v>
      </c>
      <c r="W710" s="253" t="e">
        <f t="shared" ref="W710:X710" si="1897">W711+W713</f>
        <v>#REF!</v>
      </c>
      <c r="X710" s="253" t="e">
        <f t="shared" si="1897"/>
        <v>#REF!</v>
      </c>
      <c r="Y710" s="253" t="e">
        <f t="shared" ref="Y710:Z710" si="1898">Y711+Y713</f>
        <v>#REF!</v>
      </c>
      <c r="Z710" s="253" t="e">
        <f t="shared" si="1898"/>
        <v>#REF!</v>
      </c>
      <c r="AA710" s="253" t="e">
        <f t="shared" ref="AA710:AB710" si="1899">AA711+AA713</f>
        <v>#REF!</v>
      </c>
      <c r="AB710" s="253" t="e">
        <f t="shared" si="1899"/>
        <v>#REF!</v>
      </c>
      <c r="AC710" s="253" t="e">
        <f t="shared" ref="AC710:AD710" si="1900">AC711+AC713</f>
        <v>#REF!</v>
      </c>
      <c r="AD710" s="253" t="e">
        <f t="shared" si="1900"/>
        <v>#REF!</v>
      </c>
      <c r="AE710" s="253" t="e">
        <f t="shared" ref="AE710" si="1901">AE711+AE713</f>
        <v>#REF!</v>
      </c>
      <c r="AF710" s="257" t="e">
        <f t="shared" si="1839"/>
        <v>#REF!</v>
      </c>
    </row>
    <row r="711" spans="1:32" ht="42.75" hidden="1" customHeight="1" x14ac:dyDescent="0.2">
      <c r="A711" s="255" t="s">
        <v>982</v>
      </c>
      <c r="B711" s="267">
        <v>801</v>
      </c>
      <c r="C711" s="248" t="s">
        <v>196</v>
      </c>
      <c r="D711" s="248" t="s">
        <v>198</v>
      </c>
      <c r="E711" s="248" t="s">
        <v>515</v>
      </c>
      <c r="F711" s="248"/>
      <c r="G711" s="253"/>
      <c r="H711" s="253"/>
      <c r="I711" s="253">
        <f>I712</f>
        <v>-1450.2</v>
      </c>
      <c r="J711" s="253" t="e">
        <f>J712</f>
        <v>#REF!</v>
      </c>
      <c r="K711" s="253">
        <f>K712</f>
        <v>-1450.2</v>
      </c>
      <c r="L711" s="253" t="e">
        <f>L712</f>
        <v>#REF!</v>
      </c>
      <c r="M711" s="253" t="e">
        <f>M712</f>
        <v>#REF!</v>
      </c>
      <c r="N711" s="253" t="e">
        <f t="shared" ref="N711:AE711" si="1902">N712</f>
        <v>#REF!</v>
      </c>
      <c r="O711" s="253" t="e">
        <f t="shared" si="1902"/>
        <v>#REF!</v>
      </c>
      <c r="P711" s="253" t="e">
        <f t="shared" si="1902"/>
        <v>#REF!</v>
      </c>
      <c r="Q711" s="253" t="e">
        <f t="shared" si="1902"/>
        <v>#REF!</v>
      </c>
      <c r="R711" s="253" t="e">
        <f t="shared" si="1902"/>
        <v>#REF!</v>
      </c>
      <c r="S711" s="253" t="e">
        <f t="shared" si="1902"/>
        <v>#REF!</v>
      </c>
      <c r="T711" s="253" t="e">
        <f t="shared" si="1902"/>
        <v>#REF!</v>
      </c>
      <c r="U711" s="253" t="e">
        <f t="shared" si="1902"/>
        <v>#REF!</v>
      </c>
      <c r="V711" s="253" t="e">
        <f t="shared" si="1902"/>
        <v>#REF!</v>
      </c>
      <c r="W711" s="253" t="e">
        <f t="shared" si="1902"/>
        <v>#REF!</v>
      </c>
      <c r="X711" s="253" t="e">
        <f t="shared" si="1902"/>
        <v>#REF!</v>
      </c>
      <c r="Y711" s="253" t="e">
        <f t="shared" si="1902"/>
        <v>#REF!</v>
      </c>
      <c r="Z711" s="253" t="e">
        <f t="shared" si="1902"/>
        <v>#REF!</v>
      </c>
      <c r="AA711" s="253" t="e">
        <f t="shared" si="1902"/>
        <v>#REF!</v>
      </c>
      <c r="AB711" s="253" t="e">
        <f t="shared" si="1902"/>
        <v>#REF!</v>
      </c>
      <c r="AC711" s="253" t="e">
        <f t="shared" si="1902"/>
        <v>#REF!</v>
      </c>
      <c r="AD711" s="253" t="e">
        <f t="shared" si="1902"/>
        <v>#REF!</v>
      </c>
      <c r="AE711" s="253" t="e">
        <f t="shared" si="1902"/>
        <v>#REF!</v>
      </c>
      <c r="AF711" s="257" t="e">
        <f t="shared" si="1839"/>
        <v>#REF!</v>
      </c>
    </row>
    <row r="712" spans="1:32" ht="18.75" hidden="1" customHeight="1" x14ac:dyDescent="0.2">
      <c r="A712" s="255" t="s">
        <v>95</v>
      </c>
      <c r="B712" s="267">
        <v>801</v>
      </c>
      <c r="C712" s="248" t="s">
        <v>196</v>
      </c>
      <c r="D712" s="248" t="s">
        <v>198</v>
      </c>
      <c r="E712" s="248" t="s">
        <v>515</v>
      </c>
      <c r="F712" s="248" t="s">
        <v>96</v>
      </c>
      <c r="G712" s="253"/>
      <c r="H712" s="253"/>
      <c r="I712" s="253">
        <v>-1450.2</v>
      </c>
      <c r="J712" s="253" t="e">
        <f>#REF!+I712</f>
        <v>#REF!</v>
      </c>
      <c r="K712" s="253">
        <v>-1450.2</v>
      </c>
      <c r="L712" s="253" t="e">
        <f>#REF!+J712</f>
        <v>#REF!</v>
      </c>
      <c r="M712" s="253" t="e">
        <f>#REF!+K712</f>
        <v>#REF!</v>
      </c>
      <c r="N712" s="253" t="e">
        <f>#REF!+L712</f>
        <v>#REF!</v>
      </c>
      <c r="O712" s="253" t="e">
        <f>#REF!+M712</f>
        <v>#REF!</v>
      </c>
      <c r="P712" s="253" t="e">
        <f>#REF!+N712</f>
        <v>#REF!</v>
      </c>
      <c r="Q712" s="253" t="e">
        <f>#REF!+O712</f>
        <v>#REF!</v>
      </c>
      <c r="R712" s="253" t="e">
        <f>#REF!+P712</f>
        <v>#REF!</v>
      </c>
      <c r="S712" s="253" t="e">
        <f>#REF!+Q712</f>
        <v>#REF!</v>
      </c>
      <c r="T712" s="253" t="e">
        <f>#REF!+R712</f>
        <v>#REF!</v>
      </c>
      <c r="U712" s="253" t="e">
        <f>#REF!+S712</f>
        <v>#REF!</v>
      </c>
      <c r="V712" s="253" t="e">
        <f>#REF!+T712</f>
        <v>#REF!</v>
      </c>
      <c r="W712" s="253" t="e">
        <f>#REF!+U712</f>
        <v>#REF!</v>
      </c>
      <c r="X712" s="253" t="e">
        <f>#REF!+V712</f>
        <v>#REF!</v>
      </c>
      <c r="Y712" s="253" t="e">
        <f>#REF!+W712</f>
        <v>#REF!</v>
      </c>
      <c r="Z712" s="253" t="e">
        <f>#REF!+X712</f>
        <v>#REF!</v>
      </c>
      <c r="AA712" s="253" t="e">
        <f>#REF!+Y712</f>
        <v>#REF!</v>
      </c>
      <c r="AB712" s="253" t="e">
        <f>#REF!+Z712</f>
        <v>#REF!</v>
      </c>
      <c r="AC712" s="253" t="e">
        <f>#REF!+AA712</f>
        <v>#REF!</v>
      </c>
      <c r="AD712" s="253" t="e">
        <f>#REF!+AB712</f>
        <v>#REF!</v>
      </c>
      <c r="AE712" s="253" t="e">
        <f>#REF!+AC712</f>
        <v>#REF!</v>
      </c>
      <c r="AF712" s="257" t="e">
        <f t="shared" si="1839"/>
        <v>#REF!</v>
      </c>
    </row>
    <row r="713" spans="1:32" ht="39.75" hidden="1" customHeight="1" x14ac:dyDescent="0.2">
      <c r="A713" s="255" t="s">
        <v>983</v>
      </c>
      <c r="B713" s="267">
        <v>801</v>
      </c>
      <c r="C713" s="248" t="s">
        <v>196</v>
      </c>
      <c r="D713" s="248" t="s">
        <v>198</v>
      </c>
      <c r="E713" s="248" t="s">
        <v>516</v>
      </c>
      <c r="F713" s="247"/>
      <c r="G713" s="253"/>
      <c r="H713" s="253"/>
      <c r="I713" s="253">
        <f>I714</f>
        <v>-300</v>
      </c>
      <c r="J713" s="253" t="e">
        <f>J714</f>
        <v>#REF!</v>
      </c>
      <c r="K713" s="253">
        <f>K714</f>
        <v>-300</v>
      </c>
      <c r="L713" s="253" t="e">
        <f>L714</f>
        <v>#REF!</v>
      </c>
      <c r="M713" s="253" t="e">
        <f>M714</f>
        <v>#REF!</v>
      </c>
      <c r="N713" s="253" t="e">
        <f t="shared" ref="N713:AE713" si="1903">N714</f>
        <v>#REF!</v>
      </c>
      <c r="O713" s="253" t="e">
        <f t="shared" si="1903"/>
        <v>#REF!</v>
      </c>
      <c r="P713" s="253" t="e">
        <f t="shared" si="1903"/>
        <v>#REF!</v>
      </c>
      <c r="Q713" s="253" t="e">
        <f t="shared" si="1903"/>
        <v>#REF!</v>
      </c>
      <c r="R713" s="253" t="e">
        <f t="shared" si="1903"/>
        <v>#REF!</v>
      </c>
      <c r="S713" s="253" t="e">
        <f t="shared" si="1903"/>
        <v>#REF!</v>
      </c>
      <c r="T713" s="253" t="e">
        <f t="shared" si="1903"/>
        <v>#REF!</v>
      </c>
      <c r="U713" s="253" t="e">
        <f t="shared" si="1903"/>
        <v>#REF!</v>
      </c>
      <c r="V713" s="253" t="e">
        <f t="shared" si="1903"/>
        <v>#REF!</v>
      </c>
      <c r="W713" s="253" t="e">
        <f t="shared" si="1903"/>
        <v>#REF!</v>
      </c>
      <c r="X713" s="253" t="e">
        <f t="shared" si="1903"/>
        <v>#REF!</v>
      </c>
      <c r="Y713" s="253" t="e">
        <f t="shared" si="1903"/>
        <v>#REF!</v>
      </c>
      <c r="Z713" s="253" t="e">
        <f t="shared" si="1903"/>
        <v>#REF!</v>
      </c>
      <c r="AA713" s="253" t="e">
        <f t="shared" si="1903"/>
        <v>#REF!</v>
      </c>
      <c r="AB713" s="253" t="e">
        <f t="shared" si="1903"/>
        <v>#REF!</v>
      </c>
      <c r="AC713" s="253" t="e">
        <f t="shared" si="1903"/>
        <v>#REF!</v>
      </c>
      <c r="AD713" s="253" t="e">
        <f t="shared" si="1903"/>
        <v>#REF!</v>
      </c>
      <c r="AE713" s="253" t="e">
        <f t="shared" si="1903"/>
        <v>#REF!</v>
      </c>
      <c r="AF713" s="257" t="e">
        <f t="shared" si="1839"/>
        <v>#REF!</v>
      </c>
    </row>
    <row r="714" spans="1:32" ht="21.75" hidden="1" customHeight="1" x14ac:dyDescent="0.2">
      <c r="A714" s="255" t="s">
        <v>719</v>
      </c>
      <c r="B714" s="267">
        <v>801</v>
      </c>
      <c r="C714" s="248" t="s">
        <v>196</v>
      </c>
      <c r="D714" s="248" t="s">
        <v>198</v>
      </c>
      <c r="E714" s="248" t="s">
        <v>517</v>
      </c>
      <c r="F714" s="248" t="s">
        <v>94</v>
      </c>
      <c r="G714" s="253"/>
      <c r="H714" s="253"/>
      <c r="I714" s="253">
        <v>-300</v>
      </c>
      <c r="J714" s="253" t="e">
        <f>#REF!+I714</f>
        <v>#REF!</v>
      </c>
      <c r="K714" s="253">
        <v>-300</v>
      </c>
      <c r="L714" s="253" t="e">
        <f>#REF!+J714</f>
        <v>#REF!</v>
      </c>
      <c r="M714" s="253" t="e">
        <f>#REF!+K714</f>
        <v>#REF!</v>
      </c>
      <c r="N714" s="253" t="e">
        <f>#REF!+L714</f>
        <v>#REF!</v>
      </c>
      <c r="O714" s="253" t="e">
        <f>#REF!+M714</f>
        <v>#REF!</v>
      </c>
      <c r="P714" s="253" t="e">
        <f>#REF!+N714</f>
        <v>#REF!</v>
      </c>
      <c r="Q714" s="253" t="e">
        <f>#REF!+O714</f>
        <v>#REF!</v>
      </c>
      <c r="R714" s="253" t="e">
        <f>#REF!+P714</f>
        <v>#REF!</v>
      </c>
      <c r="S714" s="253" t="e">
        <f>#REF!+Q714</f>
        <v>#REF!</v>
      </c>
      <c r="T714" s="253" t="e">
        <f>#REF!+R714</f>
        <v>#REF!</v>
      </c>
      <c r="U714" s="253" t="e">
        <f>#REF!+S714</f>
        <v>#REF!</v>
      </c>
      <c r="V714" s="253" t="e">
        <f>#REF!+T714</f>
        <v>#REF!</v>
      </c>
      <c r="W714" s="253" t="e">
        <f>#REF!+U714</f>
        <v>#REF!</v>
      </c>
      <c r="X714" s="253" t="e">
        <f>#REF!+V714</f>
        <v>#REF!</v>
      </c>
      <c r="Y714" s="253" t="e">
        <f>#REF!+W714</f>
        <v>#REF!</v>
      </c>
      <c r="Z714" s="253" t="e">
        <f>#REF!+X714</f>
        <v>#REF!</v>
      </c>
      <c r="AA714" s="253" t="e">
        <f>#REF!+Y714</f>
        <v>#REF!</v>
      </c>
      <c r="AB714" s="253" t="e">
        <f>#REF!+Z714</f>
        <v>#REF!</v>
      </c>
      <c r="AC714" s="253" t="e">
        <f>#REF!+AA714</f>
        <v>#REF!</v>
      </c>
      <c r="AD714" s="253" t="e">
        <f>#REF!+AB714</f>
        <v>#REF!</v>
      </c>
      <c r="AE714" s="253" t="e">
        <f>#REF!+AC714</f>
        <v>#REF!</v>
      </c>
      <c r="AF714" s="257" t="e">
        <f t="shared" si="1839"/>
        <v>#REF!</v>
      </c>
    </row>
    <row r="715" spans="1:32" ht="39.75" hidden="1" customHeight="1" x14ac:dyDescent="0.2">
      <c r="A715" s="372" t="s">
        <v>730</v>
      </c>
      <c r="B715" s="267">
        <v>801</v>
      </c>
      <c r="C715" s="268" t="s">
        <v>196</v>
      </c>
      <c r="D715" s="268" t="s">
        <v>198</v>
      </c>
      <c r="E715" s="268" t="s">
        <v>518</v>
      </c>
      <c r="F715" s="268"/>
      <c r="G715" s="253"/>
      <c r="H715" s="253"/>
      <c r="I715" s="253">
        <f>I716+I718</f>
        <v>-876.2</v>
      </c>
      <c r="J715" s="253" t="e">
        <f>J716+J718</f>
        <v>#REF!</v>
      </c>
      <c r="K715" s="253">
        <f>K716+K718</f>
        <v>-876.2</v>
      </c>
      <c r="L715" s="253" t="e">
        <f>L716+L718</f>
        <v>#REF!</v>
      </c>
      <c r="M715" s="253" t="e">
        <f>M716+M718</f>
        <v>#REF!</v>
      </c>
      <c r="N715" s="253" t="e">
        <f t="shared" ref="N715:R715" si="1904">N716+N718</f>
        <v>#REF!</v>
      </c>
      <c r="O715" s="253" t="e">
        <f t="shared" si="1904"/>
        <v>#REF!</v>
      </c>
      <c r="P715" s="253" t="e">
        <f t="shared" si="1904"/>
        <v>#REF!</v>
      </c>
      <c r="Q715" s="253" t="e">
        <f t="shared" si="1904"/>
        <v>#REF!</v>
      </c>
      <c r="R715" s="253" t="e">
        <f t="shared" si="1904"/>
        <v>#REF!</v>
      </c>
      <c r="S715" s="253" t="e">
        <f t="shared" ref="S715:T715" si="1905">S716+S718</f>
        <v>#REF!</v>
      </c>
      <c r="T715" s="253" t="e">
        <f t="shared" si="1905"/>
        <v>#REF!</v>
      </c>
      <c r="U715" s="253" t="e">
        <f t="shared" ref="U715:V715" si="1906">U716+U718</f>
        <v>#REF!</v>
      </c>
      <c r="V715" s="253" t="e">
        <f t="shared" si="1906"/>
        <v>#REF!</v>
      </c>
      <c r="W715" s="253" t="e">
        <f t="shared" ref="W715:X715" si="1907">W716+W718</f>
        <v>#REF!</v>
      </c>
      <c r="X715" s="253" t="e">
        <f t="shared" si="1907"/>
        <v>#REF!</v>
      </c>
      <c r="Y715" s="253" t="e">
        <f t="shared" ref="Y715:Z715" si="1908">Y716+Y718</f>
        <v>#REF!</v>
      </c>
      <c r="Z715" s="253" t="e">
        <f t="shared" si="1908"/>
        <v>#REF!</v>
      </c>
      <c r="AA715" s="253" t="e">
        <f t="shared" ref="AA715:AB715" si="1909">AA716+AA718</f>
        <v>#REF!</v>
      </c>
      <c r="AB715" s="253" t="e">
        <f t="shared" si="1909"/>
        <v>#REF!</v>
      </c>
      <c r="AC715" s="253" t="e">
        <f t="shared" ref="AC715:AD715" si="1910">AC716+AC718</f>
        <v>#REF!</v>
      </c>
      <c r="AD715" s="253" t="e">
        <f t="shared" si="1910"/>
        <v>#REF!</v>
      </c>
      <c r="AE715" s="253" t="e">
        <f t="shared" ref="AE715" si="1911">AE716+AE718</f>
        <v>#REF!</v>
      </c>
      <c r="AF715" s="257" t="e">
        <f t="shared" si="1839"/>
        <v>#REF!</v>
      </c>
    </row>
    <row r="716" spans="1:32" ht="71.25" hidden="1" customHeight="1" x14ac:dyDescent="0.2">
      <c r="A716" s="372" t="s">
        <v>726</v>
      </c>
      <c r="B716" s="267">
        <v>801</v>
      </c>
      <c r="C716" s="268" t="s">
        <v>196</v>
      </c>
      <c r="D716" s="268" t="s">
        <v>198</v>
      </c>
      <c r="E716" s="268" t="s">
        <v>727</v>
      </c>
      <c r="F716" s="268"/>
      <c r="G716" s="253"/>
      <c r="H716" s="253"/>
      <c r="I716" s="253">
        <f>I717</f>
        <v>-431.2</v>
      </c>
      <c r="J716" s="253" t="e">
        <f>J717</f>
        <v>#REF!</v>
      </c>
      <c r="K716" s="253">
        <f>K717</f>
        <v>-431.2</v>
      </c>
      <c r="L716" s="253" t="e">
        <f>L717</f>
        <v>#REF!</v>
      </c>
      <c r="M716" s="253" t="e">
        <f>M717</f>
        <v>#REF!</v>
      </c>
      <c r="N716" s="253" t="e">
        <f t="shared" ref="N716:AE716" si="1912">N717</f>
        <v>#REF!</v>
      </c>
      <c r="O716" s="253" t="e">
        <f t="shared" si="1912"/>
        <v>#REF!</v>
      </c>
      <c r="P716" s="253" t="e">
        <f t="shared" si="1912"/>
        <v>#REF!</v>
      </c>
      <c r="Q716" s="253" t="e">
        <f t="shared" si="1912"/>
        <v>#REF!</v>
      </c>
      <c r="R716" s="253" t="e">
        <f t="shared" si="1912"/>
        <v>#REF!</v>
      </c>
      <c r="S716" s="253" t="e">
        <f t="shared" si="1912"/>
        <v>#REF!</v>
      </c>
      <c r="T716" s="253" t="e">
        <f t="shared" si="1912"/>
        <v>#REF!</v>
      </c>
      <c r="U716" s="253" t="e">
        <f t="shared" si="1912"/>
        <v>#REF!</v>
      </c>
      <c r="V716" s="253" t="e">
        <f t="shared" si="1912"/>
        <v>#REF!</v>
      </c>
      <c r="W716" s="253" t="e">
        <f t="shared" si="1912"/>
        <v>#REF!</v>
      </c>
      <c r="X716" s="253" t="e">
        <f t="shared" si="1912"/>
        <v>#REF!</v>
      </c>
      <c r="Y716" s="253" t="e">
        <f t="shared" si="1912"/>
        <v>#REF!</v>
      </c>
      <c r="Z716" s="253" t="e">
        <f t="shared" si="1912"/>
        <v>#REF!</v>
      </c>
      <c r="AA716" s="253" t="e">
        <f t="shared" si="1912"/>
        <v>#REF!</v>
      </c>
      <c r="AB716" s="253" t="e">
        <f t="shared" si="1912"/>
        <v>#REF!</v>
      </c>
      <c r="AC716" s="253" t="e">
        <f t="shared" si="1912"/>
        <v>#REF!</v>
      </c>
      <c r="AD716" s="253" t="e">
        <f t="shared" si="1912"/>
        <v>#REF!</v>
      </c>
      <c r="AE716" s="253" t="e">
        <f t="shared" si="1912"/>
        <v>#REF!</v>
      </c>
      <c r="AF716" s="257" t="e">
        <f t="shared" si="1839"/>
        <v>#REF!</v>
      </c>
    </row>
    <row r="717" spans="1:32" ht="21" hidden="1" customHeight="1" x14ac:dyDescent="0.2">
      <c r="A717" s="255" t="s">
        <v>93</v>
      </c>
      <c r="B717" s="267">
        <v>801</v>
      </c>
      <c r="C717" s="268" t="s">
        <v>196</v>
      </c>
      <c r="D717" s="268" t="s">
        <v>198</v>
      </c>
      <c r="E717" s="268" t="s">
        <v>727</v>
      </c>
      <c r="F717" s="268" t="s">
        <v>94</v>
      </c>
      <c r="G717" s="253"/>
      <c r="H717" s="253"/>
      <c r="I717" s="253">
        <v>-431.2</v>
      </c>
      <c r="J717" s="253" t="e">
        <f>#REF!+I717</f>
        <v>#REF!</v>
      </c>
      <c r="K717" s="253">
        <v>-431.2</v>
      </c>
      <c r="L717" s="253" t="e">
        <f>#REF!+J717</f>
        <v>#REF!</v>
      </c>
      <c r="M717" s="253" t="e">
        <f>#REF!+K717</f>
        <v>#REF!</v>
      </c>
      <c r="N717" s="253" t="e">
        <f>#REF!+L717</f>
        <v>#REF!</v>
      </c>
      <c r="O717" s="253" t="e">
        <f>#REF!+M717</f>
        <v>#REF!</v>
      </c>
      <c r="P717" s="253" t="e">
        <f>#REF!+N717</f>
        <v>#REF!</v>
      </c>
      <c r="Q717" s="253" t="e">
        <f>#REF!+O717</f>
        <v>#REF!</v>
      </c>
      <c r="R717" s="253" t="e">
        <f>#REF!+P717</f>
        <v>#REF!</v>
      </c>
      <c r="S717" s="253" t="e">
        <f>#REF!+Q717</f>
        <v>#REF!</v>
      </c>
      <c r="T717" s="253" t="e">
        <f>#REF!+R717</f>
        <v>#REF!</v>
      </c>
      <c r="U717" s="253" t="e">
        <f>#REF!+S717</f>
        <v>#REF!</v>
      </c>
      <c r="V717" s="253" t="e">
        <f>#REF!+T717</f>
        <v>#REF!</v>
      </c>
      <c r="W717" s="253" t="e">
        <f>#REF!+U717</f>
        <v>#REF!</v>
      </c>
      <c r="X717" s="253" t="e">
        <f>#REF!+V717</f>
        <v>#REF!</v>
      </c>
      <c r="Y717" s="253" t="e">
        <f>#REF!+W717</f>
        <v>#REF!</v>
      </c>
      <c r="Z717" s="253" t="e">
        <f>#REF!+X717</f>
        <v>#REF!</v>
      </c>
      <c r="AA717" s="253" t="e">
        <f>#REF!+Y717</f>
        <v>#REF!</v>
      </c>
      <c r="AB717" s="253" t="e">
        <f>#REF!+Z717</f>
        <v>#REF!</v>
      </c>
      <c r="AC717" s="253" t="e">
        <f>#REF!+AA717</f>
        <v>#REF!</v>
      </c>
      <c r="AD717" s="253" t="e">
        <f>#REF!+AB717</f>
        <v>#REF!</v>
      </c>
      <c r="AE717" s="253" t="e">
        <f>#REF!+AC717</f>
        <v>#REF!</v>
      </c>
      <c r="AF717" s="257" t="e">
        <f t="shared" si="1839"/>
        <v>#REF!</v>
      </c>
    </row>
    <row r="718" spans="1:32" ht="93.75" hidden="1" customHeight="1" x14ac:dyDescent="0.2">
      <c r="A718" s="266" t="s">
        <v>728</v>
      </c>
      <c r="B718" s="267">
        <v>801</v>
      </c>
      <c r="C718" s="268" t="s">
        <v>196</v>
      </c>
      <c r="D718" s="268" t="s">
        <v>198</v>
      </c>
      <c r="E718" s="268" t="s">
        <v>729</v>
      </c>
      <c r="F718" s="268"/>
      <c r="G718" s="253"/>
      <c r="H718" s="253"/>
      <c r="I718" s="253">
        <f>I719</f>
        <v>-445</v>
      </c>
      <c r="J718" s="253" t="e">
        <f>J719</f>
        <v>#REF!</v>
      </c>
      <c r="K718" s="253">
        <f>K719</f>
        <v>-445</v>
      </c>
      <c r="L718" s="253" t="e">
        <f>L719</f>
        <v>#REF!</v>
      </c>
      <c r="M718" s="253" t="e">
        <f>M719</f>
        <v>#REF!</v>
      </c>
      <c r="N718" s="253" t="e">
        <f t="shared" ref="N718:AE718" si="1913">N719</f>
        <v>#REF!</v>
      </c>
      <c r="O718" s="253" t="e">
        <f t="shared" si="1913"/>
        <v>#REF!</v>
      </c>
      <c r="P718" s="253" t="e">
        <f t="shared" si="1913"/>
        <v>#REF!</v>
      </c>
      <c r="Q718" s="253" t="e">
        <f t="shared" si="1913"/>
        <v>#REF!</v>
      </c>
      <c r="R718" s="253" t="e">
        <f t="shared" si="1913"/>
        <v>#REF!</v>
      </c>
      <c r="S718" s="253" t="e">
        <f t="shared" si="1913"/>
        <v>#REF!</v>
      </c>
      <c r="T718" s="253" t="e">
        <f t="shared" si="1913"/>
        <v>#REF!</v>
      </c>
      <c r="U718" s="253" t="e">
        <f t="shared" si="1913"/>
        <v>#REF!</v>
      </c>
      <c r="V718" s="253" t="e">
        <f t="shared" si="1913"/>
        <v>#REF!</v>
      </c>
      <c r="W718" s="253" t="e">
        <f t="shared" si="1913"/>
        <v>#REF!</v>
      </c>
      <c r="X718" s="253" t="e">
        <f t="shared" si="1913"/>
        <v>#REF!</v>
      </c>
      <c r="Y718" s="253" t="e">
        <f t="shared" si="1913"/>
        <v>#REF!</v>
      </c>
      <c r="Z718" s="253" t="e">
        <f t="shared" si="1913"/>
        <v>#REF!</v>
      </c>
      <c r="AA718" s="253" t="e">
        <f t="shared" si="1913"/>
        <v>#REF!</v>
      </c>
      <c r="AB718" s="253" t="e">
        <f t="shared" si="1913"/>
        <v>#REF!</v>
      </c>
      <c r="AC718" s="253" t="e">
        <f t="shared" si="1913"/>
        <v>#REF!</v>
      </c>
      <c r="AD718" s="253" t="e">
        <f t="shared" si="1913"/>
        <v>#REF!</v>
      </c>
      <c r="AE718" s="253" t="e">
        <f t="shared" si="1913"/>
        <v>#REF!</v>
      </c>
      <c r="AF718" s="257" t="e">
        <f t="shared" si="1839"/>
        <v>#REF!</v>
      </c>
    </row>
    <row r="719" spans="1:32" ht="18" hidden="1" customHeight="1" x14ac:dyDescent="0.2">
      <c r="A719" s="255" t="s">
        <v>93</v>
      </c>
      <c r="B719" s="267">
        <v>801</v>
      </c>
      <c r="C719" s="268" t="s">
        <v>196</v>
      </c>
      <c r="D719" s="268" t="s">
        <v>198</v>
      </c>
      <c r="E719" s="268" t="s">
        <v>729</v>
      </c>
      <c r="F719" s="268" t="s">
        <v>94</v>
      </c>
      <c r="G719" s="253"/>
      <c r="H719" s="253"/>
      <c r="I719" s="253">
        <v>-445</v>
      </c>
      <c r="J719" s="253" t="e">
        <f>#REF!+I719</f>
        <v>#REF!</v>
      </c>
      <c r="K719" s="253">
        <v>-445</v>
      </c>
      <c r="L719" s="253" t="e">
        <f>#REF!+J719</f>
        <v>#REF!</v>
      </c>
      <c r="M719" s="253" t="e">
        <f>#REF!+K719</f>
        <v>#REF!</v>
      </c>
      <c r="N719" s="253" t="e">
        <f>#REF!+L719</f>
        <v>#REF!</v>
      </c>
      <c r="O719" s="253" t="e">
        <f>#REF!+M719</f>
        <v>#REF!</v>
      </c>
      <c r="P719" s="253" t="e">
        <f>#REF!+N719</f>
        <v>#REF!</v>
      </c>
      <c r="Q719" s="253" t="e">
        <f>#REF!+O719</f>
        <v>#REF!</v>
      </c>
      <c r="R719" s="253" t="e">
        <f>#REF!+P719</f>
        <v>#REF!</v>
      </c>
      <c r="S719" s="253" t="e">
        <f>#REF!+Q719</f>
        <v>#REF!</v>
      </c>
      <c r="T719" s="253" t="e">
        <f>#REF!+R719</f>
        <v>#REF!</v>
      </c>
      <c r="U719" s="253" t="e">
        <f>#REF!+S719</f>
        <v>#REF!</v>
      </c>
      <c r="V719" s="253" t="e">
        <f>#REF!+T719</f>
        <v>#REF!</v>
      </c>
      <c r="W719" s="253" t="e">
        <f>#REF!+U719</f>
        <v>#REF!</v>
      </c>
      <c r="X719" s="253" t="e">
        <f>#REF!+V719</f>
        <v>#REF!</v>
      </c>
      <c r="Y719" s="253" t="e">
        <f>#REF!+W719</f>
        <v>#REF!</v>
      </c>
      <c r="Z719" s="253" t="e">
        <f>#REF!+X719</f>
        <v>#REF!</v>
      </c>
      <c r="AA719" s="253" t="e">
        <f>#REF!+Y719</f>
        <v>#REF!</v>
      </c>
      <c r="AB719" s="253" t="e">
        <f>#REF!+Z719</f>
        <v>#REF!</v>
      </c>
      <c r="AC719" s="253" t="e">
        <f>#REF!+AA719</f>
        <v>#REF!</v>
      </c>
      <c r="AD719" s="253" t="e">
        <f>#REF!+AB719</f>
        <v>#REF!</v>
      </c>
      <c r="AE719" s="253" t="e">
        <f>#REF!+AC719</f>
        <v>#REF!</v>
      </c>
      <c r="AF719" s="257" t="e">
        <f t="shared" si="1839"/>
        <v>#REF!</v>
      </c>
    </row>
    <row r="720" spans="1:32" ht="21.75" hidden="1" customHeight="1" x14ac:dyDescent="0.2">
      <c r="A720" s="255"/>
      <c r="B720" s="267"/>
      <c r="C720" s="248"/>
      <c r="D720" s="248"/>
      <c r="E720" s="248"/>
      <c r="F720" s="248"/>
      <c r="G720" s="253"/>
      <c r="H720" s="253"/>
      <c r="I720" s="253"/>
      <c r="J720" s="253"/>
      <c r="K720" s="253"/>
      <c r="L720" s="253"/>
      <c r="M720" s="253"/>
      <c r="N720" s="253"/>
      <c r="O720" s="253"/>
      <c r="P720" s="253"/>
      <c r="Q720" s="253"/>
      <c r="R720" s="253"/>
      <c r="S720" s="253"/>
      <c r="T720" s="253"/>
      <c r="U720" s="253"/>
      <c r="V720" s="253"/>
      <c r="W720" s="253"/>
      <c r="X720" s="253"/>
      <c r="Y720" s="253"/>
      <c r="Z720" s="253"/>
      <c r="AA720" s="253"/>
      <c r="AB720" s="253"/>
      <c r="AC720" s="253"/>
      <c r="AD720" s="253"/>
      <c r="AE720" s="253"/>
      <c r="AF720" s="257" t="e">
        <f t="shared" si="1839"/>
        <v>#DIV/0!</v>
      </c>
    </row>
    <row r="721" spans="1:32" ht="21.75" hidden="1" customHeight="1" x14ac:dyDescent="0.2">
      <c r="A721" s="255"/>
      <c r="B721" s="267"/>
      <c r="C721" s="248"/>
      <c r="D721" s="248"/>
      <c r="E721" s="248"/>
      <c r="F721" s="248"/>
      <c r="G721" s="253"/>
      <c r="H721" s="253"/>
      <c r="I721" s="253"/>
      <c r="J721" s="253"/>
      <c r="K721" s="253"/>
      <c r="L721" s="253"/>
      <c r="M721" s="253"/>
      <c r="N721" s="253"/>
      <c r="O721" s="253"/>
      <c r="P721" s="253"/>
      <c r="Q721" s="253"/>
      <c r="R721" s="253"/>
      <c r="S721" s="253"/>
      <c r="T721" s="253"/>
      <c r="U721" s="253"/>
      <c r="V721" s="253"/>
      <c r="W721" s="253"/>
      <c r="X721" s="253"/>
      <c r="Y721" s="253"/>
      <c r="Z721" s="253"/>
      <c r="AA721" s="253"/>
      <c r="AB721" s="253"/>
      <c r="AC721" s="253"/>
      <c r="AD721" s="253"/>
      <c r="AE721" s="253"/>
      <c r="AF721" s="257" t="e">
        <f t="shared" si="1839"/>
        <v>#DIV/0!</v>
      </c>
    </row>
    <row r="722" spans="1:32" hidden="1" x14ac:dyDescent="0.2">
      <c r="A722" s="255" t="s">
        <v>404</v>
      </c>
      <c r="B722" s="267">
        <v>801</v>
      </c>
      <c r="C722" s="248" t="s">
        <v>196</v>
      </c>
      <c r="D722" s="248" t="s">
        <v>198</v>
      </c>
      <c r="E722" s="248" t="s">
        <v>62</v>
      </c>
      <c r="F722" s="248"/>
      <c r="G722" s="253"/>
      <c r="H722" s="253"/>
      <c r="I722" s="253">
        <f>I727</f>
        <v>-701</v>
      </c>
      <c r="J722" s="253">
        <f>J727</f>
        <v>-701</v>
      </c>
      <c r="K722" s="253">
        <f>K727</f>
        <v>-701</v>
      </c>
      <c r="L722" s="253">
        <f>L727</f>
        <v>-701</v>
      </c>
      <c r="M722" s="253">
        <f>M727</f>
        <v>-1402</v>
      </c>
      <c r="N722" s="253">
        <f t="shared" ref="N722:R722" si="1914">N727</f>
        <v>-1402</v>
      </c>
      <c r="O722" s="253">
        <f t="shared" si="1914"/>
        <v>-2103</v>
      </c>
      <c r="P722" s="253">
        <f t="shared" si="1914"/>
        <v>-2103</v>
      </c>
      <c r="Q722" s="253">
        <f t="shared" si="1914"/>
        <v>-3505</v>
      </c>
      <c r="R722" s="253">
        <f t="shared" si="1914"/>
        <v>-3505</v>
      </c>
      <c r="S722" s="253">
        <f t="shared" ref="S722:T722" si="1915">S727</f>
        <v>-5608</v>
      </c>
      <c r="T722" s="253">
        <f t="shared" si="1915"/>
        <v>-5608</v>
      </c>
      <c r="U722" s="253">
        <f t="shared" ref="U722:V722" si="1916">U727</f>
        <v>-9113</v>
      </c>
      <c r="V722" s="253">
        <f t="shared" si="1916"/>
        <v>-9113</v>
      </c>
      <c r="W722" s="253">
        <f t="shared" ref="W722:X722" si="1917">W727</f>
        <v>-14721</v>
      </c>
      <c r="X722" s="253">
        <f t="shared" si="1917"/>
        <v>-14721</v>
      </c>
      <c r="Y722" s="253">
        <f t="shared" ref="Y722:Z722" si="1918">Y727</f>
        <v>-23834</v>
      </c>
      <c r="Z722" s="253">
        <f t="shared" si="1918"/>
        <v>-23834</v>
      </c>
      <c r="AA722" s="253">
        <f t="shared" ref="AA722:AB722" si="1919">AA727</f>
        <v>-38555</v>
      </c>
      <c r="AB722" s="253">
        <f t="shared" si="1919"/>
        <v>-38555</v>
      </c>
      <c r="AC722" s="253">
        <f t="shared" ref="AC722:AD722" si="1920">AC727</f>
        <v>-62389</v>
      </c>
      <c r="AD722" s="253">
        <f t="shared" si="1920"/>
        <v>-62389</v>
      </c>
      <c r="AE722" s="253">
        <f t="shared" ref="AE722" si="1921">AE727</f>
        <v>-100944</v>
      </c>
      <c r="AF722" s="257">
        <f t="shared" si="1839"/>
        <v>161.79775280898875</v>
      </c>
    </row>
    <row r="723" spans="1:32" hidden="1" x14ac:dyDescent="0.2">
      <c r="A723" s="255" t="s">
        <v>542</v>
      </c>
      <c r="B723" s="267">
        <v>801</v>
      </c>
      <c r="C723" s="248" t="s">
        <v>196</v>
      </c>
      <c r="D723" s="248" t="s">
        <v>198</v>
      </c>
      <c r="E723" s="248" t="s">
        <v>175</v>
      </c>
      <c r="F723" s="248"/>
      <c r="G723" s="253"/>
      <c r="H723" s="253"/>
      <c r="I723" s="253" t="e">
        <f>I725+I724+I726</f>
        <v>#REF!</v>
      </c>
      <c r="J723" s="253" t="e">
        <f>J725+J724+J726</f>
        <v>#REF!</v>
      </c>
      <c r="K723" s="253" t="e">
        <f>K725+K724+K726</f>
        <v>#REF!</v>
      </c>
      <c r="L723" s="253" t="e">
        <f>L725+L724+L726</f>
        <v>#REF!</v>
      </c>
      <c r="M723" s="253" t="e">
        <f>M725+M724+M726</f>
        <v>#REF!</v>
      </c>
      <c r="N723" s="253" t="e">
        <f t="shared" ref="N723:R723" si="1922">N725+N724+N726</f>
        <v>#REF!</v>
      </c>
      <c r="O723" s="253" t="e">
        <f t="shared" si="1922"/>
        <v>#REF!</v>
      </c>
      <c r="P723" s="253" t="e">
        <f t="shared" si="1922"/>
        <v>#REF!</v>
      </c>
      <c r="Q723" s="253" t="e">
        <f t="shared" si="1922"/>
        <v>#REF!</v>
      </c>
      <c r="R723" s="253" t="e">
        <f t="shared" si="1922"/>
        <v>#REF!</v>
      </c>
      <c r="S723" s="253" t="e">
        <f t="shared" ref="S723:T723" si="1923">S725+S724+S726</f>
        <v>#REF!</v>
      </c>
      <c r="T723" s="253" t="e">
        <f t="shared" si="1923"/>
        <v>#REF!</v>
      </c>
      <c r="U723" s="253" t="e">
        <f t="shared" ref="U723:V723" si="1924">U725+U724+U726</f>
        <v>#REF!</v>
      </c>
      <c r="V723" s="253" t="e">
        <f t="shared" si="1924"/>
        <v>#REF!</v>
      </c>
      <c r="W723" s="253" t="e">
        <f t="shared" ref="W723:X723" si="1925">W725+W724+W726</f>
        <v>#REF!</v>
      </c>
      <c r="X723" s="253" t="e">
        <f t="shared" si="1925"/>
        <v>#REF!</v>
      </c>
      <c r="Y723" s="253" t="e">
        <f t="shared" ref="Y723:Z723" si="1926">Y725+Y724+Y726</f>
        <v>#REF!</v>
      </c>
      <c r="Z723" s="253" t="e">
        <f t="shared" si="1926"/>
        <v>#REF!</v>
      </c>
      <c r="AA723" s="253" t="e">
        <f t="shared" ref="AA723:AB723" si="1927">AA725+AA724+AA726</f>
        <v>#REF!</v>
      </c>
      <c r="AB723" s="253" t="e">
        <f t="shared" si="1927"/>
        <v>#REF!</v>
      </c>
      <c r="AC723" s="253" t="e">
        <f t="shared" ref="AC723:AD723" si="1928">AC725+AC724+AC726</f>
        <v>#REF!</v>
      </c>
      <c r="AD723" s="253" t="e">
        <f t="shared" si="1928"/>
        <v>#REF!</v>
      </c>
      <c r="AE723" s="253" t="e">
        <f t="shared" ref="AE723" si="1929">AE725+AE724+AE726</f>
        <v>#REF!</v>
      </c>
      <c r="AF723" s="257" t="e">
        <f t="shared" si="1839"/>
        <v>#REF!</v>
      </c>
    </row>
    <row r="724" spans="1:32" hidden="1" x14ac:dyDescent="0.2">
      <c r="A724" s="255" t="s">
        <v>93</v>
      </c>
      <c r="B724" s="267">
        <v>801</v>
      </c>
      <c r="C724" s="248" t="s">
        <v>196</v>
      </c>
      <c r="D724" s="248" t="s">
        <v>198</v>
      </c>
      <c r="E724" s="248" t="s">
        <v>175</v>
      </c>
      <c r="F724" s="248" t="s">
        <v>94</v>
      </c>
      <c r="G724" s="253"/>
      <c r="H724" s="253"/>
      <c r="I724" s="253" t="e">
        <f>#REF!+G724</f>
        <v>#REF!</v>
      </c>
      <c r="J724" s="253" t="e">
        <f>G724+I724</f>
        <v>#REF!</v>
      </c>
      <c r="K724" s="253" t="e">
        <f>H724+I724</f>
        <v>#REF!</v>
      </c>
      <c r="L724" s="253" t="e">
        <f>H724+J724</f>
        <v>#REF!</v>
      </c>
      <c r="M724" s="253" t="e">
        <f>I724+K724</f>
        <v>#REF!</v>
      </c>
      <c r="N724" s="253" t="e">
        <f t="shared" ref="N724:O725" si="1930">J724+L724</f>
        <v>#REF!</v>
      </c>
      <c r="O724" s="253" t="e">
        <f t="shared" si="1930"/>
        <v>#REF!</v>
      </c>
      <c r="P724" s="253" t="e">
        <f>L724+N724</f>
        <v>#REF!</v>
      </c>
      <c r="Q724" s="253" t="e">
        <f t="shared" ref="Q724:R725" si="1931">M724+O724</f>
        <v>#REF!</v>
      </c>
      <c r="R724" s="253" t="e">
        <f t="shared" si="1931"/>
        <v>#REF!</v>
      </c>
      <c r="S724" s="253" t="e">
        <f t="shared" ref="S724:S725" si="1932">O724+Q724</f>
        <v>#REF!</v>
      </c>
      <c r="T724" s="253" t="e">
        <f t="shared" ref="T724:T725" si="1933">P724+R724</f>
        <v>#REF!</v>
      </c>
      <c r="U724" s="253" t="e">
        <f t="shared" ref="U724:U725" si="1934">Q724+S724</f>
        <v>#REF!</v>
      </c>
      <c r="V724" s="253" t="e">
        <f t="shared" ref="V724:V725" si="1935">R724+T724</f>
        <v>#REF!</v>
      </c>
      <c r="W724" s="253" t="e">
        <f t="shared" ref="W724:W725" si="1936">S724+U724</f>
        <v>#REF!</v>
      </c>
      <c r="X724" s="253" t="e">
        <f t="shared" ref="X724:X725" si="1937">T724+V724</f>
        <v>#REF!</v>
      </c>
      <c r="Y724" s="253" t="e">
        <f t="shared" ref="Y724:Y725" si="1938">U724+W724</f>
        <v>#REF!</v>
      </c>
      <c r="Z724" s="253" t="e">
        <f t="shared" ref="Z724:Z725" si="1939">V724+X724</f>
        <v>#REF!</v>
      </c>
      <c r="AA724" s="253" t="e">
        <f t="shared" ref="AA724:AA725" si="1940">W724+Y724</f>
        <v>#REF!</v>
      </c>
      <c r="AB724" s="253" t="e">
        <f t="shared" ref="AB724:AB725" si="1941">X724+Z724</f>
        <v>#REF!</v>
      </c>
      <c r="AC724" s="253" t="e">
        <f t="shared" ref="AC724:AC725" si="1942">Y724+AA724</f>
        <v>#REF!</v>
      </c>
      <c r="AD724" s="253" t="e">
        <f t="shared" ref="AD724:AE725" si="1943">Z724+AB724</f>
        <v>#REF!</v>
      </c>
      <c r="AE724" s="253" t="e">
        <f t="shared" si="1943"/>
        <v>#REF!</v>
      </c>
      <c r="AF724" s="257" t="e">
        <f t="shared" si="1839"/>
        <v>#REF!</v>
      </c>
    </row>
    <row r="725" spans="1:32" ht="12.75" hidden="1" customHeight="1" x14ac:dyDescent="0.2">
      <c r="A725" s="255" t="s">
        <v>63</v>
      </c>
      <c r="B725" s="267">
        <v>801</v>
      </c>
      <c r="C725" s="248" t="s">
        <v>196</v>
      </c>
      <c r="D725" s="248" t="s">
        <v>198</v>
      </c>
      <c r="E725" s="248" t="s">
        <v>175</v>
      </c>
      <c r="F725" s="248" t="s">
        <v>64</v>
      </c>
      <c r="G725" s="253"/>
      <c r="H725" s="253"/>
      <c r="I725" s="253" t="e">
        <f>#REF!+G725</f>
        <v>#REF!</v>
      </c>
      <c r="J725" s="253" t="e">
        <f>G725+I725</f>
        <v>#REF!</v>
      </c>
      <c r="K725" s="253" t="e">
        <f>H725+I725</f>
        <v>#REF!</v>
      </c>
      <c r="L725" s="253" t="e">
        <f>H725+J725</f>
        <v>#REF!</v>
      </c>
      <c r="M725" s="253" t="e">
        <f>I725+K725</f>
        <v>#REF!</v>
      </c>
      <c r="N725" s="253" t="e">
        <f t="shared" si="1930"/>
        <v>#REF!</v>
      </c>
      <c r="O725" s="253" t="e">
        <f t="shared" si="1930"/>
        <v>#REF!</v>
      </c>
      <c r="P725" s="253" t="e">
        <f>L725+N725</f>
        <v>#REF!</v>
      </c>
      <c r="Q725" s="253" t="e">
        <f t="shared" si="1931"/>
        <v>#REF!</v>
      </c>
      <c r="R725" s="253" t="e">
        <f t="shared" si="1931"/>
        <v>#REF!</v>
      </c>
      <c r="S725" s="253" t="e">
        <f t="shared" si="1932"/>
        <v>#REF!</v>
      </c>
      <c r="T725" s="253" t="e">
        <f t="shared" si="1933"/>
        <v>#REF!</v>
      </c>
      <c r="U725" s="253" t="e">
        <f t="shared" si="1934"/>
        <v>#REF!</v>
      </c>
      <c r="V725" s="253" t="e">
        <f t="shared" si="1935"/>
        <v>#REF!</v>
      </c>
      <c r="W725" s="253" t="e">
        <f t="shared" si="1936"/>
        <v>#REF!</v>
      </c>
      <c r="X725" s="253" t="e">
        <f t="shared" si="1937"/>
        <v>#REF!</v>
      </c>
      <c r="Y725" s="253" t="e">
        <f t="shared" si="1938"/>
        <v>#REF!</v>
      </c>
      <c r="Z725" s="253" t="e">
        <f t="shared" si="1939"/>
        <v>#REF!</v>
      </c>
      <c r="AA725" s="253" t="e">
        <f t="shared" si="1940"/>
        <v>#REF!</v>
      </c>
      <c r="AB725" s="253" t="e">
        <f t="shared" si="1941"/>
        <v>#REF!</v>
      </c>
      <c r="AC725" s="253" t="e">
        <f t="shared" si="1942"/>
        <v>#REF!</v>
      </c>
      <c r="AD725" s="253" t="e">
        <f t="shared" si="1943"/>
        <v>#REF!</v>
      </c>
      <c r="AE725" s="253" t="e">
        <f t="shared" si="1943"/>
        <v>#REF!</v>
      </c>
      <c r="AF725" s="257" t="e">
        <f t="shared" si="1839"/>
        <v>#REF!</v>
      </c>
    </row>
    <row r="726" spans="1:32" ht="41.25" hidden="1" customHeight="1" x14ac:dyDescent="0.2">
      <c r="A726" s="255" t="s">
        <v>132</v>
      </c>
      <c r="B726" s="267">
        <v>801</v>
      </c>
      <c r="C726" s="248" t="s">
        <v>196</v>
      </c>
      <c r="D726" s="248" t="s">
        <v>198</v>
      </c>
      <c r="E726" s="248" t="s">
        <v>175</v>
      </c>
      <c r="F726" s="248" t="s">
        <v>131</v>
      </c>
      <c r="G726" s="253"/>
      <c r="H726" s="253"/>
      <c r="I726" s="253">
        <f>G726</f>
        <v>0</v>
      </c>
      <c r="J726" s="253">
        <f>I726</f>
        <v>0</v>
      </c>
      <c r="K726" s="253">
        <f>I726</f>
        <v>0</v>
      </c>
      <c r="L726" s="253">
        <f>J726</f>
        <v>0</v>
      </c>
      <c r="M726" s="253">
        <f>K726</f>
        <v>0</v>
      </c>
      <c r="N726" s="253">
        <f t="shared" ref="N726:O726" si="1944">L726</f>
        <v>0</v>
      </c>
      <c r="O726" s="253">
        <f t="shared" si="1944"/>
        <v>0</v>
      </c>
      <c r="P726" s="253">
        <f>N726</f>
        <v>0</v>
      </c>
      <c r="Q726" s="253">
        <f t="shared" ref="Q726:R726" si="1945">O726</f>
        <v>0</v>
      </c>
      <c r="R726" s="253">
        <f t="shared" si="1945"/>
        <v>0</v>
      </c>
      <c r="S726" s="253">
        <f t="shared" ref="S726" si="1946">Q726</f>
        <v>0</v>
      </c>
      <c r="T726" s="253">
        <f t="shared" ref="T726" si="1947">R726</f>
        <v>0</v>
      </c>
      <c r="U726" s="253">
        <f t="shared" ref="U726" si="1948">S726</f>
        <v>0</v>
      </c>
      <c r="V726" s="253">
        <f t="shared" ref="V726" si="1949">T726</f>
        <v>0</v>
      </c>
      <c r="W726" s="253">
        <f t="shared" ref="W726" si="1950">U726</f>
        <v>0</v>
      </c>
      <c r="X726" s="253">
        <f t="shared" ref="X726" si="1951">V726</f>
        <v>0</v>
      </c>
      <c r="Y726" s="253">
        <f t="shared" ref="Y726" si="1952">W726</f>
        <v>0</v>
      </c>
      <c r="Z726" s="253">
        <f t="shared" ref="Z726" si="1953">X726</f>
        <v>0</v>
      </c>
      <c r="AA726" s="253">
        <f t="shared" ref="AA726" si="1954">Y726</f>
        <v>0</v>
      </c>
      <c r="AB726" s="253">
        <f t="shared" ref="AB726" si="1955">Z726</f>
        <v>0</v>
      </c>
      <c r="AC726" s="253">
        <f t="shared" ref="AC726" si="1956">AA726</f>
        <v>0</v>
      </c>
      <c r="AD726" s="253">
        <f t="shared" ref="AD726:AE726" si="1957">AB726</f>
        <v>0</v>
      </c>
      <c r="AE726" s="253">
        <f t="shared" si="1957"/>
        <v>0</v>
      </c>
      <c r="AF726" s="257" t="e">
        <f t="shared" si="1839"/>
        <v>#DIV/0!</v>
      </c>
    </row>
    <row r="727" spans="1:32" ht="18.75" hidden="1" customHeight="1" x14ac:dyDescent="0.2">
      <c r="A727" s="255" t="s">
        <v>426</v>
      </c>
      <c r="B727" s="267">
        <v>801</v>
      </c>
      <c r="C727" s="248" t="s">
        <v>196</v>
      </c>
      <c r="D727" s="248" t="s">
        <v>198</v>
      </c>
      <c r="E727" s="248" t="s">
        <v>434</v>
      </c>
      <c r="F727" s="248"/>
      <c r="G727" s="253"/>
      <c r="H727" s="253"/>
      <c r="I727" s="253">
        <f>I728</f>
        <v>-701</v>
      </c>
      <c r="J727" s="253">
        <f>J728</f>
        <v>-701</v>
      </c>
      <c r="K727" s="253">
        <f>K728</f>
        <v>-701</v>
      </c>
      <c r="L727" s="253">
        <f>L728</f>
        <v>-701</v>
      </c>
      <c r="M727" s="253">
        <f>M728</f>
        <v>-1402</v>
      </c>
      <c r="N727" s="253">
        <f t="shared" ref="N727:AE727" si="1958">N728</f>
        <v>-1402</v>
      </c>
      <c r="O727" s="253">
        <f t="shared" si="1958"/>
        <v>-2103</v>
      </c>
      <c r="P727" s="253">
        <f t="shared" si="1958"/>
        <v>-2103</v>
      </c>
      <c r="Q727" s="253">
        <f t="shared" si="1958"/>
        <v>-3505</v>
      </c>
      <c r="R727" s="253">
        <f t="shared" si="1958"/>
        <v>-3505</v>
      </c>
      <c r="S727" s="253">
        <f t="shared" si="1958"/>
        <v>-5608</v>
      </c>
      <c r="T727" s="253">
        <f t="shared" si="1958"/>
        <v>-5608</v>
      </c>
      <c r="U727" s="253">
        <f t="shared" si="1958"/>
        <v>-9113</v>
      </c>
      <c r="V727" s="253">
        <f t="shared" si="1958"/>
        <v>-9113</v>
      </c>
      <c r="W727" s="253">
        <f t="shared" si="1958"/>
        <v>-14721</v>
      </c>
      <c r="X727" s="253">
        <f t="shared" si="1958"/>
        <v>-14721</v>
      </c>
      <c r="Y727" s="253">
        <f t="shared" si="1958"/>
        <v>-23834</v>
      </c>
      <c r="Z727" s="253">
        <f t="shared" si="1958"/>
        <v>-23834</v>
      </c>
      <c r="AA727" s="253">
        <f t="shared" si="1958"/>
        <v>-38555</v>
      </c>
      <c r="AB727" s="253">
        <f t="shared" si="1958"/>
        <v>-38555</v>
      </c>
      <c r="AC727" s="253">
        <f t="shared" si="1958"/>
        <v>-62389</v>
      </c>
      <c r="AD727" s="253">
        <f t="shared" si="1958"/>
        <v>-62389</v>
      </c>
      <c r="AE727" s="253">
        <f t="shared" si="1958"/>
        <v>-100944</v>
      </c>
      <c r="AF727" s="257">
        <f t="shared" si="1839"/>
        <v>161.79775280898875</v>
      </c>
    </row>
    <row r="728" spans="1:32" ht="20.25" hidden="1" customHeight="1" x14ac:dyDescent="0.2">
      <c r="A728" s="255" t="s">
        <v>93</v>
      </c>
      <c r="B728" s="267">
        <v>801</v>
      </c>
      <c r="C728" s="248" t="s">
        <v>196</v>
      </c>
      <c r="D728" s="248" t="s">
        <v>198</v>
      </c>
      <c r="E728" s="248" t="s">
        <v>434</v>
      </c>
      <c r="F728" s="248" t="s">
        <v>94</v>
      </c>
      <c r="G728" s="253"/>
      <c r="H728" s="253"/>
      <c r="I728" s="253">
        <v>-701</v>
      </c>
      <c r="J728" s="253">
        <f>G728+I728</f>
        <v>-701</v>
      </c>
      <c r="K728" s="253">
        <v>-701</v>
      </c>
      <c r="L728" s="253">
        <f>H728+J728</f>
        <v>-701</v>
      </c>
      <c r="M728" s="253">
        <f>I728+K728</f>
        <v>-1402</v>
      </c>
      <c r="N728" s="253">
        <f t="shared" ref="N728:O728" si="1959">J728+L728</f>
        <v>-1402</v>
      </c>
      <c r="O728" s="253">
        <f t="shared" si="1959"/>
        <v>-2103</v>
      </c>
      <c r="P728" s="253">
        <f>L728+N728</f>
        <v>-2103</v>
      </c>
      <c r="Q728" s="253">
        <f t="shared" ref="Q728:R728" si="1960">M728+O728</f>
        <v>-3505</v>
      </c>
      <c r="R728" s="253">
        <f t="shared" si="1960"/>
        <v>-3505</v>
      </c>
      <c r="S728" s="253">
        <f t="shared" ref="S728" si="1961">O728+Q728</f>
        <v>-5608</v>
      </c>
      <c r="T728" s="253">
        <f t="shared" ref="T728" si="1962">P728+R728</f>
        <v>-5608</v>
      </c>
      <c r="U728" s="253">
        <f t="shared" ref="U728" si="1963">Q728+S728</f>
        <v>-9113</v>
      </c>
      <c r="V728" s="253">
        <f t="shared" ref="V728" si="1964">R728+T728</f>
        <v>-9113</v>
      </c>
      <c r="W728" s="253">
        <f t="shared" ref="W728" si="1965">S728+U728</f>
        <v>-14721</v>
      </c>
      <c r="X728" s="253">
        <f t="shared" ref="X728" si="1966">T728+V728</f>
        <v>-14721</v>
      </c>
      <c r="Y728" s="253">
        <f t="shared" ref="Y728" si="1967">U728+W728</f>
        <v>-23834</v>
      </c>
      <c r="Z728" s="253">
        <f t="shared" ref="Z728" si="1968">V728+X728</f>
        <v>-23834</v>
      </c>
      <c r="AA728" s="253">
        <f t="shared" ref="AA728" si="1969">W728+Y728</f>
        <v>-38555</v>
      </c>
      <c r="AB728" s="253">
        <f t="shared" ref="AB728" si="1970">X728+Z728</f>
        <v>-38555</v>
      </c>
      <c r="AC728" s="253">
        <f t="shared" ref="AC728" si="1971">Y728+AA728</f>
        <v>-62389</v>
      </c>
      <c r="AD728" s="253">
        <f t="shared" ref="AD728:AE728" si="1972">Z728+AB728</f>
        <v>-62389</v>
      </c>
      <c r="AE728" s="253">
        <f t="shared" si="1972"/>
        <v>-100944</v>
      </c>
      <c r="AF728" s="257">
        <f t="shared" si="1839"/>
        <v>161.79775280898875</v>
      </c>
    </row>
    <row r="729" spans="1:32" ht="43.5" customHeight="1" x14ac:dyDescent="0.2">
      <c r="A729" s="255" t="s">
        <v>982</v>
      </c>
      <c r="B729" s="267">
        <v>801</v>
      </c>
      <c r="C729" s="248" t="s">
        <v>196</v>
      </c>
      <c r="D729" s="248" t="s">
        <v>198</v>
      </c>
      <c r="E729" s="248" t="s">
        <v>871</v>
      </c>
      <c r="F729" s="248"/>
      <c r="G729" s="253"/>
      <c r="H729" s="253">
        <f>H730+H731</f>
        <v>1395</v>
      </c>
      <c r="I729" s="253">
        <f>I730+I731</f>
        <v>0</v>
      </c>
      <c r="J729" s="253">
        <f t="shared" ref="J729:J741" si="1973">H729+I729</f>
        <v>1395</v>
      </c>
      <c r="K729" s="253">
        <f>K730+K731</f>
        <v>0</v>
      </c>
      <c r="L729" s="253">
        <f>L730+L731</f>
        <v>1705</v>
      </c>
      <c r="M729" s="253">
        <f>M730+M731</f>
        <v>1705</v>
      </c>
      <c r="N729" s="253">
        <f t="shared" ref="N729:Q729" si="1974">N730+N731</f>
        <v>26</v>
      </c>
      <c r="O729" s="253">
        <f t="shared" si="1974"/>
        <v>1731</v>
      </c>
      <c r="P729" s="253">
        <f t="shared" si="1974"/>
        <v>1731</v>
      </c>
      <c r="Q729" s="253">
        <f t="shared" si="1974"/>
        <v>0</v>
      </c>
      <c r="R729" s="253">
        <f>R730+R731</f>
        <v>1731</v>
      </c>
      <c r="S729" s="253">
        <f t="shared" ref="S729:T729" si="1975">S730+S731</f>
        <v>494</v>
      </c>
      <c r="T729" s="253">
        <f t="shared" si="1975"/>
        <v>2225</v>
      </c>
      <c r="U729" s="253">
        <f t="shared" ref="U729:V729" si="1976">U730+U731</f>
        <v>45</v>
      </c>
      <c r="V729" s="253">
        <f t="shared" si="1976"/>
        <v>2225</v>
      </c>
      <c r="W729" s="253">
        <f t="shared" ref="W729" si="1977">W730+W731</f>
        <v>126</v>
      </c>
      <c r="X729" s="253">
        <f>X730+X731+X734</f>
        <v>2351</v>
      </c>
      <c r="Y729" s="253">
        <f t="shared" ref="Y729:Z729" si="1978">Y730+Y731+Y734</f>
        <v>40</v>
      </c>
      <c r="Z729" s="253">
        <f t="shared" si="1978"/>
        <v>2391</v>
      </c>
      <c r="AA729" s="253">
        <f t="shared" ref="AA729" si="1979">AA730+AA731+AA734</f>
        <v>-35</v>
      </c>
      <c r="AB729" s="253">
        <f>AB730+AB731+AB734+AB732+AB733</f>
        <v>2356</v>
      </c>
      <c r="AC729" s="253">
        <f t="shared" ref="AC729:AD729" si="1980">AC730+AC731+AC734+AC732+AC733</f>
        <v>113.205</v>
      </c>
      <c r="AD729" s="253">
        <f t="shared" si="1980"/>
        <v>2469.2049999999995</v>
      </c>
      <c r="AE729" s="253">
        <f t="shared" ref="AE729" si="1981">AE730+AE731+AE734+AE732+AE733</f>
        <v>2469.2049999999995</v>
      </c>
      <c r="AF729" s="257">
        <f t="shared" si="1839"/>
        <v>100</v>
      </c>
    </row>
    <row r="730" spans="1:32" ht="20.25" customHeight="1" x14ac:dyDescent="0.2">
      <c r="A730" s="255" t="s">
        <v>95</v>
      </c>
      <c r="B730" s="267">
        <v>801</v>
      </c>
      <c r="C730" s="248" t="s">
        <v>196</v>
      </c>
      <c r="D730" s="248" t="s">
        <v>198</v>
      </c>
      <c r="E730" s="248" t="s">
        <v>871</v>
      </c>
      <c r="F730" s="248" t="s">
        <v>96</v>
      </c>
      <c r="G730" s="253"/>
      <c r="H730" s="253">
        <v>1395</v>
      </c>
      <c r="I730" s="253">
        <v>-122.1</v>
      </c>
      <c r="J730" s="253">
        <f t="shared" si="1973"/>
        <v>1272.9000000000001</v>
      </c>
      <c r="K730" s="253">
        <v>0</v>
      </c>
      <c r="L730" s="253">
        <v>1309</v>
      </c>
      <c r="M730" s="253">
        <v>1309</v>
      </c>
      <c r="N730" s="253">
        <v>20</v>
      </c>
      <c r="O730" s="253">
        <f>M730+N730</f>
        <v>1329</v>
      </c>
      <c r="P730" s="253">
        <v>1329</v>
      </c>
      <c r="Q730" s="253">
        <v>0</v>
      </c>
      <c r="R730" s="253">
        <f t="shared" ref="R730:R810" si="1982">P730+Q730</f>
        <v>1329</v>
      </c>
      <c r="S730" s="253">
        <v>380</v>
      </c>
      <c r="T730" s="253">
        <f t="shared" ref="T730:T731" si="1983">R730+S730</f>
        <v>1709</v>
      </c>
      <c r="U730" s="253">
        <v>34</v>
      </c>
      <c r="V730" s="253">
        <v>1709</v>
      </c>
      <c r="W730" s="253">
        <v>96</v>
      </c>
      <c r="X730" s="253">
        <f t="shared" ref="X730:X731" si="1984">V730+W730</f>
        <v>1805</v>
      </c>
      <c r="Y730" s="253">
        <v>0</v>
      </c>
      <c r="Z730" s="253">
        <f t="shared" ref="Z730:Z731" si="1985">X730+Y730</f>
        <v>1805</v>
      </c>
      <c r="AA730" s="253">
        <v>0</v>
      </c>
      <c r="AB730" s="253">
        <f t="shared" ref="AB730:AB734" si="1986">Z730+AA730</f>
        <v>1805</v>
      </c>
      <c r="AC730" s="253">
        <v>32.183999999999997</v>
      </c>
      <c r="AD730" s="253">
        <v>1837.184</v>
      </c>
      <c r="AE730" s="253">
        <v>1837.184</v>
      </c>
      <c r="AF730" s="257">
        <f t="shared" si="1839"/>
        <v>100</v>
      </c>
    </row>
    <row r="731" spans="1:32" ht="35.25" customHeight="1" x14ac:dyDescent="0.2">
      <c r="A731" s="371" t="s">
        <v>896</v>
      </c>
      <c r="B731" s="267">
        <v>801</v>
      </c>
      <c r="C731" s="248" t="s">
        <v>196</v>
      </c>
      <c r="D731" s="248" t="s">
        <v>198</v>
      </c>
      <c r="E731" s="248" t="s">
        <v>871</v>
      </c>
      <c r="F731" s="248" t="s">
        <v>894</v>
      </c>
      <c r="G731" s="253"/>
      <c r="H731" s="253">
        <v>0</v>
      </c>
      <c r="I731" s="253">
        <v>122.1</v>
      </c>
      <c r="J731" s="253">
        <f t="shared" si="1973"/>
        <v>122.1</v>
      </c>
      <c r="K731" s="253">
        <v>0</v>
      </c>
      <c r="L731" s="253">
        <v>396</v>
      </c>
      <c r="M731" s="253">
        <v>396</v>
      </c>
      <c r="N731" s="253">
        <v>6</v>
      </c>
      <c r="O731" s="253">
        <f>M731+N731</f>
        <v>402</v>
      </c>
      <c r="P731" s="253">
        <v>402</v>
      </c>
      <c r="Q731" s="253">
        <v>0</v>
      </c>
      <c r="R731" s="253">
        <f t="shared" si="1982"/>
        <v>402</v>
      </c>
      <c r="S731" s="253">
        <v>114</v>
      </c>
      <c r="T731" s="253">
        <f t="shared" si="1983"/>
        <v>516</v>
      </c>
      <c r="U731" s="253">
        <v>11</v>
      </c>
      <c r="V731" s="253">
        <v>516</v>
      </c>
      <c r="W731" s="253">
        <v>30</v>
      </c>
      <c r="X731" s="253">
        <f t="shared" si="1984"/>
        <v>546</v>
      </c>
      <c r="Y731" s="253">
        <v>0</v>
      </c>
      <c r="Z731" s="253">
        <f t="shared" si="1985"/>
        <v>546</v>
      </c>
      <c r="AA731" s="253">
        <v>0</v>
      </c>
      <c r="AB731" s="253">
        <f t="shared" si="1986"/>
        <v>546</v>
      </c>
      <c r="AC731" s="253">
        <v>-6.3949999999999996</v>
      </c>
      <c r="AD731" s="253">
        <v>539.60500000000002</v>
      </c>
      <c r="AE731" s="253">
        <v>539.60500000000002</v>
      </c>
      <c r="AF731" s="257">
        <f t="shared" si="1839"/>
        <v>100</v>
      </c>
    </row>
    <row r="732" spans="1:32" ht="21" customHeight="1" x14ac:dyDescent="0.2">
      <c r="A732" s="255" t="s">
        <v>95</v>
      </c>
      <c r="B732" s="267">
        <v>801</v>
      </c>
      <c r="C732" s="248" t="s">
        <v>196</v>
      </c>
      <c r="D732" s="248" t="s">
        <v>198</v>
      </c>
      <c r="E732" s="248" t="s">
        <v>1281</v>
      </c>
      <c r="F732" s="248" t="s">
        <v>96</v>
      </c>
      <c r="G732" s="253"/>
      <c r="H732" s="253">
        <v>1395</v>
      </c>
      <c r="I732" s="253">
        <v>-122.1</v>
      </c>
      <c r="J732" s="253">
        <f t="shared" ref="J732:J733" si="1987">H732+I732</f>
        <v>1272.9000000000001</v>
      </c>
      <c r="K732" s="253">
        <v>0</v>
      </c>
      <c r="L732" s="253">
        <v>1309</v>
      </c>
      <c r="M732" s="253">
        <v>1309</v>
      </c>
      <c r="N732" s="253">
        <v>20</v>
      </c>
      <c r="O732" s="253">
        <f>M732+N732</f>
        <v>1329</v>
      </c>
      <c r="P732" s="253">
        <v>1329</v>
      </c>
      <c r="Q732" s="253">
        <v>0</v>
      </c>
      <c r="R732" s="253">
        <f t="shared" ref="R732:R733" si="1988">P732+Q732</f>
        <v>1329</v>
      </c>
      <c r="S732" s="253">
        <v>380</v>
      </c>
      <c r="T732" s="253">
        <f t="shared" ref="T732:T733" si="1989">R732+S732</f>
        <v>1709</v>
      </c>
      <c r="U732" s="253">
        <v>34</v>
      </c>
      <c r="V732" s="253">
        <v>1709</v>
      </c>
      <c r="W732" s="253">
        <v>96</v>
      </c>
      <c r="X732" s="253">
        <f t="shared" ref="X732:X733" si="1990">V732+W732</f>
        <v>1805</v>
      </c>
      <c r="Y732" s="253">
        <v>0</v>
      </c>
      <c r="Z732" s="253">
        <f t="shared" ref="Z732:Z733" si="1991">X732+Y732</f>
        <v>1805</v>
      </c>
      <c r="AA732" s="253">
        <v>0</v>
      </c>
      <c r="AB732" s="253">
        <v>0</v>
      </c>
      <c r="AC732" s="253">
        <v>67.14</v>
      </c>
      <c r="AD732" s="253">
        <v>67.14</v>
      </c>
      <c r="AE732" s="253">
        <v>67.14</v>
      </c>
      <c r="AF732" s="257">
        <f t="shared" si="1839"/>
        <v>100</v>
      </c>
    </row>
    <row r="733" spans="1:32" ht="35.25" customHeight="1" x14ac:dyDescent="0.2">
      <c r="A733" s="371" t="s">
        <v>896</v>
      </c>
      <c r="B733" s="267">
        <v>801</v>
      </c>
      <c r="C733" s="248" t="s">
        <v>196</v>
      </c>
      <c r="D733" s="248" t="s">
        <v>198</v>
      </c>
      <c r="E733" s="248" t="s">
        <v>1281</v>
      </c>
      <c r="F733" s="248" t="s">
        <v>894</v>
      </c>
      <c r="G733" s="253"/>
      <c r="H733" s="253">
        <v>0</v>
      </c>
      <c r="I733" s="253">
        <v>122.1</v>
      </c>
      <c r="J733" s="253">
        <f t="shared" si="1987"/>
        <v>122.1</v>
      </c>
      <c r="K733" s="253">
        <v>0</v>
      </c>
      <c r="L733" s="253">
        <v>396</v>
      </c>
      <c r="M733" s="253">
        <v>396</v>
      </c>
      <c r="N733" s="253">
        <v>6</v>
      </c>
      <c r="O733" s="253">
        <f>M733+N733</f>
        <v>402</v>
      </c>
      <c r="P733" s="253">
        <v>402</v>
      </c>
      <c r="Q733" s="253">
        <v>0</v>
      </c>
      <c r="R733" s="253">
        <f t="shared" si="1988"/>
        <v>402</v>
      </c>
      <c r="S733" s="253">
        <v>114</v>
      </c>
      <c r="T733" s="253">
        <f t="shared" si="1989"/>
        <v>516</v>
      </c>
      <c r="U733" s="253">
        <v>11</v>
      </c>
      <c r="V733" s="253">
        <v>516</v>
      </c>
      <c r="W733" s="253">
        <v>30</v>
      </c>
      <c r="X733" s="253">
        <f t="shared" si="1990"/>
        <v>546</v>
      </c>
      <c r="Y733" s="253">
        <v>0</v>
      </c>
      <c r="Z733" s="253">
        <f t="shared" si="1991"/>
        <v>546</v>
      </c>
      <c r="AA733" s="253">
        <v>0</v>
      </c>
      <c r="AB733" s="253">
        <v>0</v>
      </c>
      <c r="AC733" s="253">
        <v>20.276</v>
      </c>
      <c r="AD733" s="253">
        <v>20.276</v>
      </c>
      <c r="AE733" s="253">
        <v>20.276</v>
      </c>
      <c r="AF733" s="257">
        <f t="shared" si="1839"/>
        <v>100</v>
      </c>
    </row>
    <row r="734" spans="1:32" ht="24" customHeight="1" x14ac:dyDescent="0.2">
      <c r="A734" s="255" t="s">
        <v>93</v>
      </c>
      <c r="B734" s="267">
        <v>801</v>
      </c>
      <c r="C734" s="248" t="s">
        <v>196</v>
      </c>
      <c r="D734" s="248" t="s">
        <v>198</v>
      </c>
      <c r="E734" s="248" t="s">
        <v>871</v>
      </c>
      <c r="F734" s="248" t="s">
        <v>94</v>
      </c>
      <c r="G734" s="253"/>
      <c r="H734" s="253">
        <v>0</v>
      </c>
      <c r="I734" s="253">
        <v>122.1</v>
      </c>
      <c r="J734" s="253">
        <f t="shared" ref="J734" si="1992">H734+I734</f>
        <v>122.1</v>
      </c>
      <c r="K734" s="253">
        <v>0</v>
      </c>
      <c r="L734" s="253">
        <v>396</v>
      </c>
      <c r="M734" s="253">
        <v>396</v>
      </c>
      <c r="N734" s="253">
        <v>6</v>
      </c>
      <c r="O734" s="253">
        <f>M734+N734</f>
        <v>402</v>
      </c>
      <c r="P734" s="253">
        <v>402</v>
      </c>
      <c r="Q734" s="253">
        <v>0</v>
      </c>
      <c r="R734" s="253">
        <f t="shared" ref="R734" si="1993">P734+Q734</f>
        <v>402</v>
      </c>
      <c r="S734" s="253">
        <v>114</v>
      </c>
      <c r="T734" s="253">
        <f t="shared" ref="T734" si="1994">R734+S734</f>
        <v>516</v>
      </c>
      <c r="U734" s="253">
        <v>11</v>
      </c>
      <c r="V734" s="253">
        <v>516</v>
      </c>
      <c r="W734" s="253">
        <v>30</v>
      </c>
      <c r="X734" s="253">
        <v>0</v>
      </c>
      <c r="Y734" s="253">
        <v>40</v>
      </c>
      <c r="Z734" s="253">
        <f t="shared" ref="Z734" si="1995">X734+Y734</f>
        <v>40</v>
      </c>
      <c r="AA734" s="253">
        <v>-35</v>
      </c>
      <c r="AB734" s="253">
        <f t="shared" si="1986"/>
        <v>5</v>
      </c>
      <c r="AC734" s="253">
        <v>0</v>
      </c>
      <c r="AD734" s="253">
        <v>5</v>
      </c>
      <c r="AE734" s="253">
        <v>5</v>
      </c>
      <c r="AF734" s="257">
        <f t="shared" si="1839"/>
        <v>100</v>
      </c>
    </row>
    <row r="735" spans="1:32" ht="20.25" customHeight="1" x14ac:dyDescent="0.2">
      <c r="A735" s="255" t="s">
        <v>719</v>
      </c>
      <c r="B735" s="267">
        <v>801</v>
      </c>
      <c r="C735" s="248" t="s">
        <v>196</v>
      </c>
      <c r="D735" s="248" t="s">
        <v>198</v>
      </c>
      <c r="E735" s="248" t="s">
        <v>797</v>
      </c>
      <c r="F735" s="248"/>
      <c r="G735" s="253"/>
      <c r="H735" s="253">
        <f>H736</f>
        <v>300</v>
      </c>
      <c r="I735" s="253">
        <f>I736</f>
        <v>0</v>
      </c>
      <c r="J735" s="253">
        <f t="shared" si="1973"/>
        <v>300</v>
      </c>
      <c r="K735" s="253">
        <f>K736</f>
        <v>0</v>
      </c>
      <c r="L735" s="253">
        <f>L736</f>
        <v>240</v>
      </c>
      <c r="M735" s="253">
        <f>M736</f>
        <v>240</v>
      </c>
      <c r="N735" s="253">
        <f t="shared" ref="N735:Q735" si="1996">N736</f>
        <v>0</v>
      </c>
      <c r="O735" s="253">
        <f t="shared" si="1996"/>
        <v>240</v>
      </c>
      <c r="P735" s="253">
        <f t="shared" si="1996"/>
        <v>240</v>
      </c>
      <c r="Q735" s="253">
        <f t="shared" si="1996"/>
        <v>0</v>
      </c>
      <c r="R735" s="253">
        <f>R736+R737</f>
        <v>240</v>
      </c>
      <c r="S735" s="253">
        <f t="shared" ref="S735:T735" si="1997">S736+S737</f>
        <v>-100</v>
      </c>
      <c r="T735" s="253">
        <f t="shared" si="1997"/>
        <v>140</v>
      </c>
      <c r="U735" s="253">
        <f t="shared" ref="U735:V735" si="1998">U736+U737</f>
        <v>0</v>
      </c>
      <c r="V735" s="253">
        <f t="shared" si="1998"/>
        <v>140</v>
      </c>
      <c r="W735" s="253">
        <f t="shared" ref="W735:X735" si="1999">W736+W737</f>
        <v>0</v>
      </c>
      <c r="X735" s="253">
        <f t="shared" si="1999"/>
        <v>140</v>
      </c>
      <c r="Y735" s="253">
        <f t="shared" ref="Y735:Z735" si="2000">Y736+Y737</f>
        <v>-40</v>
      </c>
      <c r="Z735" s="253">
        <f t="shared" si="2000"/>
        <v>100</v>
      </c>
      <c r="AA735" s="253">
        <f t="shared" ref="AA735:AB735" si="2001">AA736+AA737</f>
        <v>35</v>
      </c>
      <c r="AB735" s="253">
        <f t="shared" si="2001"/>
        <v>135</v>
      </c>
      <c r="AC735" s="253">
        <f t="shared" ref="AC735:AD735" si="2002">AC736+AC737</f>
        <v>60</v>
      </c>
      <c r="AD735" s="253">
        <f t="shared" si="2002"/>
        <v>195</v>
      </c>
      <c r="AE735" s="253">
        <f t="shared" ref="AE735" si="2003">AE736+AE737</f>
        <v>195</v>
      </c>
      <c r="AF735" s="257">
        <f t="shared" si="1839"/>
        <v>100</v>
      </c>
    </row>
    <row r="736" spans="1:32" ht="20.25" customHeight="1" x14ac:dyDescent="0.2">
      <c r="A736" s="255" t="s">
        <v>93</v>
      </c>
      <c r="B736" s="267">
        <v>801</v>
      </c>
      <c r="C736" s="248" t="s">
        <v>196</v>
      </c>
      <c r="D736" s="248" t="s">
        <v>198</v>
      </c>
      <c r="E736" s="248" t="s">
        <v>797</v>
      </c>
      <c r="F736" s="248" t="s">
        <v>94</v>
      </c>
      <c r="G736" s="253"/>
      <c r="H736" s="253">
        <v>300</v>
      </c>
      <c r="I736" s="253">
        <v>0</v>
      </c>
      <c r="J736" s="253">
        <f t="shared" si="1973"/>
        <v>300</v>
      </c>
      <c r="K736" s="253">
        <v>0</v>
      </c>
      <c r="L736" s="253">
        <v>240</v>
      </c>
      <c r="M736" s="253">
        <v>240</v>
      </c>
      <c r="N736" s="253">
        <v>0</v>
      </c>
      <c r="O736" s="253">
        <f>M736+N736</f>
        <v>240</v>
      </c>
      <c r="P736" s="253">
        <v>240</v>
      </c>
      <c r="Q736" s="253">
        <v>0</v>
      </c>
      <c r="R736" s="253">
        <f t="shared" si="1982"/>
        <v>240</v>
      </c>
      <c r="S736" s="253">
        <v>-100</v>
      </c>
      <c r="T736" s="253">
        <f t="shared" ref="T736:T737" si="2004">R736+S736</f>
        <v>140</v>
      </c>
      <c r="U736" s="253">
        <v>0</v>
      </c>
      <c r="V736" s="253">
        <v>140</v>
      </c>
      <c r="W736" s="253">
        <v>0</v>
      </c>
      <c r="X736" s="253">
        <f t="shared" ref="X736:X737" si="2005">V736+W736</f>
        <v>140</v>
      </c>
      <c r="Y736" s="253">
        <v>-140</v>
      </c>
      <c r="Z736" s="253">
        <f t="shared" ref="Z736:Z737" si="2006">X736+Y736</f>
        <v>0</v>
      </c>
      <c r="AA736" s="253">
        <v>13.5</v>
      </c>
      <c r="AB736" s="253">
        <f t="shared" ref="AB736:AB737" si="2007">Z736+AA736</f>
        <v>13.5</v>
      </c>
      <c r="AC736" s="253">
        <v>42</v>
      </c>
      <c r="AD736" s="253">
        <v>55.5</v>
      </c>
      <c r="AE736" s="253">
        <v>55.5</v>
      </c>
      <c r="AF736" s="257">
        <f t="shared" si="1839"/>
        <v>100</v>
      </c>
    </row>
    <row r="737" spans="1:32" ht="20.25" customHeight="1" x14ac:dyDescent="0.2">
      <c r="A737" s="255" t="s">
        <v>1091</v>
      </c>
      <c r="B737" s="267">
        <v>801</v>
      </c>
      <c r="C737" s="248" t="s">
        <v>196</v>
      </c>
      <c r="D737" s="248" t="s">
        <v>198</v>
      </c>
      <c r="E737" s="248" t="s">
        <v>797</v>
      </c>
      <c r="F737" s="248" t="s">
        <v>1092</v>
      </c>
      <c r="G737" s="253"/>
      <c r="H737" s="253"/>
      <c r="I737" s="253"/>
      <c r="J737" s="253"/>
      <c r="K737" s="253"/>
      <c r="L737" s="253"/>
      <c r="M737" s="253"/>
      <c r="N737" s="253"/>
      <c r="O737" s="253"/>
      <c r="P737" s="253"/>
      <c r="Q737" s="253"/>
      <c r="R737" s="253">
        <v>0</v>
      </c>
      <c r="S737" s="253">
        <v>0</v>
      </c>
      <c r="T737" s="253">
        <f t="shared" si="2004"/>
        <v>0</v>
      </c>
      <c r="U737" s="253">
        <v>0</v>
      </c>
      <c r="V737" s="253">
        <f t="shared" ref="V737" si="2008">T737+U737</f>
        <v>0</v>
      </c>
      <c r="W737" s="253">
        <v>0</v>
      </c>
      <c r="X737" s="253">
        <f t="shared" si="2005"/>
        <v>0</v>
      </c>
      <c r="Y737" s="253">
        <v>100</v>
      </c>
      <c r="Z737" s="253">
        <f t="shared" si="2006"/>
        <v>100</v>
      </c>
      <c r="AA737" s="253">
        <v>21.5</v>
      </c>
      <c r="AB737" s="253">
        <f t="shared" si="2007"/>
        <v>121.5</v>
      </c>
      <c r="AC737" s="253">
        <v>18</v>
      </c>
      <c r="AD737" s="253">
        <v>139.5</v>
      </c>
      <c r="AE737" s="253">
        <v>139.5</v>
      </c>
      <c r="AF737" s="257">
        <f t="shared" si="1839"/>
        <v>100</v>
      </c>
    </row>
    <row r="738" spans="1:32" ht="58.5" customHeight="1" x14ac:dyDescent="0.2">
      <c r="A738" s="255" t="s">
        <v>1211</v>
      </c>
      <c r="B738" s="267">
        <v>801</v>
      </c>
      <c r="C738" s="248" t="s">
        <v>196</v>
      </c>
      <c r="D738" s="248" t="s">
        <v>198</v>
      </c>
      <c r="E738" s="248" t="s">
        <v>796</v>
      </c>
      <c r="F738" s="248"/>
      <c r="G738" s="253"/>
      <c r="H738" s="253">
        <f>H739</f>
        <v>909</v>
      </c>
      <c r="I738" s="253">
        <f>I739</f>
        <v>0</v>
      </c>
      <c r="J738" s="253">
        <f t="shared" si="1973"/>
        <v>909</v>
      </c>
      <c r="K738" s="253">
        <f>K739</f>
        <v>-563.1</v>
      </c>
      <c r="L738" s="253">
        <f>L739</f>
        <v>363.5</v>
      </c>
      <c r="M738" s="253">
        <f>M739</f>
        <v>363.5</v>
      </c>
      <c r="N738" s="253">
        <f t="shared" ref="N738:AE738" si="2009">N739</f>
        <v>-133.20000000000002</v>
      </c>
      <c r="O738" s="253">
        <f t="shared" si="2009"/>
        <v>230.29999999999998</v>
      </c>
      <c r="P738" s="253">
        <f t="shared" si="2009"/>
        <v>268.7</v>
      </c>
      <c r="Q738" s="253">
        <f t="shared" si="2009"/>
        <v>-38.6</v>
      </c>
      <c r="R738" s="253">
        <f t="shared" si="2009"/>
        <v>230.1</v>
      </c>
      <c r="S738" s="253">
        <f t="shared" si="2009"/>
        <v>0</v>
      </c>
      <c r="T738" s="253">
        <f t="shared" si="2009"/>
        <v>230.1</v>
      </c>
      <c r="U738" s="253">
        <f t="shared" si="2009"/>
        <v>0</v>
      </c>
      <c r="V738" s="253">
        <f t="shared" si="2009"/>
        <v>230.1</v>
      </c>
      <c r="W738" s="253">
        <f t="shared" si="2009"/>
        <v>54.3</v>
      </c>
      <c r="X738" s="253">
        <f t="shared" si="2009"/>
        <v>284.39999999999998</v>
      </c>
      <c r="Y738" s="253">
        <f t="shared" si="2009"/>
        <v>0</v>
      </c>
      <c r="Z738" s="253">
        <f t="shared" si="2009"/>
        <v>284.39999999999998</v>
      </c>
      <c r="AA738" s="253">
        <f t="shared" si="2009"/>
        <v>0</v>
      </c>
      <c r="AB738" s="253">
        <f t="shared" si="2009"/>
        <v>284.39999999999998</v>
      </c>
      <c r="AC738" s="253">
        <f t="shared" si="2009"/>
        <v>0</v>
      </c>
      <c r="AD738" s="253">
        <f t="shared" si="2009"/>
        <v>284.39999999999998</v>
      </c>
      <c r="AE738" s="253">
        <f t="shared" si="2009"/>
        <v>284.39999999999998</v>
      </c>
      <c r="AF738" s="257">
        <f t="shared" si="1839"/>
        <v>100</v>
      </c>
    </row>
    <row r="739" spans="1:32" ht="24.75" customHeight="1" x14ac:dyDescent="0.2">
      <c r="A739" s="255" t="s">
        <v>93</v>
      </c>
      <c r="B739" s="267">
        <v>801</v>
      </c>
      <c r="C739" s="248" t="s">
        <v>196</v>
      </c>
      <c r="D739" s="248" t="s">
        <v>198</v>
      </c>
      <c r="E739" s="248" t="s">
        <v>796</v>
      </c>
      <c r="F739" s="248" t="s">
        <v>94</v>
      </c>
      <c r="G739" s="253"/>
      <c r="H739" s="253">
        <v>909</v>
      </c>
      <c r="I739" s="253">
        <v>0</v>
      </c>
      <c r="J739" s="253">
        <f t="shared" si="1973"/>
        <v>909</v>
      </c>
      <c r="K739" s="253">
        <v>-563.1</v>
      </c>
      <c r="L739" s="253">
        <v>363.5</v>
      </c>
      <c r="M739" s="253">
        <v>363.5</v>
      </c>
      <c r="N739" s="253">
        <f>-133.4+0.2</f>
        <v>-133.20000000000002</v>
      </c>
      <c r="O739" s="253">
        <f>M739+N739</f>
        <v>230.29999999999998</v>
      </c>
      <c r="P739" s="253">
        <v>268.7</v>
      </c>
      <c r="Q739" s="253">
        <v>-38.6</v>
      </c>
      <c r="R739" s="253">
        <f t="shared" si="1982"/>
        <v>230.1</v>
      </c>
      <c r="S739" s="253">
        <v>0</v>
      </c>
      <c r="T739" s="253">
        <f t="shared" ref="T739" si="2010">R739+S739</f>
        <v>230.1</v>
      </c>
      <c r="U739" s="253">
        <v>0</v>
      </c>
      <c r="V739" s="253">
        <v>230.1</v>
      </c>
      <c r="W739" s="253">
        <v>54.3</v>
      </c>
      <c r="X739" s="253">
        <f t="shared" ref="X739" si="2011">V739+W739</f>
        <v>284.39999999999998</v>
      </c>
      <c r="Y739" s="253">
        <v>0</v>
      </c>
      <c r="Z739" s="253">
        <f t="shared" ref="Z739" si="2012">X739+Y739</f>
        <v>284.39999999999998</v>
      </c>
      <c r="AA739" s="253">
        <v>0</v>
      </c>
      <c r="AB739" s="253">
        <f t="shared" ref="AB739" si="2013">Z739+AA739</f>
        <v>284.39999999999998</v>
      </c>
      <c r="AC739" s="253">
        <v>0</v>
      </c>
      <c r="AD739" s="253">
        <v>284.39999999999998</v>
      </c>
      <c r="AE739" s="253">
        <v>284.39999999999998</v>
      </c>
      <c r="AF739" s="257">
        <f t="shared" si="1839"/>
        <v>100</v>
      </c>
    </row>
    <row r="740" spans="1:32" ht="48" hidden="1" customHeight="1" x14ac:dyDescent="0.2">
      <c r="A740" s="255" t="s">
        <v>1212</v>
      </c>
      <c r="B740" s="267">
        <v>801</v>
      </c>
      <c r="C740" s="248" t="s">
        <v>196</v>
      </c>
      <c r="D740" s="248" t="s">
        <v>198</v>
      </c>
      <c r="E740" s="248" t="s">
        <v>795</v>
      </c>
      <c r="F740" s="248"/>
      <c r="G740" s="253"/>
      <c r="H740" s="253">
        <f>H741</f>
        <v>133.80000000000001</v>
      </c>
      <c r="I740" s="253">
        <f>I741</f>
        <v>0</v>
      </c>
      <c r="J740" s="253">
        <f t="shared" si="1973"/>
        <v>133.80000000000001</v>
      </c>
      <c r="K740" s="253">
        <f>K741</f>
        <v>0</v>
      </c>
      <c r="L740" s="253">
        <f>L741</f>
        <v>202.9</v>
      </c>
      <c r="M740" s="253">
        <f>M741</f>
        <v>202.9</v>
      </c>
      <c r="N740" s="253">
        <f t="shared" ref="N740:AE740" si="2014">N741</f>
        <v>-10.5</v>
      </c>
      <c r="O740" s="253">
        <f t="shared" si="2014"/>
        <v>192.4</v>
      </c>
      <c r="P740" s="253">
        <f t="shared" si="2014"/>
        <v>192.4</v>
      </c>
      <c r="Q740" s="253">
        <f t="shared" si="2014"/>
        <v>29.4</v>
      </c>
      <c r="R740" s="253">
        <f t="shared" si="2014"/>
        <v>221.8</v>
      </c>
      <c r="S740" s="253">
        <f t="shared" si="2014"/>
        <v>19.2</v>
      </c>
      <c r="T740" s="253">
        <f t="shared" si="2014"/>
        <v>241</v>
      </c>
      <c r="U740" s="253">
        <f t="shared" si="2014"/>
        <v>12.6</v>
      </c>
      <c r="V740" s="253">
        <f t="shared" si="2014"/>
        <v>253.6</v>
      </c>
      <c r="W740" s="253">
        <f t="shared" si="2014"/>
        <v>13.2</v>
      </c>
      <c r="X740" s="253">
        <f t="shared" si="2014"/>
        <v>266.8</v>
      </c>
      <c r="Y740" s="253">
        <f t="shared" si="2014"/>
        <v>0</v>
      </c>
      <c r="Z740" s="253">
        <f t="shared" si="2014"/>
        <v>266.8</v>
      </c>
      <c r="AA740" s="253">
        <f t="shared" si="2014"/>
        <v>0</v>
      </c>
      <c r="AB740" s="253">
        <f t="shared" si="2014"/>
        <v>266.8</v>
      </c>
      <c r="AC740" s="253">
        <f t="shared" si="2014"/>
        <v>-266.8</v>
      </c>
      <c r="AD740" s="253">
        <f t="shared" si="2014"/>
        <v>0</v>
      </c>
      <c r="AE740" s="253">
        <f t="shared" si="2014"/>
        <v>0</v>
      </c>
      <c r="AF740" s="257" t="e">
        <f t="shared" si="1839"/>
        <v>#DIV/0!</v>
      </c>
    </row>
    <row r="741" spans="1:32" ht="25.5" hidden="1" customHeight="1" x14ac:dyDescent="0.2">
      <c r="A741" s="255" t="s">
        <v>93</v>
      </c>
      <c r="B741" s="267">
        <v>801</v>
      </c>
      <c r="C741" s="248" t="s">
        <v>196</v>
      </c>
      <c r="D741" s="248" t="s">
        <v>198</v>
      </c>
      <c r="E741" s="248" t="s">
        <v>795</v>
      </c>
      <c r="F741" s="248" t="s">
        <v>94</v>
      </c>
      <c r="G741" s="253"/>
      <c r="H741" s="253">
        <v>133.80000000000001</v>
      </c>
      <c r="I741" s="253">
        <v>0</v>
      </c>
      <c r="J741" s="253">
        <f t="shared" si="1973"/>
        <v>133.80000000000001</v>
      </c>
      <c r="K741" s="253">
        <v>0</v>
      </c>
      <c r="L741" s="253">
        <v>202.9</v>
      </c>
      <c r="M741" s="253">
        <v>202.9</v>
      </c>
      <c r="N741" s="253">
        <v>-10.5</v>
      </c>
      <c r="O741" s="253">
        <f>M741+N741</f>
        <v>192.4</v>
      </c>
      <c r="P741" s="253">
        <v>192.4</v>
      </c>
      <c r="Q741" s="253">
        <v>29.4</v>
      </c>
      <c r="R741" s="253">
        <f t="shared" si="1982"/>
        <v>221.8</v>
      </c>
      <c r="S741" s="253">
        <v>19.2</v>
      </c>
      <c r="T741" s="253">
        <f t="shared" ref="T741:T743" si="2015">R741+S741</f>
        <v>241</v>
      </c>
      <c r="U741" s="253">
        <v>12.6</v>
      </c>
      <c r="V741" s="253">
        <v>253.6</v>
      </c>
      <c r="W741" s="253">
        <v>13.2</v>
      </c>
      <c r="X741" s="253">
        <f t="shared" ref="X741:X743" si="2016">V741+W741</f>
        <v>266.8</v>
      </c>
      <c r="Y741" s="253">
        <v>0</v>
      </c>
      <c r="Z741" s="253">
        <f t="shared" ref="Z741" si="2017">X741+Y741</f>
        <v>266.8</v>
      </c>
      <c r="AA741" s="253">
        <v>0</v>
      </c>
      <c r="AB741" s="253">
        <f t="shared" ref="AB741" si="2018">Z741+AA741</f>
        <v>266.8</v>
      </c>
      <c r="AC741" s="253">
        <v>-266.8</v>
      </c>
      <c r="AD741" s="253">
        <v>0</v>
      </c>
      <c r="AE741" s="253">
        <v>0</v>
      </c>
      <c r="AF741" s="257" t="e">
        <f t="shared" si="1839"/>
        <v>#DIV/0!</v>
      </c>
    </row>
    <row r="742" spans="1:32" ht="15.75" customHeight="1" x14ac:dyDescent="0.2">
      <c r="A742" s="374" t="s">
        <v>218</v>
      </c>
      <c r="B742" s="245">
        <v>801</v>
      </c>
      <c r="C742" s="246" t="s">
        <v>196</v>
      </c>
      <c r="D742" s="246" t="s">
        <v>200</v>
      </c>
      <c r="E742" s="246"/>
      <c r="F742" s="246"/>
      <c r="G742" s="271" t="e">
        <f>#REF!+#REF!+#REF!</f>
        <v>#REF!</v>
      </c>
      <c r="H742" s="271" t="e">
        <f>#REF!+#REF!+#REF!+H743</f>
        <v>#REF!</v>
      </c>
      <c r="I742" s="271" t="e">
        <f>#REF!+#REF!+#REF!+I743</f>
        <v>#REF!</v>
      </c>
      <c r="J742" s="271" t="e">
        <f>H742+I742</f>
        <v>#REF!</v>
      </c>
      <c r="K742" s="271" t="e">
        <f>#REF!+#REF!+#REF!+K743+#REF!</f>
        <v>#REF!</v>
      </c>
      <c r="L742" s="271" t="e">
        <f>#REF!+#REF!+#REF!+L743+#REF!</f>
        <v>#REF!</v>
      </c>
      <c r="M742" s="271" t="e">
        <f>#REF!+#REF!+#REF!+M743+#REF!</f>
        <v>#REF!</v>
      </c>
      <c r="N742" s="271" t="e">
        <f>#REF!+#REF!+#REF!+N743+#REF!</f>
        <v>#REF!</v>
      </c>
      <c r="O742" s="271" t="e">
        <f>#REF!+#REF!+#REF!+O743+#REF!</f>
        <v>#REF!</v>
      </c>
      <c r="P742" s="271" t="e">
        <f>#REF!+#REF!+#REF!+P743+#REF!</f>
        <v>#REF!</v>
      </c>
      <c r="Q742" s="271" t="e">
        <f>#REF!+#REF!+#REF!+Q743+#REF!</f>
        <v>#REF!</v>
      </c>
      <c r="R742" s="253" t="e">
        <f t="shared" si="1982"/>
        <v>#REF!</v>
      </c>
      <c r="S742" s="253" t="e">
        <f t="shared" ref="S742:S743" si="2019">Q742+R742</f>
        <v>#REF!</v>
      </c>
      <c r="T742" s="253" t="e">
        <f t="shared" si="2015"/>
        <v>#REF!</v>
      </c>
      <c r="U742" s="253" t="e">
        <f t="shared" ref="U742:U743" si="2020">S742+T742</f>
        <v>#REF!</v>
      </c>
      <c r="V742" s="271">
        <f>V743</f>
        <v>30010.1</v>
      </c>
      <c r="W742" s="271">
        <f t="shared" ref="W742:AA742" si="2021">W743</f>
        <v>-16000</v>
      </c>
      <c r="X742" s="271">
        <f t="shared" si="2021"/>
        <v>14010.099999999999</v>
      </c>
      <c r="Y742" s="271">
        <f t="shared" si="2021"/>
        <v>0</v>
      </c>
      <c r="Z742" s="271">
        <f t="shared" si="2021"/>
        <v>14010.099999999999</v>
      </c>
      <c r="AA742" s="271">
        <f t="shared" si="2021"/>
        <v>0</v>
      </c>
      <c r="AB742" s="271">
        <f>AB743+AB744</f>
        <v>14010.099999999999</v>
      </c>
      <c r="AC742" s="271">
        <f t="shared" ref="AC742:AD742" si="2022">AC743+AC744</f>
        <v>0</v>
      </c>
      <c r="AD742" s="271">
        <f t="shared" si="2022"/>
        <v>14010.099999999999</v>
      </c>
      <c r="AE742" s="271">
        <f t="shared" ref="AE742" si="2023">AE743+AE744</f>
        <v>14010.099999999999</v>
      </c>
      <c r="AF742" s="257">
        <f t="shared" si="1839"/>
        <v>100</v>
      </c>
    </row>
    <row r="743" spans="1:32" ht="39.75" hidden="1" customHeight="1" x14ac:dyDescent="0.2">
      <c r="A743" s="255" t="s">
        <v>1164</v>
      </c>
      <c r="B743" s="267">
        <v>801</v>
      </c>
      <c r="C743" s="248" t="s">
        <v>196</v>
      </c>
      <c r="D743" s="248" t="s">
        <v>200</v>
      </c>
      <c r="E743" s="248" t="s">
        <v>1217</v>
      </c>
      <c r="F743" s="248" t="s">
        <v>1067</v>
      </c>
      <c r="G743" s="271"/>
      <c r="H743" s="271"/>
      <c r="I743" s="253">
        <v>142.84</v>
      </c>
      <c r="J743" s="253">
        <f>H743+I743</f>
        <v>142.84</v>
      </c>
      <c r="K743" s="253">
        <v>0</v>
      </c>
      <c r="L743" s="253">
        <v>0</v>
      </c>
      <c r="M743" s="253">
        <v>0</v>
      </c>
      <c r="N743" s="253">
        <v>1</v>
      </c>
      <c r="O743" s="253">
        <v>2</v>
      </c>
      <c r="P743" s="253">
        <v>3</v>
      </c>
      <c r="Q743" s="253">
        <v>4</v>
      </c>
      <c r="R743" s="253">
        <f t="shared" si="1982"/>
        <v>7</v>
      </c>
      <c r="S743" s="253">
        <f t="shared" si="2019"/>
        <v>11</v>
      </c>
      <c r="T743" s="253">
        <f t="shared" si="2015"/>
        <v>18</v>
      </c>
      <c r="U743" s="253">
        <f t="shared" si="2020"/>
        <v>29</v>
      </c>
      <c r="V743" s="253">
        <v>30010.1</v>
      </c>
      <c r="W743" s="253">
        <v>-16000</v>
      </c>
      <c r="X743" s="253">
        <f t="shared" si="2016"/>
        <v>14010.099999999999</v>
      </c>
      <c r="Y743" s="253">
        <v>0</v>
      </c>
      <c r="Z743" s="253">
        <f t="shared" ref="Z743" si="2024">X743+Y743</f>
        <v>14010.099999999999</v>
      </c>
      <c r="AA743" s="253">
        <v>0</v>
      </c>
      <c r="AB743" s="253">
        <f t="shared" ref="AB743" si="2025">Z743+AA743</f>
        <v>14010.099999999999</v>
      </c>
      <c r="AC743" s="253">
        <v>-14010.1</v>
      </c>
      <c r="AD743" s="253">
        <v>0</v>
      </c>
      <c r="AE743" s="253">
        <v>0</v>
      </c>
      <c r="AF743" s="257" t="e">
        <f t="shared" si="1839"/>
        <v>#DIV/0!</v>
      </c>
    </row>
    <row r="744" spans="1:32" ht="39.75" customHeight="1" x14ac:dyDescent="0.2">
      <c r="A744" s="255" t="s">
        <v>1164</v>
      </c>
      <c r="B744" s="267">
        <v>801</v>
      </c>
      <c r="C744" s="248" t="s">
        <v>196</v>
      </c>
      <c r="D744" s="248" t="s">
        <v>200</v>
      </c>
      <c r="E744" s="248" t="s">
        <v>1217</v>
      </c>
      <c r="F744" s="248" t="s">
        <v>924</v>
      </c>
      <c r="G744" s="271"/>
      <c r="H744" s="271"/>
      <c r="I744" s="253">
        <v>142.84</v>
      </c>
      <c r="J744" s="253">
        <v>142.84</v>
      </c>
      <c r="K744" s="253">
        <v>0</v>
      </c>
      <c r="L744" s="253">
        <v>0</v>
      </c>
      <c r="M744" s="253">
        <v>0</v>
      </c>
      <c r="N744" s="253">
        <v>1</v>
      </c>
      <c r="O744" s="253">
        <v>2</v>
      </c>
      <c r="P744" s="253">
        <v>3</v>
      </c>
      <c r="Q744" s="253">
        <v>4</v>
      </c>
      <c r="R744" s="253">
        <v>7</v>
      </c>
      <c r="S744" s="253">
        <v>11</v>
      </c>
      <c r="T744" s="253">
        <v>18</v>
      </c>
      <c r="U744" s="253">
        <v>29</v>
      </c>
      <c r="V744" s="253">
        <v>30010.1</v>
      </c>
      <c r="W744" s="253">
        <v>-16000</v>
      </c>
      <c r="X744" s="253">
        <v>14010.099999999999</v>
      </c>
      <c r="Y744" s="253">
        <v>0</v>
      </c>
      <c r="Z744" s="253">
        <v>14010.099999999999</v>
      </c>
      <c r="AA744" s="253">
        <v>0</v>
      </c>
      <c r="AB744" s="253">
        <v>0</v>
      </c>
      <c r="AC744" s="253">
        <v>14010.099999999999</v>
      </c>
      <c r="AD744" s="253">
        <v>14010.099999999999</v>
      </c>
      <c r="AE744" s="253">
        <v>14010.099999999999</v>
      </c>
      <c r="AF744" s="257">
        <f t="shared" si="1839"/>
        <v>100</v>
      </c>
    </row>
    <row r="745" spans="1:32" ht="17.25" customHeight="1" x14ac:dyDescent="0.2">
      <c r="A745" s="447" t="s">
        <v>374</v>
      </c>
      <c r="B745" s="246" t="s">
        <v>146</v>
      </c>
      <c r="C745" s="246" t="s">
        <v>196</v>
      </c>
      <c r="D745" s="246" t="s">
        <v>212</v>
      </c>
      <c r="E745" s="246"/>
      <c r="F745" s="246"/>
      <c r="G745" s="253" t="e">
        <f>#REF!+G746</f>
        <v>#REF!</v>
      </c>
      <c r="H745" s="253">
        <f t="shared" ref="H745:Y745" si="2026">H746</f>
        <v>3319.6</v>
      </c>
      <c r="I745" s="253">
        <f t="shared" si="2026"/>
        <v>-495.14</v>
      </c>
      <c r="J745" s="253">
        <f t="shared" si="2026"/>
        <v>2824.46</v>
      </c>
      <c r="K745" s="253">
        <f t="shared" si="2026"/>
        <v>-955.1640000000001</v>
      </c>
      <c r="L745" s="271">
        <f t="shared" si="2026"/>
        <v>5024.79</v>
      </c>
      <c r="M745" s="271">
        <f t="shared" si="2026"/>
        <v>5165.82</v>
      </c>
      <c r="N745" s="271">
        <f t="shared" si="2026"/>
        <v>-894.32</v>
      </c>
      <c r="O745" s="271">
        <f t="shared" si="2026"/>
        <v>4271.5</v>
      </c>
      <c r="P745" s="271">
        <f t="shared" si="2026"/>
        <v>4397.8999999999996</v>
      </c>
      <c r="Q745" s="271">
        <f t="shared" si="2026"/>
        <v>21.8</v>
      </c>
      <c r="R745" s="271">
        <f t="shared" si="2026"/>
        <v>4419.7</v>
      </c>
      <c r="S745" s="271">
        <f t="shared" si="2026"/>
        <v>-3939.1</v>
      </c>
      <c r="T745" s="271">
        <f t="shared" si="2026"/>
        <v>4489.8999999999996</v>
      </c>
      <c r="U745" s="271">
        <f t="shared" si="2026"/>
        <v>-4489.8999999999996</v>
      </c>
      <c r="V745" s="271">
        <f t="shared" si="2026"/>
        <v>9005.81</v>
      </c>
      <c r="W745" s="271">
        <f t="shared" si="2026"/>
        <v>-5771.61</v>
      </c>
      <c r="X745" s="271">
        <f t="shared" si="2026"/>
        <v>3234.2</v>
      </c>
      <c r="Y745" s="271">
        <f t="shared" si="2026"/>
        <v>0</v>
      </c>
      <c r="Z745" s="271">
        <f>Z746+Z749</f>
        <v>3234.2</v>
      </c>
      <c r="AA745" s="271">
        <f t="shared" ref="AA745:AB745" si="2027">AA746+AA749</f>
        <v>-1000.3976899999998</v>
      </c>
      <c r="AB745" s="271">
        <f t="shared" si="2027"/>
        <v>2233.80231</v>
      </c>
      <c r="AC745" s="271">
        <f t="shared" ref="AC745:AD745" si="2028">AC746+AC749</f>
        <v>-64.58</v>
      </c>
      <c r="AD745" s="271">
        <f t="shared" si="2028"/>
        <v>2169.2223100000001</v>
      </c>
      <c r="AE745" s="271">
        <f t="shared" ref="AE745" si="2029">AE746+AE749</f>
        <v>725.89850000000001</v>
      </c>
      <c r="AF745" s="257">
        <f t="shared" si="1839"/>
        <v>33.463536524294732</v>
      </c>
    </row>
    <row r="746" spans="1:32" ht="24" customHeight="1" x14ac:dyDescent="0.2">
      <c r="A746" s="255" t="s">
        <v>720</v>
      </c>
      <c r="B746" s="267">
        <v>801</v>
      </c>
      <c r="C746" s="248" t="s">
        <v>196</v>
      </c>
      <c r="D746" s="248" t="s">
        <v>212</v>
      </c>
      <c r="E746" s="248" t="s">
        <v>847</v>
      </c>
      <c r="F746" s="248"/>
      <c r="G746" s="253"/>
      <c r="H746" s="253">
        <f>H748</f>
        <v>3319.6</v>
      </c>
      <c r="I746" s="253">
        <f>I748</f>
        <v>-495.14</v>
      </c>
      <c r="J746" s="253">
        <f>H746+I746</f>
        <v>2824.46</v>
      </c>
      <c r="K746" s="253">
        <f>K748+K747</f>
        <v>-955.1640000000001</v>
      </c>
      <c r="L746" s="253">
        <f>L748+L747</f>
        <v>5024.79</v>
      </c>
      <c r="M746" s="253">
        <f>M748+M747</f>
        <v>5165.82</v>
      </c>
      <c r="N746" s="253">
        <f t="shared" ref="N746:R746" si="2030">N748+N747</f>
        <v>-894.32</v>
      </c>
      <c r="O746" s="253">
        <f t="shared" si="2030"/>
        <v>4271.5</v>
      </c>
      <c r="P746" s="253">
        <f t="shared" si="2030"/>
        <v>4397.8999999999996</v>
      </c>
      <c r="Q746" s="253">
        <f t="shared" si="2030"/>
        <v>21.8</v>
      </c>
      <c r="R746" s="253">
        <f t="shared" si="2030"/>
        <v>4419.7</v>
      </c>
      <c r="S746" s="253">
        <f t="shared" ref="S746:T746" si="2031">S748+S747</f>
        <v>-3939.1</v>
      </c>
      <c r="T746" s="253">
        <f t="shared" si="2031"/>
        <v>4489.8999999999996</v>
      </c>
      <c r="U746" s="253">
        <f t="shared" ref="U746:V746" si="2032">U748+U747</f>
        <v>-4489.8999999999996</v>
      </c>
      <c r="V746" s="253">
        <f t="shared" si="2032"/>
        <v>9005.81</v>
      </c>
      <c r="W746" s="253">
        <f t="shared" ref="W746:X746" si="2033">W748+W747</f>
        <v>-5771.61</v>
      </c>
      <c r="X746" s="253">
        <f t="shared" si="2033"/>
        <v>3234.2</v>
      </c>
      <c r="Y746" s="253">
        <f t="shared" ref="Y746:Z746" si="2034">Y748+Y747</f>
        <v>0</v>
      </c>
      <c r="Z746" s="253">
        <f t="shared" si="2034"/>
        <v>3234.2</v>
      </c>
      <c r="AA746" s="253">
        <f t="shared" ref="AA746:AB746" si="2035">AA748+AA747</f>
        <v>-2458.3004999999998</v>
      </c>
      <c r="AB746" s="253">
        <f t="shared" si="2035"/>
        <v>775.89949999999999</v>
      </c>
      <c r="AC746" s="253">
        <f t="shared" ref="AC746:AD746" si="2036">AC748+AC747</f>
        <v>-50</v>
      </c>
      <c r="AD746" s="253">
        <f t="shared" si="2036"/>
        <v>725.89949999999999</v>
      </c>
      <c r="AE746" s="253">
        <f t="shared" ref="AE746" si="2037">AE748+AE747</f>
        <v>725.89949999999999</v>
      </c>
      <c r="AF746" s="257">
        <f t="shared" si="1839"/>
        <v>100</v>
      </c>
    </row>
    <row r="747" spans="1:32" ht="24" customHeight="1" x14ac:dyDescent="0.2">
      <c r="A747" s="255" t="s">
        <v>93</v>
      </c>
      <c r="B747" s="267">
        <v>801</v>
      </c>
      <c r="C747" s="248" t="s">
        <v>196</v>
      </c>
      <c r="D747" s="248" t="s">
        <v>212</v>
      </c>
      <c r="E747" s="248" t="s">
        <v>847</v>
      </c>
      <c r="F747" s="248" t="s">
        <v>94</v>
      </c>
      <c r="G747" s="253"/>
      <c r="H747" s="253"/>
      <c r="I747" s="253"/>
      <c r="J747" s="253"/>
      <c r="K747" s="253">
        <v>328.71600000000001</v>
      </c>
      <c r="L747" s="253">
        <v>5024.79</v>
      </c>
      <c r="M747" s="253">
        <v>5165.82</v>
      </c>
      <c r="N747" s="253">
        <v>-894.32</v>
      </c>
      <c r="O747" s="253">
        <f>M747+N747</f>
        <v>4271.5</v>
      </c>
      <c r="P747" s="253">
        <v>4397.8999999999996</v>
      </c>
      <c r="Q747" s="253">
        <v>21.8</v>
      </c>
      <c r="R747" s="253">
        <f t="shared" si="1982"/>
        <v>4419.7</v>
      </c>
      <c r="S747" s="253">
        <v>-3939.1</v>
      </c>
      <c r="T747" s="253">
        <v>4489.8999999999996</v>
      </c>
      <c r="U747" s="253">
        <v>-4489.8999999999996</v>
      </c>
      <c r="V747" s="253">
        <v>9005.81</v>
      </c>
      <c r="W747" s="253">
        <v>-5771.61</v>
      </c>
      <c r="X747" s="253">
        <f t="shared" ref="X747:X748" si="2038">V747+W747</f>
        <v>3234.2</v>
      </c>
      <c r="Y747" s="253">
        <f>-1464.43+1044.43</f>
        <v>-420</v>
      </c>
      <c r="Z747" s="253">
        <f t="shared" ref="Z747:Z748" si="2039">X747+Y747</f>
        <v>2814.2</v>
      </c>
      <c r="AA747" s="253">
        <v>-2458.3004999999998</v>
      </c>
      <c r="AB747" s="253">
        <f t="shared" ref="AB747:AB748" si="2040">Z747+AA747</f>
        <v>355.89949999999999</v>
      </c>
      <c r="AC747" s="253">
        <v>0</v>
      </c>
      <c r="AD747" s="253">
        <v>355.89949999999999</v>
      </c>
      <c r="AE747" s="253">
        <v>355.89949999999999</v>
      </c>
      <c r="AF747" s="257">
        <f t="shared" si="1839"/>
        <v>100</v>
      </c>
    </row>
    <row r="748" spans="1:32" ht="17.25" customHeight="1" x14ac:dyDescent="0.2">
      <c r="A748" s="371" t="s">
        <v>904</v>
      </c>
      <c r="B748" s="267">
        <v>801</v>
      </c>
      <c r="C748" s="248" t="s">
        <v>196</v>
      </c>
      <c r="D748" s="248" t="s">
        <v>212</v>
      </c>
      <c r="E748" s="248" t="s">
        <v>847</v>
      </c>
      <c r="F748" s="248" t="s">
        <v>903</v>
      </c>
      <c r="G748" s="253"/>
      <c r="H748" s="253">
        <v>3319.6</v>
      </c>
      <c r="I748" s="253">
        <v>-495.14</v>
      </c>
      <c r="J748" s="253">
        <f>H748+I748</f>
        <v>2824.46</v>
      </c>
      <c r="K748" s="253">
        <v>-1283.8800000000001</v>
      </c>
      <c r="L748" s="253">
        <v>0</v>
      </c>
      <c r="M748" s="253">
        <v>0</v>
      </c>
      <c r="N748" s="253">
        <v>0</v>
      </c>
      <c r="O748" s="253">
        <v>0</v>
      </c>
      <c r="P748" s="253">
        <v>0</v>
      </c>
      <c r="Q748" s="253">
        <v>0</v>
      </c>
      <c r="R748" s="253">
        <f t="shared" si="1982"/>
        <v>0</v>
      </c>
      <c r="S748" s="253">
        <f t="shared" ref="S748" si="2041">Q748+R748</f>
        <v>0</v>
      </c>
      <c r="T748" s="253">
        <f t="shared" ref="T748" si="2042">R748+S748</f>
        <v>0</v>
      </c>
      <c r="U748" s="253">
        <f t="shared" ref="U748" si="2043">S748+T748</f>
        <v>0</v>
      </c>
      <c r="V748" s="253">
        <f t="shared" ref="V748" si="2044">T748+U748</f>
        <v>0</v>
      </c>
      <c r="W748" s="253">
        <f t="shared" ref="W748" si="2045">U748+V748</f>
        <v>0</v>
      </c>
      <c r="X748" s="253">
        <f t="shared" si="2038"/>
        <v>0</v>
      </c>
      <c r="Y748" s="253">
        <v>420</v>
      </c>
      <c r="Z748" s="253">
        <f t="shared" si="2039"/>
        <v>420</v>
      </c>
      <c r="AA748" s="253">
        <v>0</v>
      </c>
      <c r="AB748" s="253">
        <f t="shared" si="2040"/>
        <v>420</v>
      </c>
      <c r="AC748" s="253">
        <v>-50</v>
      </c>
      <c r="AD748" s="253">
        <v>370</v>
      </c>
      <c r="AE748" s="253">
        <v>370</v>
      </c>
      <c r="AF748" s="257">
        <f t="shared" si="1839"/>
        <v>100</v>
      </c>
    </row>
    <row r="749" spans="1:32" ht="30.75" customHeight="1" x14ac:dyDescent="0.2">
      <c r="A749" s="255" t="s">
        <v>1260</v>
      </c>
      <c r="B749" s="267">
        <v>801</v>
      </c>
      <c r="C749" s="248" t="s">
        <v>196</v>
      </c>
      <c r="D749" s="248" t="s">
        <v>212</v>
      </c>
      <c r="E749" s="248" t="s">
        <v>1259</v>
      </c>
      <c r="F749" s="248"/>
      <c r="G749" s="253">
        <f>G750+G751</f>
        <v>0</v>
      </c>
      <c r="H749" s="253">
        <f>H750+H751</f>
        <v>18</v>
      </c>
      <c r="I749" s="253">
        <f>I750+I751</f>
        <v>0</v>
      </c>
      <c r="J749" s="253">
        <f>H749+I749</f>
        <v>18</v>
      </c>
      <c r="K749" s="253">
        <f>K750+K751</f>
        <v>0</v>
      </c>
      <c r="L749" s="253">
        <f>L750+L751</f>
        <v>22.22</v>
      </c>
      <c r="M749" s="253">
        <f>M750+M751</f>
        <v>22.22</v>
      </c>
      <c r="N749" s="253">
        <f t="shared" ref="N749:AB749" si="2046">N750+N751</f>
        <v>-20</v>
      </c>
      <c r="O749" s="253">
        <f t="shared" si="2046"/>
        <v>2.2200000000000002</v>
      </c>
      <c r="P749" s="253">
        <f t="shared" si="2046"/>
        <v>2.2200000000000002</v>
      </c>
      <c r="Q749" s="253">
        <f t="shared" si="2046"/>
        <v>-2.2200000000000002</v>
      </c>
      <c r="R749" s="253">
        <f t="shared" si="2046"/>
        <v>0</v>
      </c>
      <c r="S749" s="253">
        <f t="shared" si="2046"/>
        <v>0</v>
      </c>
      <c r="T749" s="253">
        <f t="shared" si="2046"/>
        <v>0</v>
      </c>
      <c r="U749" s="253">
        <f t="shared" si="2046"/>
        <v>0</v>
      </c>
      <c r="V749" s="253">
        <f t="shared" si="2046"/>
        <v>0</v>
      </c>
      <c r="W749" s="253">
        <f t="shared" si="2046"/>
        <v>28.3</v>
      </c>
      <c r="X749" s="253">
        <f t="shared" si="2046"/>
        <v>28.3</v>
      </c>
      <c r="Y749" s="253">
        <f t="shared" si="2046"/>
        <v>-1.7000000000000001E-2</v>
      </c>
      <c r="Z749" s="253">
        <f t="shared" si="2046"/>
        <v>0</v>
      </c>
      <c r="AA749" s="253">
        <f t="shared" si="2046"/>
        <v>1457.90281</v>
      </c>
      <c r="AB749" s="253">
        <f t="shared" si="2046"/>
        <v>1457.90281</v>
      </c>
      <c r="AC749" s="253">
        <f t="shared" ref="AC749:AD749" si="2047">AC750+AC751</f>
        <v>-14.58</v>
      </c>
      <c r="AD749" s="253">
        <f t="shared" si="2047"/>
        <v>1443.3228100000001</v>
      </c>
      <c r="AE749" s="253">
        <f t="shared" ref="AE749" si="2048">AE750+AE751</f>
        <v>-9.9999999999944578E-4</v>
      </c>
      <c r="AF749" s="257">
        <f t="shared" si="1839"/>
        <v>-6.9284569818407136E-5</v>
      </c>
    </row>
    <row r="750" spans="1:32" ht="17.25" customHeight="1" x14ac:dyDescent="0.2">
      <c r="A750" s="255" t="s">
        <v>93</v>
      </c>
      <c r="B750" s="267">
        <v>801</v>
      </c>
      <c r="C750" s="248" t="s">
        <v>196</v>
      </c>
      <c r="D750" s="248" t="s">
        <v>212</v>
      </c>
      <c r="E750" s="248" t="s">
        <v>1259</v>
      </c>
      <c r="F750" s="248" t="s">
        <v>94</v>
      </c>
      <c r="G750" s="253"/>
      <c r="H750" s="253">
        <v>16.2</v>
      </c>
      <c r="I750" s="253">
        <v>0</v>
      </c>
      <c r="J750" s="253">
        <f>H750+I750</f>
        <v>16.2</v>
      </c>
      <c r="K750" s="253">
        <v>0</v>
      </c>
      <c r="L750" s="253">
        <v>20</v>
      </c>
      <c r="M750" s="253">
        <v>20</v>
      </c>
      <c r="N750" s="253">
        <v>-20</v>
      </c>
      <c r="O750" s="253">
        <f>M750+N750</f>
        <v>0</v>
      </c>
      <c r="P750" s="253">
        <v>0</v>
      </c>
      <c r="Q750" s="253">
        <v>0</v>
      </c>
      <c r="R750" s="253">
        <f t="shared" ref="R750:R751" si="2049">P750+Q750</f>
        <v>0</v>
      </c>
      <c r="S750" s="253">
        <v>0</v>
      </c>
      <c r="T750" s="253">
        <f t="shared" ref="T750:T751" si="2050">R750+S750</f>
        <v>0</v>
      </c>
      <c r="U750" s="253">
        <v>0</v>
      </c>
      <c r="V750" s="253">
        <f t="shared" ref="V750:V751" si="2051">T750+U750</f>
        <v>0</v>
      </c>
      <c r="W750" s="253">
        <v>28</v>
      </c>
      <c r="X750" s="253">
        <f t="shared" ref="X750:X751" si="2052">V750+W750</f>
        <v>28</v>
      </c>
      <c r="Y750" s="253">
        <v>0</v>
      </c>
      <c r="Z750" s="253">
        <v>0</v>
      </c>
      <c r="AA750" s="253">
        <v>1443.3238100000001</v>
      </c>
      <c r="AB750" s="253">
        <f t="shared" ref="AB750:AB751" si="2053">Z750+AA750</f>
        <v>1443.3238100000001</v>
      </c>
      <c r="AC750" s="253">
        <v>0</v>
      </c>
      <c r="AD750" s="253">
        <v>1443.3238100000001</v>
      </c>
      <c r="AE750" s="253">
        <v>0</v>
      </c>
      <c r="AF750" s="257">
        <f t="shared" si="1839"/>
        <v>0</v>
      </c>
    </row>
    <row r="751" spans="1:32" ht="17.25" hidden="1" customHeight="1" x14ac:dyDescent="0.2">
      <c r="A751" s="255" t="s">
        <v>1103</v>
      </c>
      <c r="B751" s="267">
        <v>801</v>
      </c>
      <c r="C751" s="248" t="s">
        <v>196</v>
      </c>
      <c r="D751" s="248" t="s">
        <v>212</v>
      </c>
      <c r="E751" s="248" t="s">
        <v>1259</v>
      </c>
      <c r="F751" s="248" t="s">
        <v>94</v>
      </c>
      <c r="G751" s="253"/>
      <c r="H751" s="253">
        <v>1.8</v>
      </c>
      <c r="I751" s="253">
        <v>0</v>
      </c>
      <c r="J751" s="253">
        <f>H751+I751</f>
        <v>1.8</v>
      </c>
      <c r="K751" s="253">
        <v>0</v>
      </c>
      <c r="L751" s="253">
        <v>2.2200000000000002</v>
      </c>
      <c r="M751" s="253">
        <v>2.2200000000000002</v>
      </c>
      <c r="N751" s="253">
        <v>0</v>
      </c>
      <c r="O751" s="253">
        <f>M751+N751</f>
        <v>2.2200000000000002</v>
      </c>
      <c r="P751" s="253">
        <v>2.2200000000000002</v>
      </c>
      <c r="Q751" s="253">
        <v>-2.2200000000000002</v>
      </c>
      <c r="R751" s="253">
        <f t="shared" si="2049"/>
        <v>0</v>
      </c>
      <c r="S751" s="253">
        <v>0</v>
      </c>
      <c r="T751" s="253">
        <f t="shared" si="2050"/>
        <v>0</v>
      </c>
      <c r="U751" s="253">
        <v>0</v>
      </c>
      <c r="V751" s="253">
        <f t="shared" si="2051"/>
        <v>0</v>
      </c>
      <c r="W751" s="253">
        <v>0.3</v>
      </c>
      <c r="X751" s="253">
        <f t="shared" si="2052"/>
        <v>0.3</v>
      </c>
      <c r="Y751" s="253">
        <v>-1.7000000000000001E-2</v>
      </c>
      <c r="Z751" s="253">
        <v>0</v>
      </c>
      <c r="AA751" s="253">
        <v>14.579000000000001</v>
      </c>
      <c r="AB751" s="253">
        <f t="shared" si="2053"/>
        <v>14.579000000000001</v>
      </c>
      <c r="AC751" s="253">
        <v>-14.58</v>
      </c>
      <c r="AD751" s="253">
        <v>-9.9999999999944578E-4</v>
      </c>
      <c r="AE751" s="253">
        <v>-9.9999999999944578E-4</v>
      </c>
      <c r="AF751" s="257">
        <f t="shared" si="1839"/>
        <v>100</v>
      </c>
    </row>
    <row r="752" spans="1:32" ht="18.75" customHeight="1" x14ac:dyDescent="0.2">
      <c r="A752" s="447" t="s">
        <v>220</v>
      </c>
      <c r="B752" s="246" t="s">
        <v>146</v>
      </c>
      <c r="C752" s="246" t="s">
        <v>196</v>
      </c>
      <c r="D752" s="246">
        <v>12</v>
      </c>
      <c r="E752" s="246"/>
      <c r="F752" s="246"/>
      <c r="G752" s="253" t="e">
        <f>#REF!+#REF!+#REF!+#REF!+#REF!+G757+G760+G763</f>
        <v>#REF!</v>
      </c>
      <c r="H752" s="253" t="e">
        <f>H757+H760+H763</f>
        <v>#REF!</v>
      </c>
      <c r="I752" s="253" t="e">
        <f>I757+I760+I763</f>
        <v>#REF!</v>
      </c>
      <c r="J752" s="253" t="e">
        <f>J757+J760+J763</f>
        <v>#REF!</v>
      </c>
      <c r="K752" s="253" t="e">
        <f>K757+K760+K763</f>
        <v>#REF!</v>
      </c>
      <c r="L752" s="271" t="e">
        <f>L757+L760+L763+L755+L762</f>
        <v>#REF!</v>
      </c>
      <c r="M752" s="271" t="e">
        <f>M757+M760+M763+M755+M762</f>
        <v>#REF!</v>
      </c>
      <c r="N752" s="271" t="e">
        <f>N757+N760+N763+N755+N762</f>
        <v>#REF!</v>
      </c>
      <c r="O752" s="271" t="e">
        <f>O757+O760+O763+O755+O762</f>
        <v>#REF!</v>
      </c>
      <c r="P752" s="271" t="e">
        <f>P757+P760+P763+P755+P762</f>
        <v>#REF!</v>
      </c>
      <c r="Q752" s="271" t="e">
        <f t="shared" ref="Q752:V752" si="2054">Q757+Q760+Q763+Q755+Q762+Q753</f>
        <v>#REF!</v>
      </c>
      <c r="R752" s="271" t="e">
        <f t="shared" si="2054"/>
        <v>#REF!</v>
      </c>
      <c r="S752" s="271" t="e">
        <f t="shared" si="2054"/>
        <v>#REF!</v>
      </c>
      <c r="T752" s="271">
        <f t="shared" si="2054"/>
        <v>5017</v>
      </c>
      <c r="U752" s="271">
        <f t="shared" si="2054"/>
        <v>480</v>
      </c>
      <c r="V752" s="271">
        <f t="shared" si="2054"/>
        <v>4467</v>
      </c>
      <c r="W752" s="271">
        <f>W757+W760+W763+W755+W762+W753</f>
        <v>1901</v>
      </c>
      <c r="X752" s="271">
        <f t="shared" ref="X752" si="2055">X757+X760+X763+X755+X762+X753</f>
        <v>6368</v>
      </c>
      <c r="Y752" s="271">
        <f>Y757+Y760+Y763+Y755+Y762+Y753</f>
        <v>-50</v>
      </c>
      <c r="Z752" s="271">
        <f>Z757+Z760+Z763+Z755+Z762+Z753+Z775</f>
        <v>6318</v>
      </c>
      <c r="AA752" s="271">
        <f t="shared" ref="AA752" si="2056">AA757+AA760+AA763+AA755+AA762+AA753+AA775</f>
        <v>-591.14099999999996</v>
      </c>
      <c r="AB752" s="271">
        <f>AB757+AB760+AB763+AB755+AB762+AB753+AB775</f>
        <v>5726.8590000000004</v>
      </c>
      <c r="AC752" s="271">
        <f t="shared" ref="AC752:AD752" si="2057">AC757+AC760+AC763+AC755+AC762+AC753+AC775</f>
        <v>3815.0419999999999</v>
      </c>
      <c r="AD752" s="271">
        <f t="shared" si="2057"/>
        <v>9518.6139999999996</v>
      </c>
      <c r="AE752" s="271">
        <f t="shared" ref="AE752" si="2058">AE757+AE760+AE763+AE755+AE762+AE753+AE775</f>
        <v>5043.8019999999997</v>
      </c>
      <c r="AF752" s="257">
        <f t="shared" si="1839"/>
        <v>52.988827995336294</v>
      </c>
    </row>
    <row r="753" spans="1:32" ht="36.75" hidden="1" customHeight="1" x14ac:dyDescent="0.2">
      <c r="A753" s="255" t="s">
        <v>1039</v>
      </c>
      <c r="B753" s="267">
        <v>801</v>
      </c>
      <c r="C753" s="248" t="s">
        <v>196</v>
      </c>
      <c r="D753" s="248" t="s">
        <v>205</v>
      </c>
      <c r="E753" s="248" t="s">
        <v>832</v>
      </c>
      <c r="F753" s="248"/>
      <c r="G753" s="253"/>
      <c r="H753" s="253">
        <f>H754</f>
        <v>0.1</v>
      </c>
      <c r="I753" s="253">
        <f>I754</f>
        <v>0</v>
      </c>
      <c r="J753" s="253">
        <f t="shared" ref="J753:J754" si="2059">H753+I753</f>
        <v>0.1</v>
      </c>
      <c r="K753" s="253">
        <f>K754</f>
        <v>0</v>
      </c>
      <c r="L753" s="253">
        <f>L754</f>
        <v>0.1</v>
      </c>
      <c r="M753" s="253">
        <f>M754</f>
        <v>0.1</v>
      </c>
      <c r="N753" s="253">
        <f t="shared" ref="N753:AE753" si="2060">N754</f>
        <v>0</v>
      </c>
      <c r="O753" s="253">
        <f t="shared" si="2060"/>
        <v>0.1</v>
      </c>
      <c r="P753" s="253">
        <f t="shared" si="2060"/>
        <v>0</v>
      </c>
      <c r="Q753" s="253">
        <f t="shared" si="2060"/>
        <v>42.5</v>
      </c>
      <c r="R753" s="253">
        <f t="shared" si="2060"/>
        <v>42.5</v>
      </c>
      <c r="S753" s="253">
        <f t="shared" si="2060"/>
        <v>-42.5</v>
      </c>
      <c r="T753" s="253">
        <f t="shared" si="2060"/>
        <v>0</v>
      </c>
      <c r="U753" s="253">
        <f t="shared" si="2060"/>
        <v>0</v>
      </c>
      <c r="V753" s="253">
        <f t="shared" si="2060"/>
        <v>0</v>
      </c>
      <c r="W753" s="253">
        <f t="shared" si="2060"/>
        <v>0</v>
      </c>
      <c r="X753" s="253">
        <f t="shared" si="2060"/>
        <v>0</v>
      </c>
      <c r="Y753" s="253">
        <f t="shared" si="2060"/>
        <v>0</v>
      </c>
      <c r="Z753" s="253">
        <f t="shared" si="2060"/>
        <v>0</v>
      </c>
      <c r="AA753" s="253">
        <f t="shared" si="2060"/>
        <v>0</v>
      </c>
      <c r="AB753" s="253">
        <f t="shared" si="2060"/>
        <v>0</v>
      </c>
      <c r="AC753" s="253">
        <f t="shared" si="2060"/>
        <v>0</v>
      </c>
      <c r="AD753" s="253">
        <f t="shared" si="2060"/>
        <v>0</v>
      </c>
      <c r="AE753" s="253">
        <f t="shared" si="2060"/>
        <v>0</v>
      </c>
      <c r="AF753" s="257" t="e">
        <f t="shared" si="1839"/>
        <v>#DIV/0!</v>
      </c>
    </row>
    <row r="754" spans="1:32" ht="18.75" hidden="1" customHeight="1" x14ac:dyDescent="0.2">
      <c r="A754" s="255" t="s">
        <v>93</v>
      </c>
      <c r="B754" s="267">
        <v>801</v>
      </c>
      <c r="C754" s="248" t="s">
        <v>196</v>
      </c>
      <c r="D754" s="248" t="s">
        <v>205</v>
      </c>
      <c r="E754" s="248" t="s">
        <v>832</v>
      </c>
      <c r="F754" s="248" t="s">
        <v>94</v>
      </c>
      <c r="G754" s="253"/>
      <c r="H754" s="253">
        <v>0.1</v>
      </c>
      <c r="I754" s="253">
        <v>0</v>
      </c>
      <c r="J754" s="253">
        <f t="shared" si="2059"/>
        <v>0.1</v>
      </c>
      <c r="K754" s="253">
        <v>0</v>
      </c>
      <c r="L754" s="253">
        <v>0.1</v>
      </c>
      <c r="M754" s="253">
        <v>0.1</v>
      </c>
      <c r="N754" s="253">
        <v>0</v>
      </c>
      <c r="O754" s="253">
        <f>M754+N754</f>
        <v>0.1</v>
      </c>
      <c r="P754" s="253">
        <v>0</v>
      </c>
      <c r="Q754" s="253">
        <v>42.5</v>
      </c>
      <c r="R754" s="253">
        <f t="shared" ref="R754" si="2061">P754+Q754</f>
        <v>42.5</v>
      </c>
      <c r="S754" s="253">
        <v>-42.5</v>
      </c>
      <c r="T754" s="253">
        <f t="shared" ref="T754" si="2062">R754+S754</f>
        <v>0</v>
      </c>
      <c r="U754" s="253">
        <v>0</v>
      </c>
      <c r="V754" s="253">
        <f t="shared" ref="V754" si="2063">T754+U754</f>
        <v>0</v>
      </c>
      <c r="W754" s="253">
        <v>0</v>
      </c>
      <c r="X754" s="253">
        <f t="shared" ref="X754" si="2064">V754+W754</f>
        <v>0</v>
      </c>
      <c r="Y754" s="253">
        <v>0</v>
      </c>
      <c r="Z754" s="253">
        <f t="shared" ref="Z754" si="2065">X754+Y754</f>
        <v>0</v>
      </c>
      <c r="AA754" s="253">
        <v>0</v>
      </c>
      <c r="AB754" s="253">
        <f t="shared" ref="AB754" si="2066">Z754+AA754</f>
        <v>0</v>
      </c>
      <c r="AC754" s="253">
        <v>0</v>
      </c>
      <c r="AD754" s="253">
        <f t="shared" ref="AD754:AE754" si="2067">AB754+AC754</f>
        <v>0</v>
      </c>
      <c r="AE754" s="253">
        <f t="shared" si="2067"/>
        <v>0</v>
      </c>
      <c r="AF754" s="257" t="e">
        <f t="shared" si="1839"/>
        <v>#DIV/0!</v>
      </c>
    </row>
    <row r="755" spans="1:32" ht="56.25" hidden="1" customHeight="1" x14ac:dyDescent="0.2">
      <c r="A755" s="255" t="s">
        <v>949</v>
      </c>
      <c r="B755" s="248" t="s">
        <v>146</v>
      </c>
      <c r="C755" s="248" t="s">
        <v>196</v>
      </c>
      <c r="D755" s="248" t="s">
        <v>205</v>
      </c>
      <c r="E755" s="248" t="s">
        <v>948</v>
      </c>
      <c r="F755" s="248"/>
      <c r="G755" s="253"/>
      <c r="H755" s="253"/>
      <c r="I755" s="253"/>
      <c r="J755" s="253"/>
      <c r="K755" s="253"/>
      <c r="L755" s="253">
        <f>L756</f>
        <v>0</v>
      </c>
      <c r="M755" s="253">
        <f>M756</f>
        <v>0</v>
      </c>
      <c r="N755" s="253">
        <f t="shared" ref="N755:AE755" si="2068">N756</f>
        <v>0</v>
      </c>
      <c r="O755" s="253">
        <f t="shared" si="2068"/>
        <v>0</v>
      </c>
      <c r="P755" s="253">
        <f t="shared" si="2068"/>
        <v>0</v>
      </c>
      <c r="Q755" s="253">
        <f t="shared" si="2068"/>
        <v>0</v>
      </c>
      <c r="R755" s="253">
        <f t="shared" si="2068"/>
        <v>0</v>
      </c>
      <c r="S755" s="253">
        <f t="shared" si="2068"/>
        <v>0</v>
      </c>
      <c r="T755" s="253">
        <f t="shared" si="2068"/>
        <v>0</v>
      </c>
      <c r="U755" s="253">
        <f t="shared" si="2068"/>
        <v>0</v>
      </c>
      <c r="V755" s="253">
        <f t="shared" si="2068"/>
        <v>0</v>
      </c>
      <c r="W755" s="253">
        <f t="shared" si="2068"/>
        <v>0</v>
      </c>
      <c r="X755" s="253">
        <f t="shared" si="2068"/>
        <v>0</v>
      </c>
      <c r="Y755" s="253">
        <f t="shared" si="2068"/>
        <v>0</v>
      </c>
      <c r="Z755" s="253">
        <f t="shared" si="2068"/>
        <v>0</v>
      </c>
      <c r="AA755" s="253">
        <f t="shared" si="2068"/>
        <v>0</v>
      </c>
      <c r="AB755" s="253">
        <f t="shared" si="2068"/>
        <v>0</v>
      </c>
      <c r="AC755" s="253">
        <f t="shared" si="2068"/>
        <v>0</v>
      </c>
      <c r="AD755" s="253">
        <f t="shared" si="2068"/>
        <v>0</v>
      </c>
      <c r="AE755" s="253">
        <f t="shared" si="2068"/>
        <v>0</v>
      </c>
      <c r="AF755" s="257" t="e">
        <f t="shared" si="1839"/>
        <v>#DIV/0!</v>
      </c>
    </row>
    <row r="756" spans="1:32" ht="21.75" hidden="1" customHeight="1" x14ac:dyDescent="0.2">
      <c r="A756" s="255" t="s">
        <v>93</v>
      </c>
      <c r="B756" s="248" t="s">
        <v>146</v>
      </c>
      <c r="C756" s="248" t="s">
        <v>196</v>
      </c>
      <c r="D756" s="248" t="s">
        <v>205</v>
      </c>
      <c r="E756" s="248" t="s">
        <v>948</v>
      </c>
      <c r="F756" s="248" t="s">
        <v>94</v>
      </c>
      <c r="G756" s="253"/>
      <c r="H756" s="253"/>
      <c r="I756" s="253"/>
      <c r="J756" s="253"/>
      <c r="K756" s="253"/>
      <c r="L756" s="253">
        <v>0</v>
      </c>
      <c r="M756" s="253">
        <v>0</v>
      </c>
      <c r="N756" s="253">
        <v>0</v>
      </c>
      <c r="O756" s="253">
        <f>M756+N756</f>
        <v>0</v>
      </c>
      <c r="P756" s="253">
        <v>0</v>
      </c>
      <c r="Q756" s="253">
        <v>0</v>
      </c>
      <c r="R756" s="253">
        <f t="shared" si="1982"/>
        <v>0</v>
      </c>
      <c r="S756" s="253">
        <f t="shared" ref="S756" si="2069">Q756+R756</f>
        <v>0</v>
      </c>
      <c r="T756" s="253">
        <f t="shared" ref="T756" si="2070">R756+S756</f>
        <v>0</v>
      </c>
      <c r="U756" s="253">
        <f t="shared" ref="U756" si="2071">S756+T756</f>
        <v>0</v>
      </c>
      <c r="V756" s="253">
        <f t="shared" ref="V756" si="2072">T756+U756</f>
        <v>0</v>
      </c>
      <c r="W756" s="253">
        <f t="shared" ref="W756" si="2073">U756+V756</f>
        <v>0</v>
      </c>
      <c r="X756" s="253">
        <f t="shared" ref="X756" si="2074">V756+W756</f>
        <v>0</v>
      </c>
      <c r="Y756" s="253">
        <f t="shared" ref="Y756" si="2075">W756+X756</f>
        <v>0</v>
      </c>
      <c r="Z756" s="253">
        <f t="shared" ref="Z756" si="2076">X756+Y756</f>
        <v>0</v>
      </c>
      <c r="AA756" s="253">
        <f t="shared" ref="AA756" si="2077">Y756+Z756</f>
        <v>0</v>
      </c>
      <c r="AB756" s="253">
        <f t="shared" ref="AB756" si="2078">Z756+AA756</f>
        <v>0</v>
      </c>
      <c r="AC756" s="253">
        <f t="shared" ref="AC756" si="2079">AA756+AB756</f>
        <v>0</v>
      </c>
      <c r="AD756" s="253">
        <f t="shared" ref="AD756:AE756" si="2080">AB756+AC756</f>
        <v>0</v>
      </c>
      <c r="AE756" s="253">
        <f t="shared" si="2080"/>
        <v>0</v>
      </c>
      <c r="AF756" s="257" t="e">
        <f t="shared" si="1839"/>
        <v>#DIV/0!</v>
      </c>
    </row>
    <row r="757" spans="1:32" ht="43.5" customHeight="1" x14ac:dyDescent="0.2">
      <c r="A757" s="255" t="s">
        <v>1006</v>
      </c>
      <c r="B757" s="248" t="s">
        <v>146</v>
      </c>
      <c r="C757" s="248" t="s">
        <v>196</v>
      </c>
      <c r="D757" s="248" t="s">
        <v>205</v>
      </c>
      <c r="E757" s="248" t="s">
        <v>822</v>
      </c>
      <c r="F757" s="248"/>
      <c r="G757" s="253"/>
      <c r="H757" s="253" t="e">
        <f>H758+H759+#REF!</f>
        <v>#REF!</v>
      </c>
      <c r="I757" s="253" t="e">
        <f>I758+I759+#REF!</f>
        <v>#REF!</v>
      </c>
      <c r="J757" s="253" t="e">
        <f>H757+I757</f>
        <v>#REF!</v>
      </c>
      <c r="K757" s="253" t="e">
        <f>K758+K759+#REF!</f>
        <v>#REF!</v>
      </c>
      <c r="L757" s="253" t="e">
        <f>L758+L759+#REF!</f>
        <v>#REF!</v>
      </c>
      <c r="M757" s="253" t="e">
        <f>M758+M759+#REF!</f>
        <v>#REF!</v>
      </c>
      <c r="N757" s="253" t="e">
        <f>N758+N759+#REF!</f>
        <v>#REF!</v>
      </c>
      <c r="O757" s="253" t="e">
        <f>O758+O759+#REF!</f>
        <v>#REF!</v>
      </c>
      <c r="P757" s="253" t="e">
        <f>P758+P759+#REF!</f>
        <v>#REF!</v>
      </c>
      <c r="Q757" s="253" t="e">
        <f>Q758+Q759+#REF!</f>
        <v>#REF!</v>
      </c>
      <c r="R757" s="253">
        <f>R758+R759</f>
        <v>440</v>
      </c>
      <c r="S757" s="253">
        <f t="shared" ref="S757:T757" si="2081">S758+S759</f>
        <v>-240</v>
      </c>
      <c r="T757" s="253">
        <f t="shared" si="2081"/>
        <v>440</v>
      </c>
      <c r="U757" s="253">
        <f t="shared" ref="U757:V757" si="2082">U758+U759</f>
        <v>-40</v>
      </c>
      <c r="V757" s="253">
        <f t="shared" si="2082"/>
        <v>440</v>
      </c>
      <c r="W757" s="253">
        <f t="shared" ref="W757:X757" si="2083">W758+W759</f>
        <v>110</v>
      </c>
      <c r="X757" s="253">
        <f t="shared" si="2083"/>
        <v>550</v>
      </c>
      <c r="Y757" s="253">
        <f t="shared" ref="Y757:Z757" si="2084">Y758+Y759</f>
        <v>0</v>
      </c>
      <c r="Z757" s="253">
        <f t="shared" si="2084"/>
        <v>550</v>
      </c>
      <c r="AA757" s="253">
        <f t="shared" ref="AA757" si="2085">AA758+AA759</f>
        <v>-24</v>
      </c>
      <c r="AB757" s="253">
        <f>AB758+AB759</f>
        <v>526</v>
      </c>
      <c r="AC757" s="253">
        <f t="shared" ref="AC757:AD757" si="2086">AC758+AC759</f>
        <v>-279.5</v>
      </c>
      <c r="AD757" s="253">
        <f t="shared" si="2086"/>
        <v>246.5</v>
      </c>
      <c r="AE757" s="253">
        <f t="shared" ref="AE757" si="2087">AE758+AE759</f>
        <v>246.5</v>
      </c>
      <c r="AF757" s="257">
        <f t="shared" si="1839"/>
        <v>100</v>
      </c>
    </row>
    <row r="758" spans="1:32" ht="20.25" customHeight="1" x14ac:dyDescent="0.2">
      <c r="A758" s="255" t="s">
        <v>519</v>
      </c>
      <c r="B758" s="248" t="s">
        <v>146</v>
      </c>
      <c r="C758" s="248" t="s">
        <v>196</v>
      </c>
      <c r="D758" s="248" t="s">
        <v>205</v>
      </c>
      <c r="E758" s="248" t="s">
        <v>821</v>
      </c>
      <c r="F758" s="248" t="s">
        <v>94</v>
      </c>
      <c r="G758" s="253"/>
      <c r="H758" s="253">
        <v>250</v>
      </c>
      <c r="I758" s="253">
        <v>0</v>
      </c>
      <c r="J758" s="253">
        <f t="shared" ref="J758:J775" si="2088">H758+I758</f>
        <v>250</v>
      </c>
      <c r="K758" s="253">
        <v>0</v>
      </c>
      <c r="L758" s="253">
        <v>200</v>
      </c>
      <c r="M758" s="253">
        <v>200</v>
      </c>
      <c r="N758" s="253">
        <v>0</v>
      </c>
      <c r="O758" s="253">
        <f>M758+N758</f>
        <v>200</v>
      </c>
      <c r="P758" s="253">
        <v>200</v>
      </c>
      <c r="Q758" s="253">
        <v>0</v>
      </c>
      <c r="R758" s="253">
        <f t="shared" si="1982"/>
        <v>200</v>
      </c>
      <c r="S758" s="253">
        <v>-100</v>
      </c>
      <c r="T758" s="253">
        <v>200</v>
      </c>
      <c r="U758" s="253">
        <v>0</v>
      </c>
      <c r="V758" s="253">
        <v>200</v>
      </c>
      <c r="W758" s="253">
        <v>100</v>
      </c>
      <c r="X758" s="253">
        <f t="shared" ref="X758:X759" si="2089">V758+W758</f>
        <v>300</v>
      </c>
      <c r="Y758" s="253">
        <v>0</v>
      </c>
      <c r="Z758" s="253">
        <f t="shared" ref="Z758:Z759" si="2090">X758+Y758</f>
        <v>300</v>
      </c>
      <c r="AA758" s="253">
        <v>-10.5</v>
      </c>
      <c r="AB758" s="253">
        <f t="shared" ref="AB758:AB759" si="2091">Z758+AA758</f>
        <v>289.5</v>
      </c>
      <c r="AC758" s="253">
        <v>-279.5</v>
      </c>
      <c r="AD758" s="253">
        <v>10</v>
      </c>
      <c r="AE758" s="253">
        <v>10</v>
      </c>
      <c r="AF758" s="257">
        <f t="shared" si="1839"/>
        <v>100</v>
      </c>
    </row>
    <row r="759" spans="1:32" ht="18.75" customHeight="1" x14ac:dyDescent="0.2">
      <c r="A759" s="255" t="s">
        <v>520</v>
      </c>
      <c r="B759" s="248" t="s">
        <v>146</v>
      </c>
      <c r="C759" s="248" t="s">
        <v>196</v>
      </c>
      <c r="D759" s="248" t="s">
        <v>205</v>
      </c>
      <c r="E759" s="248" t="s">
        <v>820</v>
      </c>
      <c r="F759" s="248" t="s">
        <v>94</v>
      </c>
      <c r="G759" s="253"/>
      <c r="H759" s="253">
        <v>300</v>
      </c>
      <c r="I759" s="253">
        <v>0</v>
      </c>
      <c r="J759" s="253">
        <f t="shared" si="2088"/>
        <v>300</v>
      </c>
      <c r="K759" s="253">
        <v>0</v>
      </c>
      <c r="L759" s="253">
        <v>240</v>
      </c>
      <c r="M759" s="253">
        <v>240</v>
      </c>
      <c r="N759" s="253">
        <v>0</v>
      </c>
      <c r="O759" s="253">
        <f t="shared" ref="O759" si="2092">M759+N759</f>
        <v>240</v>
      </c>
      <c r="P759" s="253">
        <v>240</v>
      </c>
      <c r="Q759" s="253">
        <v>0</v>
      </c>
      <c r="R759" s="253">
        <f t="shared" si="1982"/>
        <v>240</v>
      </c>
      <c r="S759" s="253">
        <v>-140</v>
      </c>
      <c r="T759" s="253">
        <v>240</v>
      </c>
      <c r="U759" s="253">
        <v>-40</v>
      </c>
      <c r="V759" s="253">
        <v>240</v>
      </c>
      <c r="W759" s="253">
        <v>10</v>
      </c>
      <c r="X759" s="253">
        <f t="shared" si="2089"/>
        <v>250</v>
      </c>
      <c r="Y759" s="253">
        <v>0</v>
      </c>
      <c r="Z759" s="253">
        <f t="shared" si="2090"/>
        <v>250</v>
      </c>
      <c r="AA759" s="253">
        <v>-13.5</v>
      </c>
      <c r="AB759" s="253">
        <f t="shared" si="2091"/>
        <v>236.5</v>
      </c>
      <c r="AC759" s="253">
        <v>0</v>
      </c>
      <c r="AD759" s="253">
        <v>236.5</v>
      </c>
      <c r="AE759" s="253">
        <v>236.5</v>
      </c>
      <c r="AF759" s="257">
        <f t="shared" si="1839"/>
        <v>100</v>
      </c>
    </row>
    <row r="760" spans="1:32" ht="19.5" hidden="1" customHeight="1" x14ac:dyDescent="0.2">
      <c r="A760" s="255" t="s">
        <v>721</v>
      </c>
      <c r="B760" s="248" t="s">
        <v>146</v>
      </c>
      <c r="C760" s="248" t="s">
        <v>196</v>
      </c>
      <c r="D760" s="248" t="s">
        <v>205</v>
      </c>
      <c r="E760" s="248" t="s">
        <v>818</v>
      </c>
      <c r="F760" s="248"/>
      <c r="G760" s="253"/>
      <c r="H760" s="253">
        <f>H761</f>
        <v>100</v>
      </c>
      <c r="I760" s="253">
        <f>I761</f>
        <v>0</v>
      </c>
      <c r="J760" s="253">
        <f t="shared" si="2088"/>
        <v>100</v>
      </c>
      <c r="K760" s="253">
        <f>K761</f>
        <v>0</v>
      </c>
      <c r="L760" s="253">
        <f>L761</f>
        <v>50</v>
      </c>
      <c r="M760" s="253">
        <f>M761</f>
        <v>50</v>
      </c>
      <c r="N760" s="253">
        <f t="shared" ref="N760:AE760" si="2093">N761</f>
        <v>0</v>
      </c>
      <c r="O760" s="253">
        <f t="shared" si="2093"/>
        <v>50</v>
      </c>
      <c r="P760" s="253">
        <f t="shared" si="2093"/>
        <v>50</v>
      </c>
      <c r="Q760" s="253">
        <f t="shared" si="2093"/>
        <v>0</v>
      </c>
      <c r="R760" s="253">
        <f t="shared" si="2093"/>
        <v>50</v>
      </c>
      <c r="S760" s="253">
        <f t="shared" si="2093"/>
        <v>-50</v>
      </c>
      <c r="T760" s="253">
        <f t="shared" si="2093"/>
        <v>0</v>
      </c>
      <c r="U760" s="253">
        <f t="shared" si="2093"/>
        <v>0</v>
      </c>
      <c r="V760" s="253">
        <f t="shared" si="2093"/>
        <v>0</v>
      </c>
      <c r="W760" s="253">
        <f t="shared" si="2093"/>
        <v>0</v>
      </c>
      <c r="X760" s="253">
        <f t="shared" si="2093"/>
        <v>0</v>
      </c>
      <c r="Y760" s="253">
        <f t="shared" si="2093"/>
        <v>0</v>
      </c>
      <c r="Z760" s="253">
        <f t="shared" si="2093"/>
        <v>0</v>
      </c>
      <c r="AA760" s="253">
        <f t="shared" si="2093"/>
        <v>0</v>
      </c>
      <c r="AB760" s="253">
        <f t="shared" si="2093"/>
        <v>0</v>
      </c>
      <c r="AC760" s="253">
        <f t="shared" si="2093"/>
        <v>0</v>
      </c>
      <c r="AD760" s="253">
        <f t="shared" si="2093"/>
        <v>0</v>
      </c>
      <c r="AE760" s="253">
        <f t="shared" si="2093"/>
        <v>0</v>
      </c>
      <c r="AF760" s="257" t="e">
        <f t="shared" ref="AF760:AF823" si="2094">AE760/AD760*100</f>
        <v>#DIV/0!</v>
      </c>
    </row>
    <row r="761" spans="1:32" ht="18" hidden="1" customHeight="1" x14ac:dyDescent="0.2">
      <c r="A761" s="255" t="s">
        <v>93</v>
      </c>
      <c r="B761" s="248" t="s">
        <v>146</v>
      </c>
      <c r="C761" s="248" t="s">
        <v>196</v>
      </c>
      <c r="D761" s="248" t="s">
        <v>205</v>
      </c>
      <c r="E761" s="248" t="s">
        <v>818</v>
      </c>
      <c r="F761" s="248" t="s">
        <v>94</v>
      </c>
      <c r="G761" s="253"/>
      <c r="H761" s="253">
        <v>100</v>
      </c>
      <c r="I761" s="253">
        <v>0</v>
      </c>
      <c r="J761" s="253">
        <f t="shared" si="2088"/>
        <v>100</v>
      </c>
      <c r="K761" s="253">
        <v>0</v>
      </c>
      <c r="L761" s="253">
        <v>50</v>
      </c>
      <c r="M761" s="253">
        <v>50</v>
      </c>
      <c r="N761" s="253">
        <v>0</v>
      </c>
      <c r="O761" s="253">
        <f>N761+M761</f>
        <v>50</v>
      </c>
      <c r="P761" s="253">
        <v>50</v>
      </c>
      <c r="Q761" s="253">
        <v>0</v>
      </c>
      <c r="R761" s="253">
        <f t="shared" si="1982"/>
        <v>50</v>
      </c>
      <c r="S761" s="253">
        <v>-50</v>
      </c>
      <c r="T761" s="253">
        <f t="shared" ref="T761:T762" si="2095">R761+S761</f>
        <v>0</v>
      </c>
      <c r="U761" s="253">
        <v>0</v>
      </c>
      <c r="V761" s="253">
        <f t="shared" ref="V761:V762" si="2096">T761+U761</f>
        <v>0</v>
      </c>
      <c r="W761" s="253">
        <v>0</v>
      </c>
      <c r="X761" s="253">
        <f t="shared" ref="X761:X762" si="2097">V761+W761</f>
        <v>0</v>
      </c>
      <c r="Y761" s="253">
        <v>0</v>
      </c>
      <c r="Z761" s="253">
        <f t="shared" ref="Z761:Z762" si="2098">X761+Y761</f>
        <v>0</v>
      </c>
      <c r="AA761" s="253">
        <v>0</v>
      </c>
      <c r="AB761" s="253">
        <f t="shared" ref="AB761:AB762" si="2099">Z761+AA761</f>
        <v>0</v>
      </c>
      <c r="AC761" s="253">
        <v>0</v>
      </c>
      <c r="AD761" s="253">
        <f t="shared" ref="AD761:AE762" si="2100">AB761+AC761</f>
        <v>0</v>
      </c>
      <c r="AE761" s="253">
        <f t="shared" si="2100"/>
        <v>0</v>
      </c>
      <c r="AF761" s="257" t="e">
        <f t="shared" si="2094"/>
        <v>#DIV/0!</v>
      </c>
    </row>
    <row r="762" spans="1:32" ht="18" hidden="1" customHeight="1" x14ac:dyDescent="0.2">
      <c r="A762" s="255"/>
      <c r="B762" s="248" t="s">
        <v>146</v>
      </c>
      <c r="C762" s="248" t="s">
        <v>196</v>
      </c>
      <c r="D762" s="248" t="s">
        <v>205</v>
      </c>
      <c r="E762" s="248" t="s">
        <v>1008</v>
      </c>
      <c r="F762" s="248" t="s">
        <v>94</v>
      </c>
      <c r="G762" s="253"/>
      <c r="H762" s="253"/>
      <c r="I762" s="253"/>
      <c r="J762" s="253"/>
      <c r="K762" s="253"/>
      <c r="L762" s="253">
        <v>700</v>
      </c>
      <c r="M762" s="253">
        <v>0</v>
      </c>
      <c r="N762" s="253">
        <v>0</v>
      </c>
      <c r="O762" s="253">
        <f>N762+M762</f>
        <v>0</v>
      </c>
      <c r="P762" s="253">
        <v>0</v>
      </c>
      <c r="Q762" s="253">
        <v>0</v>
      </c>
      <c r="R762" s="253">
        <f t="shared" si="1982"/>
        <v>0</v>
      </c>
      <c r="S762" s="253">
        <f t="shared" ref="S762" si="2101">Q762+R762</f>
        <v>0</v>
      </c>
      <c r="T762" s="253">
        <f t="shared" si="2095"/>
        <v>0</v>
      </c>
      <c r="U762" s="253">
        <f t="shared" ref="U762" si="2102">S762+T762</f>
        <v>0</v>
      </c>
      <c r="V762" s="253">
        <f t="shared" si="2096"/>
        <v>0</v>
      </c>
      <c r="W762" s="253">
        <f t="shared" ref="W762" si="2103">U762+V762</f>
        <v>0</v>
      </c>
      <c r="X762" s="253">
        <f t="shared" si="2097"/>
        <v>0</v>
      </c>
      <c r="Y762" s="253">
        <f t="shared" ref="Y762" si="2104">W762+X762</f>
        <v>0</v>
      </c>
      <c r="Z762" s="253">
        <f t="shared" si="2098"/>
        <v>0</v>
      </c>
      <c r="AA762" s="253">
        <f t="shared" ref="AA762" si="2105">Y762+Z762</f>
        <v>0</v>
      </c>
      <c r="AB762" s="253">
        <f t="shared" si="2099"/>
        <v>0</v>
      </c>
      <c r="AC762" s="253">
        <f t="shared" ref="AC762" si="2106">AA762+AB762</f>
        <v>0</v>
      </c>
      <c r="AD762" s="253">
        <f t="shared" si="2100"/>
        <v>0</v>
      </c>
      <c r="AE762" s="253">
        <f t="shared" si="2100"/>
        <v>0</v>
      </c>
      <c r="AF762" s="257" t="e">
        <f t="shared" si="2094"/>
        <v>#DIV/0!</v>
      </c>
    </row>
    <row r="763" spans="1:32" ht="21" customHeight="1" x14ac:dyDescent="0.2">
      <c r="A763" s="447" t="s">
        <v>1105</v>
      </c>
      <c r="B763" s="246" t="s">
        <v>146</v>
      </c>
      <c r="C763" s="246" t="s">
        <v>196</v>
      </c>
      <c r="D763" s="246" t="s">
        <v>205</v>
      </c>
      <c r="E763" s="246" t="s">
        <v>817</v>
      </c>
      <c r="F763" s="248"/>
      <c r="G763" s="253"/>
      <c r="H763" s="253">
        <f>H775</f>
        <v>2760</v>
      </c>
      <c r="I763" s="253">
        <f>I775</f>
        <v>463.46</v>
      </c>
      <c r="J763" s="253">
        <f t="shared" si="2088"/>
        <v>3223.46</v>
      </c>
      <c r="K763" s="253">
        <f t="shared" ref="K763:Q763" si="2107">K775</f>
        <v>0</v>
      </c>
      <c r="L763" s="253">
        <f t="shared" si="2107"/>
        <v>3282</v>
      </c>
      <c r="M763" s="253">
        <f t="shared" si="2107"/>
        <v>3282</v>
      </c>
      <c r="N763" s="253">
        <f t="shared" si="2107"/>
        <v>368</v>
      </c>
      <c r="O763" s="253">
        <f t="shared" si="2107"/>
        <v>3650</v>
      </c>
      <c r="P763" s="253">
        <f t="shared" si="2107"/>
        <v>3650</v>
      </c>
      <c r="Q763" s="253">
        <f t="shared" si="2107"/>
        <v>0</v>
      </c>
      <c r="R763" s="271" t="e">
        <f>R764+R768+#REF!+R769+R770+R771+R772+#REF!+#REF!+R773+R775</f>
        <v>#REF!</v>
      </c>
      <c r="S763" s="271" t="e">
        <f>S764+S768+#REF!+S769+S770+S771+S772+#REF!+#REF!+S773+S775</f>
        <v>#REF!</v>
      </c>
      <c r="T763" s="271">
        <f t="shared" ref="T763:AA763" si="2108">T764+T765+T766+T767+T768+T769+T770+T773</f>
        <v>4577</v>
      </c>
      <c r="U763" s="271">
        <f t="shared" si="2108"/>
        <v>520</v>
      </c>
      <c r="V763" s="271">
        <f t="shared" si="2108"/>
        <v>4027</v>
      </c>
      <c r="W763" s="271">
        <f t="shared" si="2108"/>
        <v>1791</v>
      </c>
      <c r="X763" s="271">
        <f t="shared" si="2108"/>
        <v>5818</v>
      </c>
      <c r="Y763" s="271">
        <f t="shared" si="2108"/>
        <v>-50</v>
      </c>
      <c r="Z763" s="271">
        <f t="shared" si="2108"/>
        <v>5768</v>
      </c>
      <c r="AA763" s="271">
        <f t="shared" si="2108"/>
        <v>-780.14099999999996</v>
      </c>
      <c r="AB763" s="271">
        <f>AB764+AB765+AB766+AB767+AB768+AB769+AB770+AB773+AB774</f>
        <v>4987.8590000000004</v>
      </c>
      <c r="AC763" s="271">
        <f t="shared" ref="AC763:AD763" si="2109">AC764+AC765+AC766+AC767+AC768+AC769+AC770+AC773+AC774</f>
        <v>4094.5419999999999</v>
      </c>
      <c r="AD763" s="271">
        <f t="shared" si="2109"/>
        <v>9059.1139999999996</v>
      </c>
      <c r="AE763" s="271">
        <f t="shared" ref="AE763" si="2110">AE764+AE765+AE766+AE767+AE768+AE769+AE770+AE773+AE774</f>
        <v>4584.3019999999997</v>
      </c>
      <c r="AF763" s="257">
        <f t="shared" si="2094"/>
        <v>50.604308544963672</v>
      </c>
    </row>
    <row r="764" spans="1:32" ht="18.75" customHeight="1" x14ac:dyDescent="0.2">
      <c r="A764" s="255" t="s">
        <v>895</v>
      </c>
      <c r="B764" s="248" t="s">
        <v>146</v>
      </c>
      <c r="C764" s="248" t="s">
        <v>196</v>
      </c>
      <c r="D764" s="248" t="s">
        <v>205</v>
      </c>
      <c r="E764" s="248" t="s">
        <v>817</v>
      </c>
      <c r="F764" s="248" t="s">
        <v>830</v>
      </c>
      <c r="G764" s="253"/>
      <c r="H764" s="253"/>
      <c r="I764" s="253"/>
      <c r="J764" s="253"/>
      <c r="K764" s="253"/>
      <c r="L764" s="253"/>
      <c r="M764" s="253"/>
      <c r="N764" s="253"/>
      <c r="O764" s="253"/>
      <c r="P764" s="253"/>
      <c r="Q764" s="253"/>
      <c r="R764" s="253">
        <v>0</v>
      </c>
      <c r="S764" s="253">
        <f>2097</f>
        <v>2097</v>
      </c>
      <c r="T764" s="253">
        <f>R764+S764</f>
        <v>2097</v>
      </c>
      <c r="U764" s="253">
        <v>439</v>
      </c>
      <c r="V764" s="253">
        <v>2097</v>
      </c>
      <c r="W764" s="253">
        <v>225</v>
      </c>
      <c r="X764" s="253">
        <f>V764+W764</f>
        <v>2322</v>
      </c>
      <c r="Y764" s="253">
        <v>0</v>
      </c>
      <c r="Z764" s="253">
        <f>X764+Y764</f>
        <v>2322</v>
      </c>
      <c r="AA764" s="253">
        <v>0</v>
      </c>
      <c r="AB764" s="253">
        <f>Z764+AA764</f>
        <v>2322</v>
      </c>
      <c r="AC764" s="253">
        <v>227.041</v>
      </c>
      <c r="AD764" s="253">
        <v>2549.0410000000002</v>
      </c>
      <c r="AE764" s="253">
        <v>2549.0410000000002</v>
      </c>
      <c r="AF764" s="257">
        <f t="shared" si="2094"/>
        <v>100</v>
      </c>
    </row>
    <row r="765" spans="1:32" ht="29.25" customHeight="1" x14ac:dyDescent="0.2">
      <c r="A765" s="371" t="s">
        <v>898</v>
      </c>
      <c r="B765" s="248" t="s">
        <v>146</v>
      </c>
      <c r="C765" s="248" t="s">
        <v>196</v>
      </c>
      <c r="D765" s="248" t="s">
        <v>205</v>
      </c>
      <c r="E765" s="248" t="s">
        <v>817</v>
      </c>
      <c r="F765" s="248" t="s">
        <v>897</v>
      </c>
      <c r="G765" s="253"/>
      <c r="H765" s="253"/>
      <c r="I765" s="253"/>
      <c r="J765" s="253"/>
      <c r="K765" s="253"/>
      <c r="L765" s="253"/>
      <c r="M765" s="253"/>
      <c r="N765" s="253"/>
      <c r="O765" s="253"/>
      <c r="P765" s="253"/>
      <c r="Q765" s="253"/>
      <c r="R765" s="253">
        <v>0</v>
      </c>
      <c r="S765" s="253">
        <f>630</f>
        <v>630</v>
      </c>
      <c r="T765" s="253">
        <f t="shared" ref="T765:T767" si="2111">R765+S765</f>
        <v>630</v>
      </c>
      <c r="U765" s="253">
        <v>133</v>
      </c>
      <c r="V765" s="253">
        <v>630</v>
      </c>
      <c r="W765" s="253">
        <v>68</v>
      </c>
      <c r="X765" s="253">
        <f t="shared" ref="X765:X775" si="2112">V765+W765</f>
        <v>698</v>
      </c>
      <c r="Y765" s="253">
        <v>0</v>
      </c>
      <c r="Z765" s="253">
        <f t="shared" ref="Z765:Z775" si="2113">X765+Y765</f>
        <v>698</v>
      </c>
      <c r="AA765" s="253">
        <v>0</v>
      </c>
      <c r="AB765" s="253">
        <f t="shared" ref="AB765:AB775" si="2114">Z765+AA765</f>
        <v>698</v>
      </c>
      <c r="AC765" s="253">
        <v>-14.05</v>
      </c>
      <c r="AD765" s="253">
        <v>683.95</v>
      </c>
      <c r="AE765" s="253">
        <v>683.95</v>
      </c>
      <c r="AF765" s="257">
        <f t="shared" si="2094"/>
        <v>100</v>
      </c>
    </row>
    <row r="766" spans="1:32" ht="18.75" customHeight="1" x14ac:dyDescent="0.2">
      <c r="A766" s="255" t="s">
        <v>895</v>
      </c>
      <c r="B766" s="248" t="s">
        <v>146</v>
      </c>
      <c r="C766" s="248" t="s">
        <v>196</v>
      </c>
      <c r="D766" s="248" t="s">
        <v>205</v>
      </c>
      <c r="E766" s="248" t="s">
        <v>1106</v>
      </c>
      <c r="F766" s="248" t="s">
        <v>830</v>
      </c>
      <c r="G766" s="253"/>
      <c r="H766" s="253"/>
      <c r="I766" s="253"/>
      <c r="J766" s="253"/>
      <c r="K766" s="253"/>
      <c r="L766" s="253"/>
      <c r="M766" s="253"/>
      <c r="N766" s="253"/>
      <c r="O766" s="253"/>
      <c r="P766" s="253"/>
      <c r="Q766" s="253"/>
      <c r="R766" s="253">
        <v>0</v>
      </c>
      <c r="S766" s="253">
        <f>420</f>
        <v>420</v>
      </c>
      <c r="T766" s="253">
        <f t="shared" si="2111"/>
        <v>420</v>
      </c>
      <c r="U766" s="253">
        <v>0</v>
      </c>
      <c r="V766" s="253">
        <v>0</v>
      </c>
      <c r="W766" s="253">
        <v>420</v>
      </c>
      <c r="X766" s="253">
        <f t="shared" si="2112"/>
        <v>420</v>
      </c>
      <c r="Y766" s="253">
        <v>0</v>
      </c>
      <c r="Z766" s="253">
        <f t="shared" si="2113"/>
        <v>420</v>
      </c>
      <c r="AA766" s="253">
        <v>0</v>
      </c>
      <c r="AB766" s="253">
        <f t="shared" si="2114"/>
        <v>420</v>
      </c>
      <c r="AC766" s="253">
        <v>58.253</v>
      </c>
      <c r="AD766" s="253">
        <v>478.25299999999999</v>
      </c>
      <c r="AE766" s="253">
        <v>478.25299999999999</v>
      </c>
      <c r="AF766" s="257">
        <f t="shared" si="2094"/>
        <v>100</v>
      </c>
    </row>
    <row r="767" spans="1:32" ht="30" customHeight="1" x14ac:dyDescent="0.2">
      <c r="A767" s="371" t="s">
        <v>898</v>
      </c>
      <c r="B767" s="248" t="s">
        <v>146</v>
      </c>
      <c r="C767" s="248" t="s">
        <v>196</v>
      </c>
      <c r="D767" s="248" t="s">
        <v>205</v>
      </c>
      <c r="E767" s="248" t="s">
        <v>1106</v>
      </c>
      <c r="F767" s="248" t="s">
        <v>897</v>
      </c>
      <c r="G767" s="253"/>
      <c r="H767" s="253"/>
      <c r="I767" s="253"/>
      <c r="J767" s="253"/>
      <c r="K767" s="253"/>
      <c r="L767" s="253"/>
      <c r="M767" s="253"/>
      <c r="N767" s="253"/>
      <c r="O767" s="253"/>
      <c r="P767" s="253"/>
      <c r="Q767" s="253"/>
      <c r="R767" s="253">
        <v>0</v>
      </c>
      <c r="S767" s="253">
        <f>130</f>
        <v>130</v>
      </c>
      <c r="T767" s="253">
        <f t="shared" si="2111"/>
        <v>130</v>
      </c>
      <c r="U767" s="253">
        <v>0</v>
      </c>
      <c r="V767" s="253">
        <v>0</v>
      </c>
      <c r="W767" s="253">
        <v>130</v>
      </c>
      <c r="X767" s="253">
        <f t="shared" si="2112"/>
        <v>130</v>
      </c>
      <c r="Y767" s="253">
        <v>0</v>
      </c>
      <c r="Z767" s="253">
        <f t="shared" si="2113"/>
        <v>130</v>
      </c>
      <c r="AA767" s="253">
        <v>0</v>
      </c>
      <c r="AB767" s="253">
        <f t="shared" si="2114"/>
        <v>130</v>
      </c>
      <c r="AC767" s="253">
        <v>17.593</v>
      </c>
      <c r="AD767" s="253">
        <v>147.59299999999999</v>
      </c>
      <c r="AE767" s="253">
        <v>147.59299999999999</v>
      </c>
      <c r="AF767" s="257">
        <f t="shared" si="2094"/>
        <v>100</v>
      </c>
    </row>
    <row r="768" spans="1:32" ht="20.25" customHeight="1" x14ac:dyDescent="0.2">
      <c r="A768" s="255" t="s">
        <v>950</v>
      </c>
      <c r="B768" s="248" t="s">
        <v>146</v>
      </c>
      <c r="C768" s="248" t="s">
        <v>196</v>
      </c>
      <c r="D768" s="248" t="s">
        <v>205</v>
      </c>
      <c r="E768" s="248" t="s">
        <v>817</v>
      </c>
      <c r="F768" s="248" t="s">
        <v>917</v>
      </c>
      <c r="G768" s="253"/>
      <c r="H768" s="253"/>
      <c r="I768" s="253"/>
      <c r="J768" s="253"/>
      <c r="K768" s="253"/>
      <c r="L768" s="253"/>
      <c r="M768" s="253"/>
      <c r="N768" s="253"/>
      <c r="O768" s="253"/>
      <c r="P768" s="253"/>
      <c r="Q768" s="253"/>
      <c r="R768" s="253">
        <v>0</v>
      </c>
      <c r="S768" s="253">
        <v>18</v>
      </c>
      <c r="T768" s="253">
        <f t="shared" ref="T768:T772" si="2115">R768+S768</f>
        <v>18</v>
      </c>
      <c r="U768" s="253">
        <v>0</v>
      </c>
      <c r="V768" s="253">
        <v>18</v>
      </c>
      <c r="W768" s="253">
        <v>0</v>
      </c>
      <c r="X768" s="253">
        <f t="shared" si="2112"/>
        <v>18</v>
      </c>
      <c r="Y768" s="253">
        <v>0</v>
      </c>
      <c r="Z768" s="253">
        <f t="shared" si="2113"/>
        <v>18</v>
      </c>
      <c r="AA768" s="253">
        <v>0</v>
      </c>
      <c r="AB768" s="253">
        <f t="shared" si="2114"/>
        <v>18</v>
      </c>
      <c r="AC768" s="253">
        <v>-4.25</v>
      </c>
      <c r="AD768" s="253">
        <v>13.75</v>
      </c>
      <c r="AE768" s="253">
        <v>13.75</v>
      </c>
      <c r="AF768" s="257">
        <f t="shared" si="2094"/>
        <v>100</v>
      </c>
    </row>
    <row r="769" spans="1:32" ht="19.5" hidden="1" customHeight="1" x14ac:dyDescent="0.2">
      <c r="A769" s="255" t="s">
        <v>99</v>
      </c>
      <c r="B769" s="248" t="s">
        <v>146</v>
      </c>
      <c r="C769" s="248" t="s">
        <v>196</v>
      </c>
      <c r="D769" s="248" t="s">
        <v>205</v>
      </c>
      <c r="E769" s="248" t="s">
        <v>817</v>
      </c>
      <c r="F769" s="248" t="s">
        <v>100</v>
      </c>
      <c r="G769" s="253"/>
      <c r="H769" s="253"/>
      <c r="I769" s="253"/>
      <c r="J769" s="253"/>
      <c r="K769" s="253"/>
      <c r="L769" s="253"/>
      <c r="M769" s="253"/>
      <c r="N769" s="253"/>
      <c r="O769" s="253"/>
      <c r="P769" s="253"/>
      <c r="Q769" s="253"/>
      <c r="R769" s="253">
        <v>0</v>
      </c>
      <c r="S769" s="253">
        <v>110</v>
      </c>
      <c r="T769" s="253">
        <v>30</v>
      </c>
      <c r="U769" s="253">
        <v>0</v>
      </c>
      <c r="V769" s="253">
        <v>30</v>
      </c>
      <c r="W769" s="253">
        <v>-30</v>
      </c>
      <c r="X769" s="253">
        <f t="shared" si="2112"/>
        <v>0</v>
      </c>
      <c r="Y769" s="253">
        <v>0</v>
      </c>
      <c r="Z769" s="253">
        <f t="shared" si="2113"/>
        <v>0</v>
      </c>
      <c r="AA769" s="253">
        <v>0</v>
      </c>
      <c r="AB769" s="253">
        <f t="shared" si="2114"/>
        <v>0</v>
      </c>
      <c r="AC769" s="253">
        <v>0</v>
      </c>
      <c r="AD769" s="253">
        <v>0</v>
      </c>
      <c r="AE769" s="253">
        <v>0</v>
      </c>
      <c r="AF769" s="257" t="e">
        <f t="shared" si="2094"/>
        <v>#DIV/0!</v>
      </c>
    </row>
    <row r="770" spans="1:32" ht="19.5" customHeight="1" x14ac:dyDescent="0.2">
      <c r="A770" s="255" t="s">
        <v>93</v>
      </c>
      <c r="B770" s="248" t="s">
        <v>146</v>
      </c>
      <c r="C770" s="248" t="s">
        <v>196</v>
      </c>
      <c r="D770" s="248" t="s">
        <v>205</v>
      </c>
      <c r="E770" s="248" t="s">
        <v>817</v>
      </c>
      <c r="F770" s="248" t="s">
        <v>94</v>
      </c>
      <c r="G770" s="253"/>
      <c r="H770" s="253"/>
      <c r="I770" s="253"/>
      <c r="J770" s="253"/>
      <c r="K770" s="253"/>
      <c r="L770" s="253"/>
      <c r="M770" s="253"/>
      <c r="N770" s="253"/>
      <c r="O770" s="253"/>
      <c r="P770" s="253"/>
      <c r="Q770" s="253"/>
      <c r="R770" s="253">
        <v>0</v>
      </c>
      <c r="S770" s="253">
        <v>172</v>
      </c>
      <c r="T770" s="253">
        <v>252</v>
      </c>
      <c r="U770" s="253">
        <v>-52</v>
      </c>
      <c r="V770" s="253">
        <v>252</v>
      </c>
      <c r="W770" s="253">
        <v>-22</v>
      </c>
      <c r="X770" s="253">
        <f t="shared" si="2112"/>
        <v>230</v>
      </c>
      <c r="Y770" s="253">
        <v>0</v>
      </c>
      <c r="Z770" s="253">
        <f t="shared" si="2113"/>
        <v>230</v>
      </c>
      <c r="AA770" s="253">
        <v>0</v>
      </c>
      <c r="AB770" s="253">
        <f t="shared" si="2114"/>
        <v>230</v>
      </c>
      <c r="AC770" s="253">
        <v>10</v>
      </c>
      <c r="AD770" s="253">
        <v>240</v>
      </c>
      <c r="AE770" s="253">
        <v>240</v>
      </c>
      <c r="AF770" s="257">
        <f t="shared" si="2094"/>
        <v>100</v>
      </c>
    </row>
    <row r="771" spans="1:32" ht="19.5" hidden="1" customHeight="1" x14ac:dyDescent="0.2">
      <c r="A771" s="255" t="s">
        <v>103</v>
      </c>
      <c r="B771" s="248" t="s">
        <v>146</v>
      </c>
      <c r="C771" s="248" t="s">
        <v>196</v>
      </c>
      <c r="D771" s="248" t="s">
        <v>205</v>
      </c>
      <c r="E771" s="248" t="s">
        <v>817</v>
      </c>
      <c r="F771" s="248" t="s">
        <v>104</v>
      </c>
      <c r="G771" s="253"/>
      <c r="H771" s="253"/>
      <c r="I771" s="253"/>
      <c r="J771" s="253"/>
      <c r="K771" s="253"/>
      <c r="L771" s="253"/>
      <c r="M771" s="253"/>
      <c r="N771" s="253"/>
      <c r="O771" s="253"/>
      <c r="P771" s="253"/>
      <c r="Q771" s="253"/>
      <c r="R771" s="253">
        <v>0</v>
      </c>
      <c r="S771" s="253">
        <v>0</v>
      </c>
      <c r="T771" s="253">
        <f t="shared" si="2115"/>
        <v>0</v>
      </c>
      <c r="U771" s="253">
        <v>0</v>
      </c>
      <c r="V771" s="253">
        <f t="shared" ref="V771:V775" si="2116">T771+U771</f>
        <v>0</v>
      </c>
      <c r="W771" s="253">
        <v>0</v>
      </c>
      <c r="X771" s="253">
        <f t="shared" si="2112"/>
        <v>0</v>
      </c>
      <c r="Y771" s="253">
        <v>0</v>
      </c>
      <c r="Z771" s="253">
        <f t="shared" si="2113"/>
        <v>0</v>
      </c>
      <c r="AA771" s="253">
        <v>0</v>
      </c>
      <c r="AB771" s="253">
        <f t="shared" si="2114"/>
        <v>0</v>
      </c>
      <c r="AC771" s="253">
        <v>0</v>
      </c>
      <c r="AD771" s="253">
        <v>0</v>
      </c>
      <c r="AE771" s="253">
        <v>0</v>
      </c>
      <c r="AF771" s="257" t="e">
        <f t="shared" si="2094"/>
        <v>#DIV/0!</v>
      </c>
    </row>
    <row r="772" spans="1:32" ht="19.5" hidden="1" customHeight="1" x14ac:dyDescent="0.2">
      <c r="A772" s="255" t="s">
        <v>918</v>
      </c>
      <c r="B772" s="248" t="s">
        <v>146</v>
      </c>
      <c r="C772" s="248" t="s">
        <v>196</v>
      </c>
      <c r="D772" s="248" t="s">
        <v>205</v>
      </c>
      <c r="E772" s="248" t="s">
        <v>817</v>
      </c>
      <c r="F772" s="248" t="s">
        <v>903</v>
      </c>
      <c r="G772" s="253"/>
      <c r="H772" s="253"/>
      <c r="I772" s="253"/>
      <c r="J772" s="253"/>
      <c r="K772" s="253"/>
      <c r="L772" s="253"/>
      <c r="M772" s="253"/>
      <c r="N772" s="253"/>
      <c r="O772" s="253"/>
      <c r="P772" s="253"/>
      <c r="Q772" s="253"/>
      <c r="R772" s="253">
        <v>0</v>
      </c>
      <c r="S772" s="253">
        <v>0</v>
      </c>
      <c r="T772" s="253">
        <f t="shared" si="2115"/>
        <v>0</v>
      </c>
      <c r="U772" s="253">
        <v>0</v>
      </c>
      <c r="V772" s="253">
        <f t="shared" si="2116"/>
        <v>0</v>
      </c>
      <c r="W772" s="253">
        <v>0</v>
      </c>
      <c r="X772" s="253">
        <f t="shared" si="2112"/>
        <v>0</v>
      </c>
      <c r="Y772" s="253">
        <v>0</v>
      </c>
      <c r="Z772" s="253">
        <f t="shared" si="2113"/>
        <v>0</v>
      </c>
      <c r="AA772" s="253">
        <v>0</v>
      </c>
      <c r="AB772" s="253">
        <f t="shared" si="2114"/>
        <v>0</v>
      </c>
      <c r="AC772" s="253">
        <v>0</v>
      </c>
      <c r="AD772" s="253">
        <v>0</v>
      </c>
      <c r="AE772" s="253">
        <v>0</v>
      </c>
      <c r="AF772" s="257" t="e">
        <f t="shared" si="2094"/>
        <v>#DIV/0!</v>
      </c>
    </row>
    <row r="773" spans="1:32" ht="18" customHeight="1" x14ac:dyDescent="0.2">
      <c r="A773" s="255" t="s">
        <v>521</v>
      </c>
      <c r="B773" s="248" t="s">
        <v>146</v>
      </c>
      <c r="C773" s="248" t="s">
        <v>196</v>
      </c>
      <c r="D773" s="248" t="s">
        <v>205</v>
      </c>
      <c r="E773" s="248" t="s">
        <v>819</v>
      </c>
      <c r="F773" s="248" t="s">
        <v>94</v>
      </c>
      <c r="G773" s="253"/>
      <c r="H773" s="253">
        <v>6000</v>
      </c>
      <c r="I773" s="253">
        <f>-1000-20-50-142.84</f>
        <v>-1212.8399999999999</v>
      </c>
      <c r="J773" s="253">
        <f t="shared" ref="J773" si="2117">H773+I773</f>
        <v>4787.16</v>
      </c>
      <c r="K773" s="253">
        <v>-3495.14</v>
      </c>
      <c r="L773" s="253">
        <v>2941.89</v>
      </c>
      <c r="M773" s="253">
        <v>1884.22</v>
      </c>
      <c r="N773" s="253">
        <v>-884.22</v>
      </c>
      <c r="O773" s="253">
        <f t="shared" ref="O773" si="2118">M773+N773</f>
        <v>1000</v>
      </c>
      <c r="P773" s="253">
        <v>1000</v>
      </c>
      <c r="Q773" s="253">
        <v>0</v>
      </c>
      <c r="R773" s="253">
        <f t="shared" ref="R773:R774" si="2119">P773+Q773</f>
        <v>1000</v>
      </c>
      <c r="S773" s="253">
        <v>0</v>
      </c>
      <c r="T773" s="253">
        <f t="shared" ref="T773:T774" si="2120">R773+S773</f>
        <v>1000</v>
      </c>
      <c r="U773" s="253">
        <v>0</v>
      </c>
      <c r="V773" s="253">
        <v>1000</v>
      </c>
      <c r="W773" s="253">
        <v>1000</v>
      </c>
      <c r="X773" s="253">
        <f t="shared" si="2112"/>
        <v>2000</v>
      </c>
      <c r="Y773" s="253">
        <v>-50</v>
      </c>
      <c r="Z773" s="253">
        <f t="shared" si="2113"/>
        <v>1950</v>
      </c>
      <c r="AA773" s="253">
        <v>-780.14099999999996</v>
      </c>
      <c r="AB773" s="253">
        <f t="shared" si="2114"/>
        <v>1169.8589999999999</v>
      </c>
      <c r="AC773" s="253">
        <v>3783.48</v>
      </c>
      <c r="AD773" s="253">
        <v>4930.0519999999997</v>
      </c>
      <c r="AE773" s="253">
        <v>455.24</v>
      </c>
      <c r="AF773" s="257">
        <f t="shared" si="2094"/>
        <v>9.2339796821615678</v>
      </c>
    </row>
    <row r="774" spans="1:32" ht="34.5" customHeight="1" x14ac:dyDescent="0.2">
      <c r="A774" s="255" t="s">
        <v>1223</v>
      </c>
      <c r="B774" s="248">
        <v>800</v>
      </c>
      <c r="C774" s="248" t="s">
        <v>196</v>
      </c>
      <c r="D774" s="248" t="s">
        <v>205</v>
      </c>
      <c r="E774" s="248" t="s">
        <v>1237</v>
      </c>
      <c r="F774" s="248" t="s">
        <v>94</v>
      </c>
      <c r="G774" s="253"/>
      <c r="H774" s="253"/>
      <c r="I774" s="253"/>
      <c r="J774" s="253"/>
      <c r="K774" s="253">
        <v>0.04</v>
      </c>
      <c r="L774" s="253">
        <v>0</v>
      </c>
      <c r="M774" s="253">
        <v>0</v>
      </c>
      <c r="N774" s="253">
        <v>0</v>
      </c>
      <c r="O774" s="253">
        <v>0</v>
      </c>
      <c r="P774" s="253">
        <v>0</v>
      </c>
      <c r="Q774" s="253">
        <v>0</v>
      </c>
      <c r="R774" s="253">
        <f t="shared" si="2119"/>
        <v>0</v>
      </c>
      <c r="S774" s="253">
        <f t="shared" ref="S774" si="2121">Q774+R774</f>
        <v>0</v>
      </c>
      <c r="T774" s="253">
        <f t="shared" si="2120"/>
        <v>0</v>
      </c>
      <c r="U774" s="253">
        <f t="shared" ref="U774" si="2122">S774+T774</f>
        <v>0</v>
      </c>
      <c r="V774" s="253">
        <f t="shared" ref="V774" si="2123">T774+U774</f>
        <v>0</v>
      </c>
      <c r="W774" s="253">
        <f t="shared" ref="W774" si="2124">U774+V774</f>
        <v>0</v>
      </c>
      <c r="X774" s="253">
        <f t="shared" si="2112"/>
        <v>0</v>
      </c>
      <c r="Y774" s="253">
        <f t="shared" ref="Y774" si="2125">W774+X774</f>
        <v>0</v>
      </c>
      <c r="Z774" s="253">
        <f t="shared" si="2113"/>
        <v>0</v>
      </c>
      <c r="AA774" s="253">
        <f t="shared" ref="AA774" si="2126">Y774+Z774</f>
        <v>0</v>
      </c>
      <c r="AB774" s="253">
        <f t="shared" si="2114"/>
        <v>0</v>
      </c>
      <c r="AC774" s="253">
        <v>16.475000000000001</v>
      </c>
      <c r="AD774" s="253">
        <v>16.475000000000001</v>
      </c>
      <c r="AE774" s="253">
        <v>16.475000000000001</v>
      </c>
      <c r="AF774" s="257">
        <f t="shared" si="2094"/>
        <v>100</v>
      </c>
    </row>
    <row r="775" spans="1:32" ht="19.5" customHeight="1" x14ac:dyDescent="0.2">
      <c r="A775" s="255" t="s">
        <v>352</v>
      </c>
      <c r="B775" s="248" t="s">
        <v>146</v>
      </c>
      <c r="C775" s="248" t="s">
        <v>196</v>
      </c>
      <c r="D775" s="248" t="s">
        <v>205</v>
      </c>
      <c r="E775" s="248" t="s">
        <v>873</v>
      </c>
      <c r="F775" s="248" t="s">
        <v>94</v>
      </c>
      <c r="G775" s="253"/>
      <c r="H775" s="253">
        <v>2760</v>
      </c>
      <c r="I775" s="253">
        <v>463.46</v>
      </c>
      <c r="J775" s="253">
        <f t="shared" si="2088"/>
        <v>3223.46</v>
      </c>
      <c r="K775" s="253">
        <v>0</v>
      </c>
      <c r="L775" s="253">
        <v>3282</v>
      </c>
      <c r="M775" s="253">
        <v>3282</v>
      </c>
      <c r="N775" s="253">
        <v>368</v>
      </c>
      <c r="O775" s="253">
        <f>M775+N775</f>
        <v>3650</v>
      </c>
      <c r="P775" s="253">
        <v>3650</v>
      </c>
      <c r="Q775" s="253">
        <v>0</v>
      </c>
      <c r="R775" s="253">
        <f t="shared" si="1982"/>
        <v>3650</v>
      </c>
      <c r="S775" s="253">
        <v>-3650</v>
      </c>
      <c r="T775" s="253">
        <f t="shared" ref="T775" si="2127">R775+S775</f>
        <v>0</v>
      </c>
      <c r="U775" s="253">
        <v>0</v>
      </c>
      <c r="V775" s="253">
        <f t="shared" si="2116"/>
        <v>0</v>
      </c>
      <c r="W775" s="253">
        <v>0</v>
      </c>
      <c r="X775" s="253">
        <f t="shared" si="2112"/>
        <v>0</v>
      </c>
      <c r="Y775" s="253">
        <v>0</v>
      </c>
      <c r="Z775" s="253">
        <f t="shared" si="2113"/>
        <v>0</v>
      </c>
      <c r="AA775" s="253">
        <v>213</v>
      </c>
      <c r="AB775" s="253">
        <f t="shared" si="2114"/>
        <v>213</v>
      </c>
      <c r="AC775" s="253">
        <v>0</v>
      </c>
      <c r="AD775" s="253">
        <v>213</v>
      </c>
      <c r="AE775" s="253">
        <v>213</v>
      </c>
      <c r="AF775" s="257">
        <f t="shared" si="2094"/>
        <v>100</v>
      </c>
    </row>
    <row r="776" spans="1:32" s="429" customFormat="1" ht="14.25" x14ac:dyDescent="0.2">
      <c r="A776" s="447" t="s">
        <v>367</v>
      </c>
      <c r="B776" s="246" t="s">
        <v>146</v>
      </c>
      <c r="C776" s="246" t="s">
        <v>198</v>
      </c>
      <c r="D776" s="246"/>
      <c r="E776" s="246"/>
      <c r="F776" s="246"/>
      <c r="G776" s="271"/>
      <c r="H776" s="271" t="e">
        <f>H777+H788</f>
        <v>#REF!</v>
      </c>
      <c r="I776" s="271" t="e">
        <f>I788+I777</f>
        <v>#REF!</v>
      </c>
      <c r="J776" s="271" t="e">
        <f>J788+J777</f>
        <v>#REF!</v>
      </c>
      <c r="K776" s="271" t="e">
        <f>K788+K777</f>
        <v>#REF!</v>
      </c>
      <c r="L776" s="271" t="e">
        <f t="shared" ref="L776:S776" si="2128">L777+L788+L815</f>
        <v>#REF!</v>
      </c>
      <c r="M776" s="271" t="e">
        <f t="shared" si="2128"/>
        <v>#REF!</v>
      </c>
      <c r="N776" s="271" t="e">
        <f t="shared" si="2128"/>
        <v>#REF!</v>
      </c>
      <c r="O776" s="271" t="e">
        <f t="shared" si="2128"/>
        <v>#REF!</v>
      </c>
      <c r="P776" s="271" t="e">
        <f t="shared" si="2128"/>
        <v>#REF!</v>
      </c>
      <c r="Q776" s="271" t="e">
        <f t="shared" si="2128"/>
        <v>#REF!</v>
      </c>
      <c r="R776" s="271" t="e">
        <f t="shared" si="2128"/>
        <v>#REF!</v>
      </c>
      <c r="S776" s="271" t="e">
        <f t="shared" si="2128"/>
        <v>#REF!</v>
      </c>
      <c r="T776" s="271" t="e">
        <f t="shared" ref="T776:AB776" si="2129">T777+T788+T815+T833</f>
        <v>#REF!</v>
      </c>
      <c r="U776" s="271" t="e">
        <f t="shared" si="2129"/>
        <v>#REF!</v>
      </c>
      <c r="V776" s="271" t="e">
        <f t="shared" si="2129"/>
        <v>#REF!</v>
      </c>
      <c r="W776" s="271" t="e">
        <f t="shared" si="2129"/>
        <v>#REF!</v>
      </c>
      <c r="X776" s="271">
        <f t="shared" si="2129"/>
        <v>35519.240000000005</v>
      </c>
      <c r="Y776" s="271">
        <f t="shared" si="2129"/>
        <v>143052.91438999999</v>
      </c>
      <c r="Z776" s="271">
        <f t="shared" si="2129"/>
        <v>178572.15438999998</v>
      </c>
      <c r="AA776" s="271">
        <f t="shared" si="2129"/>
        <v>-32098.448400000005</v>
      </c>
      <c r="AB776" s="271">
        <f t="shared" si="2129"/>
        <v>146473.70599000005</v>
      </c>
      <c r="AC776" s="271">
        <f t="shared" ref="AC776:AD776" si="2130">AC777+AC788+AC815+AC833</f>
        <v>54188.32699999999</v>
      </c>
      <c r="AD776" s="271">
        <f t="shared" si="2130"/>
        <v>200662.03923999998</v>
      </c>
      <c r="AE776" s="271">
        <f t="shared" ref="AE776" si="2131">AE777+AE788+AE815+AE833</f>
        <v>180007.58714000002</v>
      </c>
      <c r="AF776" s="257">
        <f t="shared" si="2094"/>
        <v>89.706846308236507</v>
      </c>
    </row>
    <row r="777" spans="1:32" s="429" customFormat="1" ht="14.25" x14ac:dyDescent="0.2">
      <c r="A777" s="447" t="s">
        <v>222</v>
      </c>
      <c r="B777" s="246" t="s">
        <v>146</v>
      </c>
      <c r="C777" s="246" t="s">
        <v>198</v>
      </c>
      <c r="D777" s="246" t="s">
        <v>190</v>
      </c>
      <c r="E777" s="246"/>
      <c r="F777" s="246"/>
      <c r="G777" s="271">
        <v>0</v>
      </c>
      <c r="H777" s="271" t="e">
        <f>#REF!+H787</f>
        <v>#REF!</v>
      </c>
      <c r="I777" s="271" t="e">
        <f>#REF!+I787</f>
        <v>#REF!</v>
      </c>
      <c r="J777" s="271" t="e">
        <f>#REF!+J787</f>
        <v>#REF!</v>
      </c>
      <c r="K777" s="271" t="e">
        <f>#REF!+K787+K778</f>
        <v>#REF!</v>
      </c>
      <c r="L777" s="271" t="e">
        <f>#REF!+L787+L778</f>
        <v>#REF!</v>
      </c>
      <c r="M777" s="271" t="e">
        <f>#REF!+M787+M778</f>
        <v>#REF!</v>
      </c>
      <c r="N777" s="271" t="e">
        <f>#REF!+N787+N778</f>
        <v>#REF!</v>
      </c>
      <c r="O777" s="271" t="e">
        <f>#REF!+O787+O778</f>
        <v>#REF!</v>
      </c>
      <c r="P777" s="271" t="e">
        <f>#REF!+P787+P778</f>
        <v>#REF!</v>
      </c>
      <c r="Q777" s="271" t="e">
        <f>#REF!+Q787+Q778</f>
        <v>#REF!</v>
      </c>
      <c r="R777" s="271" t="e">
        <f>#REF!+R787+R778</f>
        <v>#REF!</v>
      </c>
      <c r="S777" s="271" t="e">
        <f>#REF!+S787+S778</f>
        <v>#REF!</v>
      </c>
      <c r="T777" s="271" t="e">
        <f>#REF!+T787+T778</f>
        <v>#REF!</v>
      </c>
      <c r="U777" s="271" t="e">
        <f>#REF!+U787+U778</f>
        <v>#REF!</v>
      </c>
      <c r="V777" s="271" t="e">
        <f>#REF!+V787+V778</f>
        <v>#REF!</v>
      </c>
      <c r="W777" s="271" t="e">
        <f>#REF!+W787+W778</f>
        <v>#REF!</v>
      </c>
      <c r="X777" s="271">
        <f>X778</f>
        <v>0</v>
      </c>
      <c r="Y777" s="271">
        <f t="shared" ref="Y777:AE777" si="2132">Y778</f>
        <v>128059.40638999999</v>
      </c>
      <c r="Z777" s="271">
        <f t="shared" si="2132"/>
        <v>128059.40638999999</v>
      </c>
      <c r="AA777" s="271">
        <f t="shared" si="2132"/>
        <v>-30774.390400000004</v>
      </c>
      <c r="AB777" s="271">
        <f t="shared" si="2132"/>
        <v>97285.015990000029</v>
      </c>
      <c r="AC777" s="271">
        <f t="shared" si="2132"/>
        <v>-448.88499999999971</v>
      </c>
      <c r="AD777" s="271">
        <f t="shared" si="2132"/>
        <v>96836.137239999996</v>
      </c>
      <c r="AE777" s="271">
        <f t="shared" si="2132"/>
        <v>76181.694140000007</v>
      </c>
      <c r="AF777" s="257">
        <f t="shared" si="2094"/>
        <v>78.670728006415885</v>
      </c>
    </row>
    <row r="778" spans="1:32" ht="30" x14ac:dyDescent="0.2">
      <c r="A778" s="255" t="s">
        <v>1134</v>
      </c>
      <c r="B778" s="248" t="s">
        <v>146</v>
      </c>
      <c r="C778" s="248" t="s">
        <v>198</v>
      </c>
      <c r="D778" s="248" t="s">
        <v>190</v>
      </c>
      <c r="E778" s="248" t="s">
        <v>1239</v>
      </c>
      <c r="F778" s="248"/>
      <c r="G778" s="253"/>
      <c r="H778" s="253"/>
      <c r="I778" s="253"/>
      <c r="J778" s="253"/>
      <c r="K778" s="253">
        <f>K782</f>
        <v>8101.4</v>
      </c>
      <c r="L778" s="253">
        <f>L782</f>
        <v>0</v>
      </c>
      <c r="M778" s="253">
        <f>M782</f>
        <v>0</v>
      </c>
      <c r="N778" s="253">
        <f t="shared" ref="N778:Q778" si="2133">N782</f>
        <v>0</v>
      </c>
      <c r="O778" s="253">
        <f t="shared" si="2133"/>
        <v>0</v>
      </c>
      <c r="P778" s="253">
        <f t="shared" si="2133"/>
        <v>0</v>
      </c>
      <c r="Q778" s="253">
        <f t="shared" si="2133"/>
        <v>0</v>
      </c>
      <c r="R778" s="253" t="e">
        <f>R782+#REF!</f>
        <v>#REF!</v>
      </c>
      <c r="S778" s="253" t="e">
        <f>S782+#REF!</f>
        <v>#REF!</v>
      </c>
      <c r="T778" s="253" t="e">
        <f>T782+#REF!+T779</f>
        <v>#REF!</v>
      </c>
      <c r="U778" s="253" t="e">
        <f>U782+#REF!+U779</f>
        <v>#REF!</v>
      </c>
      <c r="V778" s="253" t="e">
        <f>V782+#REF!+V779</f>
        <v>#REF!</v>
      </c>
      <c r="W778" s="253" t="e">
        <f>W782+#REF!+W779</f>
        <v>#REF!</v>
      </c>
      <c r="X778" s="253">
        <f>X779+X781+X782+X784+X785+X787</f>
        <v>0</v>
      </c>
      <c r="Y778" s="253">
        <f>Y779+Y781+Y782+Y784+Y785+Y787</f>
        <v>128059.40638999999</v>
      </c>
      <c r="Z778" s="253">
        <f>Z779+Z781+Z782+Z784+Z785+Z787+Z780+Z783+Z786</f>
        <v>128059.40638999999</v>
      </c>
      <c r="AA778" s="253">
        <f t="shared" ref="AA778:AB778" si="2134">AA779+AA781+AA782+AA784+AA785+AA787+AA780+AA783+AA786</f>
        <v>-30774.390400000004</v>
      </c>
      <c r="AB778" s="253">
        <f t="shared" si="2134"/>
        <v>97285.015990000029</v>
      </c>
      <c r="AC778" s="253">
        <f t="shared" ref="AC778:AD778" si="2135">AC779+AC781+AC782+AC784+AC785+AC787+AC780+AC783+AC786</f>
        <v>-448.88499999999971</v>
      </c>
      <c r="AD778" s="253">
        <f t="shared" si="2135"/>
        <v>96836.137239999996</v>
      </c>
      <c r="AE778" s="253">
        <f t="shared" ref="AE778" si="2136">AE779+AE781+AE782+AE784+AE785+AE787+AE780+AE783+AE786</f>
        <v>76181.694140000007</v>
      </c>
      <c r="AF778" s="257">
        <f t="shared" si="2094"/>
        <v>78.670728006415885</v>
      </c>
    </row>
    <row r="779" spans="1:32" ht="45" hidden="1" x14ac:dyDescent="0.2">
      <c r="A779" s="255" t="s">
        <v>1162</v>
      </c>
      <c r="B779" s="248" t="s">
        <v>146</v>
      </c>
      <c r="C779" s="248" t="s">
        <v>198</v>
      </c>
      <c r="D779" s="248" t="s">
        <v>190</v>
      </c>
      <c r="E779" s="248" t="s">
        <v>1160</v>
      </c>
      <c r="F779" s="248" t="s">
        <v>884</v>
      </c>
      <c r="G779" s="253"/>
      <c r="H779" s="253"/>
      <c r="I779" s="253"/>
      <c r="J779" s="253"/>
      <c r="K779" s="253"/>
      <c r="L779" s="253"/>
      <c r="M779" s="253"/>
      <c r="N779" s="253"/>
      <c r="O779" s="253"/>
      <c r="P779" s="253"/>
      <c r="Q779" s="253"/>
      <c r="R779" s="253"/>
      <c r="S779" s="253"/>
      <c r="T779" s="253">
        <v>0</v>
      </c>
      <c r="U779" s="253">
        <v>24698.1</v>
      </c>
      <c r="V779" s="253">
        <v>0</v>
      </c>
      <c r="W779" s="253">
        <v>0</v>
      </c>
      <c r="X779" s="253">
        <f t="shared" ref="X779:X782" si="2137">V779+W779</f>
        <v>0</v>
      </c>
      <c r="Y779" s="253">
        <v>80942.779790000001</v>
      </c>
      <c r="Z779" s="253">
        <f>X779+Y779</f>
        <v>80942.779790000001</v>
      </c>
      <c r="AA779" s="253">
        <v>-14920.987999999999</v>
      </c>
      <c r="AB779" s="253">
        <f>Z779+AA779</f>
        <v>66021.791790000003</v>
      </c>
      <c r="AC779" s="253">
        <v>-66021.789999999994</v>
      </c>
      <c r="AD779" s="253">
        <v>1.7900000093504786E-3</v>
      </c>
      <c r="AE779" s="253">
        <v>1.7900000093504786E-3</v>
      </c>
      <c r="AF779" s="257">
        <f t="shared" si="2094"/>
        <v>100</v>
      </c>
    </row>
    <row r="780" spans="1:32" ht="45" hidden="1" x14ac:dyDescent="0.2">
      <c r="A780" s="255" t="s">
        <v>1162</v>
      </c>
      <c r="B780" s="248" t="s">
        <v>146</v>
      </c>
      <c r="C780" s="248" t="s">
        <v>198</v>
      </c>
      <c r="D780" s="248" t="s">
        <v>190</v>
      </c>
      <c r="E780" s="248" t="s">
        <v>1160</v>
      </c>
      <c r="F780" s="248" t="s">
        <v>924</v>
      </c>
      <c r="G780" s="253"/>
      <c r="H780" s="253"/>
      <c r="I780" s="253"/>
      <c r="J780" s="253"/>
      <c r="K780" s="253"/>
      <c r="L780" s="253"/>
      <c r="M780" s="253"/>
      <c r="N780" s="253"/>
      <c r="O780" s="253"/>
      <c r="P780" s="253"/>
      <c r="Q780" s="253"/>
      <c r="R780" s="253"/>
      <c r="S780" s="253"/>
      <c r="T780" s="253">
        <v>0</v>
      </c>
      <c r="U780" s="253">
        <v>24698.1</v>
      </c>
      <c r="V780" s="253">
        <v>0</v>
      </c>
      <c r="W780" s="253">
        <v>0</v>
      </c>
      <c r="X780" s="253">
        <f t="shared" ref="X780" si="2138">V780+W780</f>
        <v>0</v>
      </c>
      <c r="Y780" s="253">
        <v>80942.779790000001</v>
      </c>
      <c r="Z780" s="253">
        <v>0</v>
      </c>
      <c r="AA780" s="253">
        <v>448.88729999999998</v>
      </c>
      <c r="AB780" s="253">
        <f>Z780+AA780</f>
        <v>448.88729999999998</v>
      </c>
      <c r="AC780" s="253">
        <v>-448.89</v>
      </c>
      <c r="AD780" s="253">
        <v>-2.7000000000043656E-3</v>
      </c>
      <c r="AE780" s="253">
        <v>-2.7000000000043656E-3</v>
      </c>
      <c r="AF780" s="257">
        <f t="shared" si="2094"/>
        <v>100</v>
      </c>
    </row>
    <row r="781" spans="1:32" ht="45" x14ac:dyDescent="0.2">
      <c r="A781" s="255" t="s">
        <v>1162</v>
      </c>
      <c r="B781" s="248" t="s">
        <v>146</v>
      </c>
      <c r="C781" s="248" t="s">
        <v>198</v>
      </c>
      <c r="D781" s="248" t="s">
        <v>190</v>
      </c>
      <c r="E781" s="248" t="s">
        <v>1160</v>
      </c>
      <c r="F781" s="248" t="s">
        <v>903</v>
      </c>
      <c r="G781" s="253"/>
      <c r="H781" s="253"/>
      <c r="I781" s="253"/>
      <c r="J781" s="253"/>
      <c r="K781" s="253"/>
      <c r="L781" s="253"/>
      <c r="M781" s="253"/>
      <c r="N781" s="253"/>
      <c r="O781" s="253"/>
      <c r="P781" s="253"/>
      <c r="Q781" s="253"/>
      <c r="R781" s="253"/>
      <c r="S781" s="253"/>
      <c r="T781" s="253">
        <v>0</v>
      </c>
      <c r="U781" s="253">
        <v>24698.1</v>
      </c>
      <c r="V781" s="253">
        <v>0</v>
      </c>
      <c r="W781" s="253">
        <v>0</v>
      </c>
      <c r="X781" s="253">
        <f t="shared" ref="X781" si="2139">V781+W781</f>
        <v>0</v>
      </c>
      <c r="Y781" s="253">
        <v>3481.7280000000001</v>
      </c>
      <c r="Z781" s="253">
        <f t="shared" ref="Z781:Z787" si="2140">X781+Y781</f>
        <v>3481.7280000000001</v>
      </c>
      <c r="AA781" s="253">
        <v>19750.022000000001</v>
      </c>
      <c r="AB781" s="253">
        <f t="shared" ref="AB781:AB787" si="2141">Z781+AA781</f>
        <v>23231.75</v>
      </c>
      <c r="AC781" s="253">
        <f>66470.681+1265.128</f>
        <v>67735.808999999994</v>
      </c>
      <c r="AD781" s="253">
        <v>90967.560209999996</v>
      </c>
      <c r="AE781" s="253">
        <v>73122.873999999996</v>
      </c>
      <c r="AF781" s="257">
        <f t="shared" si="2094"/>
        <v>80.383461787031251</v>
      </c>
    </row>
    <row r="782" spans="1:32" ht="45" hidden="1" x14ac:dyDescent="0.2">
      <c r="A782" s="255" t="s">
        <v>1161</v>
      </c>
      <c r="B782" s="248" t="s">
        <v>146</v>
      </c>
      <c r="C782" s="248" t="s">
        <v>198</v>
      </c>
      <c r="D782" s="248" t="s">
        <v>190</v>
      </c>
      <c r="E782" s="248" t="s">
        <v>1132</v>
      </c>
      <c r="F782" s="248" t="s">
        <v>884</v>
      </c>
      <c r="G782" s="253"/>
      <c r="H782" s="253"/>
      <c r="I782" s="253"/>
      <c r="J782" s="253"/>
      <c r="K782" s="253">
        <v>8101.4</v>
      </c>
      <c r="L782" s="253">
        <v>0</v>
      </c>
      <c r="M782" s="253">
        <v>0</v>
      </c>
      <c r="N782" s="253">
        <v>0</v>
      </c>
      <c r="O782" s="253">
        <f>M782+N782</f>
        <v>0</v>
      </c>
      <c r="P782" s="253">
        <v>0</v>
      </c>
      <c r="Q782" s="253">
        <v>0</v>
      </c>
      <c r="R782" s="253">
        <f t="shared" si="1982"/>
        <v>0</v>
      </c>
      <c r="S782" s="253">
        <v>25</v>
      </c>
      <c r="T782" s="253">
        <f t="shared" ref="T782" si="2142">R782+S782</f>
        <v>25</v>
      </c>
      <c r="U782" s="253">
        <v>6361.1</v>
      </c>
      <c r="V782" s="253">
        <v>0</v>
      </c>
      <c r="W782" s="253">
        <v>0</v>
      </c>
      <c r="X782" s="253">
        <f t="shared" si="2137"/>
        <v>0</v>
      </c>
      <c r="Y782" s="253">
        <v>41641.718000000001</v>
      </c>
      <c r="Z782" s="253">
        <f t="shared" si="2140"/>
        <v>41641.718000000001</v>
      </c>
      <c r="AA782" s="253">
        <v>-41641.72</v>
      </c>
      <c r="AB782" s="253">
        <f t="shared" si="2141"/>
        <v>-2.0000000004074536E-3</v>
      </c>
      <c r="AC782" s="253">
        <v>0</v>
      </c>
      <c r="AD782" s="253">
        <v>-2.0000000004074536E-3</v>
      </c>
      <c r="AE782" s="253">
        <v>-2.0000000004074536E-3</v>
      </c>
      <c r="AF782" s="257">
        <f t="shared" si="2094"/>
        <v>100</v>
      </c>
    </row>
    <row r="783" spans="1:32" ht="45" hidden="1" x14ac:dyDescent="0.2">
      <c r="A783" s="255" t="s">
        <v>1161</v>
      </c>
      <c r="B783" s="248" t="s">
        <v>146</v>
      </c>
      <c r="C783" s="248" t="s">
        <v>198</v>
      </c>
      <c r="D783" s="248" t="s">
        <v>190</v>
      </c>
      <c r="E783" s="248" t="s">
        <v>1132</v>
      </c>
      <c r="F783" s="248" t="s">
        <v>924</v>
      </c>
      <c r="G783" s="253"/>
      <c r="H783" s="253"/>
      <c r="I783" s="253"/>
      <c r="J783" s="253"/>
      <c r="K783" s="253">
        <v>8101.4</v>
      </c>
      <c r="L783" s="253">
        <v>0</v>
      </c>
      <c r="M783" s="253">
        <v>0</v>
      </c>
      <c r="N783" s="253">
        <v>0</v>
      </c>
      <c r="O783" s="253">
        <f>M783+N783</f>
        <v>0</v>
      </c>
      <c r="P783" s="253">
        <v>0</v>
      </c>
      <c r="Q783" s="253">
        <v>0</v>
      </c>
      <c r="R783" s="253">
        <f t="shared" ref="R783" si="2143">P783+Q783</f>
        <v>0</v>
      </c>
      <c r="S783" s="253">
        <v>25</v>
      </c>
      <c r="T783" s="253">
        <f t="shared" ref="T783" si="2144">R783+S783</f>
        <v>25</v>
      </c>
      <c r="U783" s="253">
        <v>6361.1</v>
      </c>
      <c r="V783" s="253">
        <v>0</v>
      </c>
      <c r="W783" s="253">
        <v>0</v>
      </c>
      <c r="X783" s="253">
        <f t="shared" ref="X783" si="2145">V783+W783</f>
        <v>0</v>
      </c>
      <c r="Y783" s="253">
        <v>41641.718000000001</v>
      </c>
      <c r="Z783" s="253">
        <v>0</v>
      </c>
      <c r="AA783" s="253">
        <v>1004.7268</v>
      </c>
      <c r="AB783" s="253">
        <f t="shared" ref="AB783" si="2146">Z783+AA783</f>
        <v>1004.7268</v>
      </c>
      <c r="AC783" s="253">
        <v>-1004.73</v>
      </c>
      <c r="AD783" s="253">
        <v>-3.1999999999925421E-3</v>
      </c>
      <c r="AE783" s="253">
        <v>-3.1999999999925421E-3</v>
      </c>
      <c r="AF783" s="257">
        <f t="shared" si="2094"/>
        <v>100</v>
      </c>
    </row>
    <row r="784" spans="1:32" s="429" customFormat="1" ht="48" customHeight="1" x14ac:dyDescent="0.2">
      <c r="A784" s="255" t="s">
        <v>1161</v>
      </c>
      <c r="B784" s="248" t="s">
        <v>146</v>
      </c>
      <c r="C784" s="248" t="s">
        <v>198</v>
      </c>
      <c r="D784" s="248" t="s">
        <v>190</v>
      </c>
      <c r="E784" s="248" t="s">
        <v>1132</v>
      </c>
      <c r="F784" s="248" t="s">
        <v>903</v>
      </c>
      <c r="G784" s="253"/>
      <c r="H784" s="253"/>
      <c r="I784" s="253"/>
      <c r="J784" s="253"/>
      <c r="K784" s="253"/>
      <c r="L784" s="253"/>
      <c r="M784" s="253"/>
      <c r="N784" s="253"/>
      <c r="O784" s="253"/>
      <c r="P784" s="253"/>
      <c r="Q784" s="253"/>
      <c r="R784" s="253"/>
      <c r="S784" s="253"/>
      <c r="T784" s="253"/>
      <c r="U784" s="253"/>
      <c r="V784" s="253"/>
      <c r="W784" s="253"/>
      <c r="X784" s="253"/>
      <c r="Y784" s="253">
        <v>301.30599999999998</v>
      </c>
      <c r="Z784" s="253">
        <f t="shared" si="2140"/>
        <v>301.30599999999998</v>
      </c>
      <c r="AA784" s="253">
        <v>4935.2647999999999</v>
      </c>
      <c r="AB784" s="253">
        <f t="shared" si="2141"/>
        <v>5236.5707999999995</v>
      </c>
      <c r="AC784" s="253">
        <v>0</v>
      </c>
      <c r="AD784" s="253">
        <v>5236.5748400000002</v>
      </c>
      <c r="AE784" s="253">
        <v>2982.6889500000002</v>
      </c>
      <c r="AF784" s="257">
        <f t="shared" si="2094"/>
        <v>56.958776321050344</v>
      </c>
    </row>
    <row r="785" spans="1:32" s="429" customFormat="1" ht="30" x14ac:dyDescent="0.2">
      <c r="A785" s="255" t="s">
        <v>1135</v>
      </c>
      <c r="B785" s="248" t="s">
        <v>146</v>
      </c>
      <c r="C785" s="248" t="s">
        <v>198</v>
      </c>
      <c r="D785" s="248" t="s">
        <v>190</v>
      </c>
      <c r="E785" s="248" t="s">
        <v>1133</v>
      </c>
      <c r="F785" s="248" t="s">
        <v>884</v>
      </c>
      <c r="G785" s="253"/>
      <c r="H785" s="253">
        <v>134.54</v>
      </c>
      <c r="I785" s="253">
        <v>517.09</v>
      </c>
      <c r="J785" s="253">
        <f>H785+I785</f>
        <v>651.63</v>
      </c>
      <c r="K785" s="253">
        <v>0</v>
      </c>
      <c r="L785" s="253">
        <v>0</v>
      </c>
      <c r="M785" s="253">
        <v>0</v>
      </c>
      <c r="N785" s="253">
        <v>428.5</v>
      </c>
      <c r="O785" s="253">
        <f>M785+N785</f>
        <v>428.5</v>
      </c>
      <c r="P785" s="253">
        <v>0</v>
      </c>
      <c r="Q785" s="253">
        <v>0</v>
      </c>
      <c r="R785" s="253">
        <f t="shared" si="1982"/>
        <v>0</v>
      </c>
      <c r="S785" s="253">
        <f t="shared" ref="S785" si="2147">Q785+R785</f>
        <v>0</v>
      </c>
      <c r="T785" s="253">
        <f t="shared" ref="T785" si="2148">R785+S785</f>
        <v>0</v>
      </c>
      <c r="U785" s="253">
        <f t="shared" ref="U785" si="2149">S785+T785</f>
        <v>0</v>
      </c>
      <c r="V785" s="253">
        <f t="shared" ref="V785" si="2150">T785+U785</f>
        <v>0</v>
      </c>
      <c r="W785" s="253">
        <f t="shared" ref="W785" si="2151">U785+V785</f>
        <v>0</v>
      </c>
      <c r="X785" s="253">
        <f t="shared" ref="X785" si="2152">V785+W785</f>
        <v>0</v>
      </c>
      <c r="Y785" s="253">
        <v>1668.7</v>
      </c>
      <c r="Z785" s="253">
        <f t="shared" si="2140"/>
        <v>1668.7</v>
      </c>
      <c r="AA785" s="253">
        <v>-537.62</v>
      </c>
      <c r="AB785" s="253">
        <f t="shared" si="2141"/>
        <v>1131.08</v>
      </c>
      <c r="AC785" s="253">
        <v>-575.21</v>
      </c>
      <c r="AD785" s="253">
        <v>555.87099999999998</v>
      </c>
      <c r="AE785" s="253">
        <v>0</v>
      </c>
      <c r="AF785" s="257">
        <f t="shared" si="2094"/>
        <v>0</v>
      </c>
    </row>
    <row r="786" spans="1:32" s="429" customFormat="1" ht="30" hidden="1" x14ac:dyDescent="0.2">
      <c r="A786" s="255" t="s">
        <v>1135</v>
      </c>
      <c r="B786" s="248" t="s">
        <v>146</v>
      </c>
      <c r="C786" s="248" t="s">
        <v>198</v>
      </c>
      <c r="D786" s="248" t="s">
        <v>190</v>
      </c>
      <c r="E786" s="248" t="s">
        <v>1133</v>
      </c>
      <c r="F786" s="248" t="s">
        <v>924</v>
      </c>
      <c r="G786" s="253"/>
      <c r="H786" s="253">
        <v>134.54</v>
      </c>
      <c r="I786" s="253">
        <v>517.09</v>
      </c>
      <c r="J786" s="253">
        <f>H786+I786</f>
        <v>651.63</v>
      </c>
      <c r="K786" s="253">
        <v>0</v>
      </c>
      <c r="L786" s="253">
        <v>0</v>
      </c>
      <c r="M786" s="253">
        <v>0</v>
      </c>
      <c r="N786" s="253">
        <v>428.5</v>
      </c>
      <c r="O786" s="253">
        <f>M786+N786</f>
        <v>428.5</v>
      </c>
      <c r="P786" s="253">
        <v>0</v>
      </c>
      <c r="Q786" s="253">
        <v>0</v>
      </c>
      <c r="R786" s="253">
        <f t="shared" ref="R786" si="2153">P786+Q786</f>
        <v>0</v>
      </c>
      <c r="S786" s="253">
        <f t="shared" ref="S786" si="2154">Q786+R786</f>
        <v>0</v>
      </c>
      <c r="T786" s="253">
        <f t="shared" ref="T786" si="2155">R786+S786</f>
        <v>0</v>
      </c>
      <c r="U786" s="253">
        <f t="shared" ref="U786" si="2156">S786+T786</f>
        <v>0</v>
      </c>
      <c r="V786" s="253">
        <f t="shared" ref="V786" si="2157">T786+U786</f>
        <v>0</v>
      </c>
      <c r="W786" s="253">
        <f t="shared" ref="W786" si="2158">U786+V786</f>
        <v>0</v>
      </c>
      <c r="X786" s="253">
        <f t="shared" ref="X786" si="2159">V786+W786</f>
        <v>0</v>
      </c>
      <c r="Y786" s="253">
        <v>1668.7</v>
      </c>
      <c r="Z786" s="253">
        <v>0</v>
      </c>
      <c r="AA786" s="253">
        <v>28.302199999999999</v>
      </c>
      <c r="AB786" s="253">
        <f t="shared" ref="AB786" si="2160">Z786+AA786</f>
        <v>28.302199999999999</v>
      </c>
      <c r="AC786" s="253">
        <v>-28.3</v>
      </c>
      <c r="AD786" s="253">
        <v>2.1999999999984254E-3</v>
      </c>
      <c r="AE786" s="253">
        <v>2.1999999999984254E-3</v>
      </c>
      <c r="AF786" s="257">
        <f t="shared" si="2094"/>
        <v>100</v>
      </c>
    </row>
    <row r="787" spans="1:32" s="429" customFormat="1" ht="30" x14ac:dyDescent="0.2">
      <c r="A787" s="255" t="s">
        <v>1135</v>
      </c>
      <c r="B787" s="248" t="s">
        <v>146</v>
      </c>
      <c r="C787" s="248" t="s">
        <v>198</v>
      </c>
      <c r="D787" s="248" t="s">
        <v>190</v>
      </c>
      <c r="E787" s="248" t="s">
        <v>1133</v>
      </c>
      <c r="F787" s="248" t="s">
        <v>903</v>
      </c>
      <c r="G787" s="253"/>
      <c r="H787" s="253" t="e">
        <f>#REF!</f>
        <v>#REF!</v>
      </c>
      <c r="I787" s="253" t="e">
        <f>#REF!</f>
        <v>#REF!</v>
      </c>
      <c r="J787" s="253" t="e">
        <f>#REF!</f>
        <v>#REF!</v>
      </c>
      <c r="K787" s="253" t="e">
        <f>#REF!</f>
        <v>#REF!</v>
      </c>
      <c r="L787" s="253" t="e">
        <f>#REF!</f>
        <v>#REF!</v>
      </c>
      <c r="M787" s="253" t="e">
        <f>#REF!</f>
        <v>#REF!</v>
      </c>
      <c r="N787" s="253" t="e">
        <f>#REF!</f>
        <v>#REF!</v>
      </c>
      <c r="O787" s="253" t="e">
        <f>#REF!</f>
        <v>#REF!</v>
      </c>
      <c r="P787" s="253" t="e">
        <f>#REF!</f>
        <v>#REF!</v>
      </c>
      <c r="Q787" s="253" t="e">
        <f>#REF!</f>
        <v>#REF!</v>
      </c>
      <c r="R787" s="253" t="e">
        <f>#REF!</f>
        <v>#REF!</v>
      </c>
      <c r="S787" s="253" t="e">
        <f>#REF!</f>
        <v>#REF!</v>
      </c>
      <c r="T787" s="253" t="e">
        <f>#REF!</f>
        <v>#REF!</v>
      </c>
      <c r="U787" s="253" t="e">
        <f>#REF!</f>
        <v>#REF!</v>
      </c>
      <c r="V787" s="253" t="e">
        <f>#REF!</f>
        <v>#REF!</v>
      </c>
      <c r="W787" s="253" t="e">
        <f>#REF!</f>
        <v>#REF!</v>
      </c>
      <c r="X787" s="253">
        <v>0</v>
      </c>
      <c r="Y787" s="253">
        <v>23.174600000000002</v>
      </c>
      <c r="Z787" s="253">
        <f t="shared" si="2140"/>
        <v>23.174600000000002</v>
      </c>
      <c r="AA787" s="253">
        <v>158.7345</v>
      </c>
      <c r="AB787" s="253">
        <f t="shared" si="2141"/>
        <v>181.9091</v>
      </c>
      <c r="AC787" s="253">
        <v>-105.774</v>
      </c>
      <c r="AD787" s="253">
        <v>76.135099999999994</v>
      </c>
      <c r="AE787" s="253">
        <v>76.135099999999994</v>
      </c>
      <c r="AF787" s="257">
        <f t="shared" si="2094"/>
        <v>100</v>
      </c>
    </row>
    <row r="788" spans="1:32" x14ac:dyDescent="0.2">
      <c r="A788" s="447" t="s">
        <v>223</v>
      </c>
      <c r="B788" s="246" t="s">
        <v>146</v>
      </c>
      <c r="C788" s="246" t="s">
        <v>198</v>
      </c>
      <c r="D788" s="246" t="s">
        <v>192</v>
      </c>
      <c r="E788" s="246"/>
      <c r="F788" s="246"/>
      <c r="G788" s="253" t="e">
        <f>#REF!+#REF!+G789+G809</f>
        <v>#REF!</v>
      </c>
      <c r="H788" s="271">
        <f t="shared" ref="H788:W788" si="2161">H789</f>
        <v>7105</v>
      </c>
      <c r="I788" s="271">
        <f t="shared" si="2161"/>
        <v>13146.58</v>
      </c>
      <c r="J788" s="271">
        <f t="shared" si="2161"/>
        <v>20251.580000000002</v>
      </c>
      <c r="K788" s="271">
        <f t="shared" si="2161"/>
        <v>18073.350000000002</v>
      </c>
      <c r="L788" s="271">
        <f t="shared" si="2161"/>
        <v>2200</v>
      </c>
      <c r="M788" s="271">
        <f t="shared" si="2161"/>
        <v>2200</v>
      </c>
      <c r="N788" s="271">
        <f t="shared" si="2161"/>
        <v>-555.40000000000009</v>
      </c>
      <c r="O788" s="271">
        <f t="shared" si="2161"/>
        <v>1644.6</v>
      </c>
      <c r="P788" s="271">
        <f t="shared" si="2161"/>
        <v>1644.6</v>
      </c>
      <c r="Q788" s="271">
        <f t="shared" si="2161"/>
        <v>13371.9</v>
      </c>
      <c r="R788" s="271">
        <f t="shared" si="2161"/>
        <v>15016.5</v>
      </c>
      <c r="S788" s="271">
        <f t="shared" si="2161"/>
        <v>70200.950000000012</v>
      </c>
      <c r="T788" s="271">
        <f>T789</f>
        <v>52580.35</v>
      </c>
      <c r="U788" s="271">
        <f t="shared" si="2161"/>
        <v>-27098.199999999997</v>
      </c>
      <c r="V788" s="271">
        <f>V789</f>
        <v>25787.16</v>
      </c>
      <c r="W788" s="271">
        <f t="shared" si="2161"/>
        <v>9732.0800000000017</v>
      </c>
      <c r="X788" s="271">
        <f>X789+X838</f>
        <v>35519.240000000005</v>
      </c>
      <c r="Y788" s="271">
        <f t="shared" ref="Y788" si="2162">Y789+Y838</f>
        <v>14993.508000000002</v>
      </c>
      <c r="Z788" s="271">
        <f>Z789+Z838+Z837</f>
        <v>50512.748000000007</v>
      </c>
      <c r="AA788" s="271">
        <f t="shared" ref="AA788:AB788" si="2163">AA789+AA838+AA837</f>
        <v>-1324.058</v>
      </c>
      <c r="AB788" s="271">
        <f t="shared" si="2163"/>
        <v>49188.69</v>
      </c>
      <c r="AC788" s="271">
        <f t="shared" ref="AC788:AD788" si="2164">AC789+AC838+AC837</f>
        <v>54637.211999999992</v>
      </c>
      <c r="AD788" s="271">
        <f t="shared" si="2164"/>
        <v>103825.90199999999</v>
      </c>
      <c r="AE788" s="271">
        <f t="shared" ref="AE788" si="2165">AE789+AE838+AE837</f>
        <v>103825.893</v>
      </c>
      <c r="AF788" s="257">
        <f t="shared" si="2094"/>
        <v>99.99999133164286</v>
      </c>
    </row>
    <row r="789" spans="1:32" ht="38.25" customHeight="1" x14ac:dyDescent="0.2">
      <c r="A789" s="255" t="s">
        <v>984</v>
      </c>
      <c r="B789" s="248" t="s">
        <v>146</v>
      </c>
      <c r="C789" s="248" t="s">
        <v>198</v>
      </c>
      <c r="D789" s="248" t="s">
        <v>192</v>
      </c>
      <c r="E789" s="248" t="s">
        <v>814</v>
      </c>
      <c r="F789" s="246"/>
      <c r="G789" s="253">
        <f>G790+G795+G799</f>
        <v>0</v>
      </c>
      <c r="H789" s="253">
        <f>H790+H795+H811</f>
        <v>7105</v>
      </c>
      <c r="I789" s="253">
        <f>I790+I795+I811</f>
        <v>13146.58</v>
      </c>
      <c r="J789" s="253">
        <f>J790+J795+J811</f>
        <v>20251.580000000002</v>
      </c>
      <c r="K789" s="253">
        <f>K790+K795+K811+K792</f>
        <v>18073.350000000002</v>
      </c>
      <c r="L789" s="253">
        <f>L790+L795</f>
        <v>2200</v>
      </c>
      <c r="M789" s="253">
        <f>M790+M802+M814</f>
        <v>2200</v>
      </c>
      <c r="N789" s="253">
        <f t="shared" ref="N789:Q789" si="2166">N790+N802+N814</f>
        <v>-555.40000000000009</v>
      </c>
      <c r="O789" s="253">
        <f t="shared" si="2166"/>
        <v>1644.6</v>
      </c>
      <c r="P789" s="253">
        <f t="shared" si="2166"/>
        <v>1644.6</v>
      </c>
      <c r="Q789" s="253">
        <f t="shared" si="2166"/>
        <v>13371.9</v>
      </c>
      <c r="R789" s="253">
        <f>R790+R795+R814+R819+R821+R827+R830</f>
        <v>15016.5</v>
      </c>
      <c r="S789" s="253">
        <f t="shared" ref="S789:U789" si="2167">S790+S795+S814+S819+S821+S827+S830</f>
        <v>70200.950000000012</v>
      </c>
      <c r="T789" s="253">
        <f>T790+T795+T814+T819+T821+T827+T830</f>
        <v>52580.35</v>
      </c>
      <c r="U789" s="253">
        <f t="shared" si="2167"/>
        <v>-27098.199999999997</v>
      </c>
      <c r="V789" s="253">
        <f>V790+V795+V814+V819+V821+V827+V830+V824</f>
        <v>25787.16</v>
      </c>
      <c r="W789" s="253">
        <f t="shared" ref="W789:X789" si="2168">W790+W795+W814+W819+W821+W827+W830+W824</f>
        <v>9732.0800000000017</v>
      </c>
      <c r="X789" s="253">
        <f t="shared" si="2168"/>
        <v>35519.240000000005</v>
      </c>
      <c r="Y789" s="253">
        <f t="shared" ref="Y789:Z789" si="2169">Y790+Y795+Y814+Y819+Y821+Y827+Y830+Y824</f>
        <v>14793.508000000002</v>
      </c>
      <c r="Z789" s="253">
        <f t="shared" si="2169"/>
        <v>50312.748000000007</v>
      </c>
      <c r="AA789" s="253">
        <f t="shared" ref="AA789:AB789" si="2170">AA790+AA795+AA814+AA819+AA821+AA827+AA830+AA824</f>
        <v>-1532.0989999999999</v>
      </c>
      <c r="AB789" s="253">
        <f t="shared" si="2170"/>
        <v>48780.649000000005</v>
      </c>
      <c r="AC789" s="253">
        <f t="shared" ref="AC789:AD789" si="2171">AC790+AC795+AC814+AC819+AC821+AC827+AC830+AC824</f>
        <v>54637.211999999992</v>
      </c>
      <c r="AD789" s="253">
        <f t="shared" si="2171"/>
        <v>103417.86099999999</v>
      </c>
      <c r="AE789" s="253">
        <f t="shared" ref="AE789" si="2172">AE790+AE795+AE814+AE819+AE821+AE827+AE830+AE824</f>
        <v>103417.852</v>
      </c>
      <c r="AF789" s="257">
        <f t="shared" si="2094"/>
        <v>99.999991297441369</v>
      </c>
    </row>
    <row r="790" spans="1:32" ht="18" customHeight="1" x14ac:dyDescent="0.2">
      <c r="A790" s="255" t="s">
        <v>522</v>
      </c>
      <c r="B790" s="248" t="s">
        <v>146</v>
      </c>
      <c r="C790" s="248" t="s">
        <v>198</v>
      </c>
      <c r="D790" s="248" t="s">
        <v>192</v>
      </c>
      <c r="E790" s="248" t="s">
        <v>813</v>
      </c>
      <c r="F790" s="248"/>
      <c r="G790" s="253">
        <f>G791+G793</f>
        <v>0</v>
      </c>
      <c r="H790" s="253">
        <f>H791+H793</f>
        <v>994.4</v>
      </c>
      <c r="I790" s="253">
        <f>I791+I793</f>
        <v>0</v>
      </c>
      <c r="J790" s="253">
        <f>H790+I790</f>
        <v>994.4</v>
      </c>
      <c r="K790" s="253">
        <f>K791+K793</f>
        <v>0</v>
      </c>
      <c r="L790" s="253">
        <f>L791+L792+L793</f>
        <v>200</v>
      </c>
      <c r="M790" s="253">
        <f>M791</f>
        <v>200</v>
      </c>
      <c r="N790" s="253">
        <f t="shared" ref="N790:AA790" si="2173">N791</f>
        <v>0</v>
      </c>
      <c r="O790" s="253">
        <f t="shared" si="2173"/>
        <v>200</v>
      </c>
      <c r="P790" s="253">
        <f t="shared" si="2173"/>
        <v>200</v>
      </c>
      <c r="Q790" s="253">
        <f t="shared" si="2173"/>
        <v>0</v>
      </c>
      <c r="R790" s="253">
        <f t="shared" si="2173"/>
        <v>200</v>
      </c>
      <c r="S790" s="253">
        <f t="shared" si="2173"/>
        <v>-100</v>
      </c>
      <c r="T790" s="253">
        <f t="shared" si="2173"/>
        <v>200</v>
      </c>
      <c r="U790" s="253">
        <f t="shared" si="2173"/>
        <v>0</v>
      </c>
      <c r="V790" s="253">
        <f t="shared" si="2173"/>
        <v>200</v>
      </c>
      <c r="W790" s="253">
        <f t="shared" si="2173"/>
        <v>-100</v>
      </c>
      <c r="X790" s="253">
        <f t="shared" si="2173"/>
        <v>100</v>
      </c>
      <c r="Y790" s="253">
        <f t="shared" si="2173"/>
        <v>0</v>
      </c>
      <c r="Z790" s="253">
        <f t="shared" si="2173"/>
        <v>100</v>
      </c>
      <c r="AA790" s="253">
        <f t="shared" si="2173"/>
        <v>0</v>
      </c>
      <c r="AB790" s="253">
        <f>AB791+AB794</f>
        <v>100</v>
      </c>
      <c r="AC790" s="253">
        <f t="shared" ref="AC790:AD790" si="2174">AC791+AC794</f>
        <v>2054.0770000000002</v>
      </c>
      <c r="AD790" s="253">
        <f t="shared" si="2174"/>
        <v>2154.0770000000002</v>
      </c>
      <c r="AE790" s="253">
        <f t="shared" ref="AE790" si="2175">AE791+AE794</f>
        <v>2154.0770000000002</v>
      </c>
      <c r="AF790" s="257">
        <f t="shared" si="2094"/>
        <v>100</v>
      </c>
    </row>
    <row r="791" spans="1:32" ht="18" customHeight="1" x14ac:dyDescent="0.2">
      <c r="A791" s="255" t="s">
        <v>93</v>
      </c>
      <c r="B791" s="248" t="s">
        <v>146</v>
      </c>
      <c r="C791" s="248" t="s">
        <v>198</v>
      </c>
      <c r="D791" s="248" t="s">
        <v>192</v>
      </c>
      <c r="E791" s="248" t="s">
        <v>813</v>
      </c>
      <c r="F791" s="248" t="s">
        <v>94</v>
      </c>
      <c r="G791" s="253"/>
      <c r="H791" s="253">
        <v>354.4</v>
      </c>
      <c r="I791" s="253">
        <v>0</v>
      </c>
      <c r="J791" s="253">
        <f>H791+I791</f>
        <v>354.4</v>
      </c>
      <c r="K791" s="253">
        <v>0</v>
      </c>
      <c r="L791" s="253">
        <v>200</v>
      </c>
      <c r="M791" s="253">
        <v>200</v>
      </c>
      <c r="N791" s="253">
        <v>0</v>
      </c>
      <c r="O791" s="253">
        <f>M791+N791</f>
        <v>200</v>
      </c>
      <c r="P791" s="253">
        <v>200</v>
      </c>
      <c r="Q791" s="253">
        <v>0</v>
      </c>
      <c r="R791" s="253">
        <f t="shared" si="1982"/>
        <v>200</v>
      </c>
      <c r="S791" s="253">
        <v>-100</v>
      </c>
      <c r="T791" s="253">
        <v>200</v>
      </c>
      <c r="U791" s="253">
        <v>0</v>
      </c>
      <c r="V791" s="253">
        <v>200</v>
      </c>
      <c r="W791" s="253">
        <v>-100</v>
      </c>
      <c r="X791" s="253">
        <f t="shared" ref="X791:X793" si="2176">V791+W791</f>
        <v>100</v>
      </c>
      <c r="Y791" s="253">
        <v>0</v>
      </c>
      <c r="Z791" s="253">
        <f t="shared" ref="Z791:Z793" si="2177">X791+Y791</f>
        <v>100</v>
      </c>
      <c r="AA791" s="253">
        <v>0</v>
      </c>
      <c r="AB791" s="253">
        <f t="shared" ref="AB791:AB793" si="2178">Z791+AA791</f>
        <v>100</v>
      </c>
      <c r="AC791" s="253">
        <v>-11.504</v>
      </c>
      <c r="AD791" s="253">
        <v>88.495999999999995</v>
      </c>
      <c r="AE791" s="253">
        <v>88.495999999999995</v>
      </c>
      <c r="AF791" s="257">
        <f t="shared" si="2094"/>
        <v>100</v>
      </c>
    </row>
    <row r="792" spans="1:32" ht="18" hidden="1" customHeight="1" x14ac:dyDescent="0.2">
      <c r="A792" s="255" t="s">
        <v>855</v>
      </c>
      <c r="B792" s="248" t="s">
        <v>146</v>
      </c>
      <c r="C792" s="248" t="s">
        <v>198</v>
      </c>
      <c r="D792" s="248" t="s">
        <v>192</v>
      </c>
      <c r="E792" s="248" t="s">
        <v>923</v>
      </c>
      <c r="F792" s="248" t="s">
        <v>94</v>
      </c>
      <c r="G792" s="253"/>
      <c r="H792" s="253"/>
      <c r="I792" s="253"/>
      <c r="J792" s="253"/>
      <c r="K792" s="253">
        <v>2377.9</v>
      </c>
      <c r="L792" s="253">
        <v>0</v>
      </c>
      <c r="M792" s="253">
        <v>0</v>
      </c>
      <c r="N792" s="253">
        <v>0</v>
      </c>
      <c r="O792" s="253">
        <f t="shared" ref="O792:O814" si="2179">M792+N792</f>
        <v>0</v>
      </c>
      <c r="P792" s="253">
        <v>0</v>
      </c>
      <c r="Q792" s="253">
        <v>0</v>
      </c>
      <c r="R792" s="253">
        <f t="shared" si="1982"/>
        <v>0</v>
      </c>
      <c r="S792" s="253">
        <f t="shared" ref="S792:S811" si="2180">Q792+R792</f>
        <v>0</v>
      </c>
      <c r="T792" s="253">
        <f t="shared" ref="T792:T811" si="2181">R792+S792</f>
        <v>0</v>
      </c>
      <c r="U792" s="253">
        <f t="shared" ref="U792:U793" si="2182">S792+T792</f>
        <v>0</v>
      </c>
      <c r="V792" s="253">
        <f t="shared" ref="V792:V793" si="2183">T792+U792</f>
        <v>0</v>
      </c>
      <c r="W792" s="253">
        <f t="shared" ref="W792:W793" si="2184">U792+V792</f>
        <v>0</v>
      </c>
      <c r="X792" s="253">
        <f t="shared" si="2176"/>
        <v>0</v>
      </c>
      <c r="Y792" s="253">
        <f t="shared" ref="Y792:Y793" si="2185">W792+X792</f>
        <v>0</v>
      </c>
      <c r="Z792" s="253">
        <f t="shared" si="2177"/>
        <v>0</v>
      </c>
      <c r="AA792" s="253">
        <f t="shared" ref="AA792:AA793" si="2186">Y792+Z792</f>
        <v>0</v>
      </c>
      <c r="AB792" s="253">
        <f t="shared" si="2178"/>
        <v>0</v>
      </c>
      <c r="AC792" s="253">
        <f t="shared" ref="AC792:AC793" si="2187">AA792+AB792</f>
        <v>0</v>
      </c>
      <c r="AD792" s="253">
        <v>0</v>
      </c>
      <c r="AE792" s="253">
        <v>0</v>
      </c>
      <c r="AF792" s="257" t="e">
        <f t="shared" si="2094"/>
        <v>#DIV/0!</v>
      </c>
    </row>
    <row r="793" spans="1:32" ht="31.5" hidden="1" customHeight="1" x14ac:dyDescent="0.2">
      <c r="A793" s="255" t="s">
        <v>855</v>
      </c>
      <c r="B793" s="248" t="s">
        <v>146</v>
      </c>
      <c r="C793" s="248" t="s">
        <v>198</v>
      </c>
      <c r="D793" s="248" t="s">
        <v>192</v>
      </c>
      <c r="E793" s="248" t="s">
        <v>856</v>
      </c>
      <c r="F793" s="248" t="s">
        <v>94</v>
      </c>
      <c r="G793" s="253"/>
      <c r="H793" s="253">
        <v>640</v>
      </c>
      <c r="I793" s="253">
        <v>0</v>
      </c>
      <c r="J793" s="253">
        <f>H793+I793</f>
        <v>640</v>
      </c>
      <c r="K793" s="253">
        <v>0</v>
      </c>
      <c r="L793" s="253">
        <v>0</v>
      </c>
      <c r="M793" s="253">
        <v>0</v>
      </c>
      <c r="N793" s="253">
        <v>0</v>
      </c>
      <c r="O793" s="253">
        <f t="shared" si="2179"/>
        <v>0</v>
      </c>
      <c r="P793" s="253">
        <v>0</v>
      </c>
      <c r="Q793" s="253">
        <v>0</v>
      </c>
      <c r="R793" s="253">
        <f t="shared" si="1982"/>
        <v>0</v>
      </c>
      <c r="S793" s="253">
        <f t="shared" si="2180"/>
        <v>0</v>
      </c>
      <c r="T793" s="253">
        <f t="shared" si="2181"/>
        <v>0</v>
      </c>
      <c r="U793" s="253">
        <f t="shared" si="2182"/>
        <v>0</v>
      </c>
      <c r="V793" s="253">
        <f t="shared" si="2183"/>
        <v>0</v>
      </c>
      <c r="W793" s="253">
        <f t="shared" si="2184"/>
        <v>0</v>
      </c>
      <c r="X793" s="253">
        <f t="shared" si="2176"/>
        <v>0</v>
      </c>
      <c r="Y793" s="253">
        <f t="shared" si="2185"/>
        <v>0</v>
      </c>
      <c r="Z793" s="253">
        <f t="shared" si="2177"/>
        <v>0</v>
      </c>
      <c r="AA793" s="253">
        <f t="shared" si="2186"/>
        <v>0</v>
      </c>
      <c r="AB793" s="253">
        <f t="shared" si="2178"/>
        <v>0</v>
      </c>
      <c r="AC793" s="253">
        <f t="shared" si="2187"/>
        <v>0</v>
      </c>
      <c r="AD793" s="253">
        <v>0</v>
      </c>
      <c r="AE793" s="253">
        <v>0</v>
      </c>
      <c r="AF793" s="257" t="e">
        <f t="shared" si="2094"/>
        <v>#DIV/0!</v>
      </c>
    </row>
    <row r="794" spans="1:32" ht="31.5" customHeight="1" x14ac:dyDescent="0.2">
      <c r="A794" s="255" t="s">
        <v>1110</v>
      </c>
      <c r="B794" s="248" t="s">
        <v>146</v>
      </c>
      <c r="C794" s="248" t="s">
        <v>198</v>
      </c>
      <c r="D794" s="248" t="s">
        <v>192</v>
      </c>
      <c r="E794" s="248" t="s">
        <v>813</v>
      </c>
      <c r="F794" s="248" t="s">
        <v>1104</v>
      </c>
      <c r="G794" s="253"/>
      <c r="H794" s="253">
        <v>354.4</v>
      </c>
      <c r="I794" s="253">
        <v>0</v>
      </c>
      <c r="J794" s="253">
        <v>354.4</v>
      </c>
      <c r="K794" s="253">
        <v>0</v>
      </c>
      <c r="L794" s="253">
        <v>200</v>
      </c>
      <c r="M794" s="253">
        <v>200</v>
      </c>
      <c r="N794" s="253">
        <v>0</v>
      </c>
      <c r="O794" s="253">
        <v>200</v>
      </c>
      <c r="P794" s="253">
        <v>200</v>
      </c>
      <c r="Q794" s="253">
        <v>0</v>
      </c>
      <c r="R794" s="253">
        <v>200</v>
      </c>
      <c r="S794" s="253">
        <v>-100</v>
      </c>
      <c r="T794" s="253">
        <v>200</v>
      </c>
      <c r="U794" s="253">
        <v>0</v>
      </c>
      <c r="V794" s="253">
        <v>200</v>
      </c>
      <c r="W794" s="253">
        <v>-100</v>
      </c>
      <c r="X794" s="253">
        <v>100</v>
      </c>
      <c r="Y794" s="253">
        <v>0</v>
      </c>
      <c r="Z794" s="253">
        <v>100</v>
      </c>
      <c r="AA794" s="253">
        <v>0</v>
      </c>
      <c r="AB794" s="253">
        <v>0</v>
      </c>
      <c r="AC794" s="253">
        <f>65.581+2000</f>
        <v>2065.5810000000001</v>
      </c>
      <c r="AD794" s="253">
        <v>2065.5810000000001</v>
      </c>
      <c r="AE794" s="253">
        <v>2065.5810000000001</v>
      </c>
      <c r="AF794" s="257">
        <f t="shared" si="2094"/>
        <v>100</v>
      </c>
    </row>
    <row r="795" spans="1:32" ht="30" customHeight="1" x14ac:dyDescent="0.2">
      <c r="A795" s="255" t="s">
        <v>1110</v>
      </c>
      <c r="B795" s="248" t="s">
        <v>146</v>
      </c>
      <c r="C795" s="248" t="s">
        <v>198</v>
      </c>
      <c r="D795" s="248" t="s">
        <v>192</v>
      </c>
      <c r="E795" s="248" t="s">
        <v>812</v>
      </c>
      <c r="F795" s="248"/>
      <c r="G795" s="253"/>
      <c r="H795" s="253">
        <f>H797+H799+H801+H807+H808+H800</f>
        <v>6110.6</v>
      </c>
      <c r="I795" s="253">
        <f>I797+I799+I801+I807+I808+I800</f>
        <v>12146.58</v>
      </c>
      <c r="J795" s="253">
        <f>H795+I795</f>
        <v>18257.18</v>
      </c>
      <c r="K795" s="253">
        <f>K797+K799+K801+K807+K808+K800+K798+K802+K803+K804+K805+K806</f>
        <v>15695.45</v>
      </c>
      <c r="L795" s="253">
        <f>L801+L802+L805</f>
        <v>2000</v>
      </c>
      <c r="M795" s="253">
        <f>M801+M802+M805</f>
        <v>2000</v>
      </c>
      <c r="N795" s="253">
        <f t="shared" ref="N795:Q795" si="2188">N801+N802+N805</f>
        <v>-2000</v>
      </c>
      <c r="O795" s="253">
        <f t="shared" si="2179"/>
        <v>0</v>
      </c>
      <c r="P795" s="253">
        <f t="shared" si="2188"/>
        <v>0</v>
      </c>
      <c r="Q795" s="253">
        <f t="shared" si="2188"/>
        <v>0</v>
      </c>
      <c r="R795" s="253">
        <f>R797+R799</f>
        <v>0</v>
      </c>
      <c r="S795" s="253">
        <f t="shared" ref="S795:T795" si="2189">S797+S799</f>
        <v>1100</v>
      </c>
      <c r="T795" s="253">
        <f t="shared" si="2189"/>
        <v>1800</v>
      </c>
      <c r="U795" s="253">
        <f t="shared" ref="U795:V795" si="2190">U797+U799</f>
        <v>0</v>
      </c>
      <c r="V795" s="253">
        <f t="shared" si="2190"/>
        <v>1800</v>
      </c>
      <c r="W795" s="253">
        <f t="shared" ref="W795:X795" si="2191">W797+W799</f>
        <v>1000</v>
      </c>
      <c r="X795" s="253">
        <f t="shared" si="2191"/>
        <v>2800</v>
      </c>
      <c r="Y795" s="253">
        <f t="shared" ref="Y795" si="2192">Y797+Y799</f>
        <v>-357</v>
      </c>
      <c r="Z795" s="253">
        <f>Z797+Z799+Z813</f>
        <v>2443</v>
      </c>
      <c r="AA795" s="253">
        <f>AA797+AA799+AA813</f>
        <v>-1527</v>
      </c>
      <c r="AB795" s="253">
        <f>AB797+AB799+AB813+AB812+AB796</f>
        <v>916</v>
      </c>
      <c r="AC795" s="253">
        <f t="shared" ref="AC795:AD795" si="2193">AC797+AC799+AC813+AC812+AC796</f>
        <v>34651.678999999996</v>
      </c>
      <c r="AD795" s="253">
        <f t="shared" si="2193"/>
        <v>35567.678999999996</v>
      </c>
      <c r="AE795" s="253">
        <f t="shared" ref="AE795" si="2194">AE797+AE799+AE813+AE812+AE796</f>
        <v>35567.678999999996</v>
      </c>
      <c r="AF795" s="257">
        <f t="shared" si="2094"/>
        <v>100</v>
      </c>
    </row>
    <row r="796" spans="1:32" ht="20.25" customHeight="1" x14ac:dyDescent="0.2">
      <c r="A796" s="255" t="s">
        <v>523</v>
      </c>
      <c r="B796" s="248" t="s">
        <v>146</v>
      </c>
      <c r="C796" s="248" t="s">
        <v>198</v>
      </c>
      <c r="D796" s="248" t="s">
        <v>192</v>
      </c>
      <c r="E796" s="248" t="s">
        <v>812</v>
      </c>
      <c r="F796" s="248" t="s">
        <v>1104</v>
      </c>
      <c r="G796" s="253"/>
      <c r="H796" s="253">
        <v>6110.6</v>
      </c>
      <c r="I796" s="253">
        <v>12146.58</v>
      </c>
      <c r="J796" s="253">
        <v>18257.18</v>
      </c>
      <c r="K796" s="253">
        <v>15695.45</v>
      </c>
      <c r="L796" s="253">
        <v>2000</v>
      </c>
      <c r="M796" s="253">
        <v>2000</v>
      </c>
      <c r="N796" s="253">
        <v>-2000</v>
      </c>
      <c r="O796" s="253">
        <v>0</v>
      </c>
      <c r="P796" s="253">
        <v>0</v>
      </c>
      <c r="Q796" s="253">
        <v>0</v>
      </c>
      <c r="R796" s="253">
        <v>0</v>
      </c>
      <c r="S796" s="253">
        <v>1100</v>
      </c>
      <c r="T796" s="253">
        <v>1800</v>
      </c>
      <c r="U796" s="253">
        <v>0</v>
      </c>
      <c r="V796" s="253">
        <v>1800</v>
      </c>
      <c r="W796" s="253">
        <v>1000</v>
      </c>
      <c r="X796" s="253">
        <v>2800</v>
      </c>
      <c r="Y796" s="253">
        <v>-357</v>
      </c>
      <c r="Z796" s="253">
        <v>2443</v>
      </c>
      <c r="AA796" s="253">
        <v>-1527</v>
      </c>
      <c r="AB796" s="253">
        <v>0</v>
      </c>
      <c r="AC796" s="253">
        <v>34227.995999999999</v>
      </c>
      <c r="AD796" s="253">
        <v>34227.995999999999</v>
      </c>
      <c r="AE796" s="253">
        <v>34227.995999999999</v>
      </c>
      <c r="AF796" s="257">
        <f t="shared" si="2094"/>
        <v>100</v>
      </c>
    </row>
    <row r="797" spans="1:32" ht="17.25" customHeight="1" x14ac:dyDescent="0.2">
      <c r="A797" s="255" t="s">
        <v>93</v>
      </c>
      <c r="B797" s="248" t="s">
        <v>146</v>
      </c>
      <c r="C797" s="248" t="s">
        <v>198</v>
      </c>
      <c r="D797" s="248" t="s">
        <v>192</v>
      </c>
      <c r="E797" s="248" t="s">
        <v>857</v>
      </c>
      <c r="F797" s="248" t="s">
        <v>94</v>
      </c>
      <c r="G797" s="253"/>
      <c r="H797" s="253">
        <v>800</v>
      </c>
      <c r="I797" s="253">
        <v>0</v>
      </c>
      <c r="J797" s="253">
        <f>H797+I797</f>
        <v>800</v>
      </c>
      <c r="K797" s="253">
        <v>-716.25</v>
      </c>
      <c r="L797" s="253">
        <v>0</v>
      </c>
      <c r="M797" s="253">
        <v>0</v>
      </c>
      <c r="N797" s="253">
        <v>0</v>
      </c>
      <c r="O797" s="253">
        <f t="shared" si="2179"/>
        <v>0</v>
      </c>
      <c r="P797" s="253">
        <v>0</v>
      </c>
      <c r="Q797" s="253">
        <v>0</v>
      </c>
      <c r="R797" s="253">
        <f t="shared" si="1982"/>
        <v>0</v>
      </c>
      <c r="S797" s="253">
        <v>600</v>
      </c>
      <c r="T797" s="253">
        <v>800</v>
      </c>
      <c r="U797" s="253">
        <v>0</v>
      </c>
      <c r="V797" s="253">
        <v>800</v>
      </c>
      <c r="W797" s="253">
        <f>200+500</f>
        <v>700</v>
      </c>
      <c r="X797" s="253">
        <f t="shared" ref="X797:X811" si="2195">V797+W797</f>
        <v>1500</v>
      </c>
      <c r="Y797" s="253">
        <v>0</v>
      </c>
      <c r="Z797" s="253">
        <f t="shared" ref="Z797:Z811" si="2196">X797+Y797</f>
        <v>1500</v>
      </c>
      <c r="AA797" s="253">
        <v>-1310</v>
      </c>
      <c r="AB797" s="253">
        <f t="shared" ref="AB797:AB811" si="2197">Z797+AA797</f>
        <v>190</v>
      </c>
      <c r="AC797" s="253">
        <v>-27</v>
      </c>
      <c r="AD797" s="253">
        <v>163</v>
      </c>
      <c r="AE797" s="253">
        <v>163</v>
      </c>
      <c r="AF797" s="257">
        <f t="shared" si="2094"/>
        <v>100</v>
      </c>
    </row>
    <row r="798" spans="1:32" ht="17.25" hidden="1" customHeight="1" x14ac:dyDescent="0.2">
      <c r="A798" s="255" t="s">
        <v>93</v>
      </c>
      <c r="B798" s="248" t="s">
        <v>146</v>
      </c>
      <c r="C798" s="248" t="s">
        <v>198</v>
      </c>
      <c r="D798" s="248" t="s">
        <v>192</v>
      </c>
      <c r="E798" s="248" t="s">
        <v>857</v>
      </c>
      <c r="F798" s="248" t="s">
        <v>0</v>
      </c>
      <c r="G798" s="253"/>
      <c r="H798" s="253"/>
      <c r="I798" s="253"/>
      <c r="J798" s="253"/>
      <c r="K798" s="253">
        <v>110</v>
      </c>
      <c r="L798" s="253">
        <v>0</v>
      </c>
      <c r="M798" s="253">
        <v>0</v>
      </c>
      <c r="N798" s="253">
        <v>0</v>
      </c>
      <c r="O798" s="253">
        <f t="shared" si="2179"/>
        <v>0</v>
      </c>
      <c r="P798" s="253">
        <v>0</v>
      </c>
      <c r="Q798" s="253">
        <v>0</v>
      </c>
      <c r="R798" s="253">
        <f t="shared" si="1982"/>
        <v>0</v>
      </c>
      <c r="S798" s="253">
        <f t="shared" si="2180"/>
        <v>0</v>
      </c>
      <c r="T798" s="253">
        <f t="shared" si="2181"/>
        <v>0</v>
      </c>
      <c r="U798" s="253">
        <f t="shared" ref="U798" si="2198">S798+T798</f>
        <v>0</v>
      </c>
      <c r="V798" s="253">
        <f t="shared" ref="V798:V811" si="2199">T798+U798</f>
        <v>0</v>
      </c>
      <c r="W798" s="253">
        <f t="shared" ref="W798" si="2200">U798+V798</f>
        <v>0</v>
      </c>
      <c r="X798" s="253">
        <f t="shared" si="2195"/>
        <v>0</v>
      </c>
      <c r="Y798" s="253">
        <f t="shared" ref="Y798" si="2201">W798+X798</f>
        <v>0</v>
      </c>
      <c r="Z798" s="253">
        <f t="shared" si="2196"/>
        <v>0</v>
      </c>
      <c r="AA798" s="253">
        <f t="shared" ref="AA798" si="2202">Y798+Z798</f>
        <v>0</v>
      </c>
      <c r="AB798" s="253">
        <f t="shared" si="2197"/>
        <v>0</v>
      </c>
      <c r="AC798" s="253">
        <f t="shared" ref="AC798" si="2203">AA798+AB798</f>
        <v>0</v>
      </c>
      <c r="AD798" s="253">
        <v>0</v>
      </c>
      <c r="AE798" s="253">
        <v>0</v>
      </c>
      <c r="AF798" s="257" t="e">
        <f t="shared" si="2094"/>
        <v>#DIV/0!</v>
      </c>
    </row>
    <row r="799" spans="1:32" ht="17.25" customHeight="1" x14ac:dyDescent="0.2">
      <c r="A799" s="255" t="s">
        <v>93</v>
      </c>
      <c r="B799" s="248" t="s">
        <v>146</v>
      </c>
      <c r="C799" s="248" t="s">
        <v>198</v>
      </c>
      <c r="D799" s="248" t="s">
        <v>192</v>
      </c>
      <c r="E799" s="248" t="s">
        <v>858</v>
      </c>
      <c r="F799" s="248" t="s">
        <v>94</v>
      </c>
      <c r="G799" s="253"/>
      <c r="H799" s="253">
        <v>1000</v>
      </c>
      <c r="I799" s="253">
        <v>0</v>
      </c>
      <c r="J799" s="253">
        <f t="shared" ref="J799:J839" si="2204">H799+I799</f>
        <v>1000</v>
      </c>
      <c r="K799" s="253">
        <v>0</v>
      </c>
      <c r="L799" s="253">
        <v>0</v>
      </c>
      <c r="M799" s="253">
        <v>0</v>
      </c>
      <c r="N799" s="253">
        <v>0</v>
      </c>
      <c r="O799" s="253">
        <f t="shared" si="2179"/>
        <v>0</v>
      </c>
      <c r="P799" s="253">
        <v>0</v>
      </c>
      <c r="Q799" s="253">
        <v>0</v>
      </c>
      <c r="R799" s="253">
        <f t="shared" si="1982"/>
        <v>0</v>
      </c>
      <c r="S799" s="253">
        <v>500</v>
      </c>
      <c r="T799" s="253">
        <v>1000</v>
      </c>
      <c r="U799" s="253">
        <v>0</v>
      </c>
      <c r="V799" s="253">
        <v>1000</v>
      </c>
      <c r="W799" s="253">
        <f>-200+500</f>
        <v>300</v>
      </c>
      <c r="X799" s="253">
        <f t="shared" si="2195"/>
        <v>1300</v>
      </c>
      <c r="Y799" s="253">
        <v>-357</v>
      </c>
      <c r="Z799" s="253">
        <f t="shared" si="2196"/>
        <v>943</v>
      </c>
      <c r="AA799" s="253">
        <v>-717</v>
      </c>
      <c r="AB799" s="253">
        <f t="shared" si="2197"/>
        <v>226</v>
      </c>
      <c r="AC799" s="253">
        <v>-0.95</v>
      </c>
      <c r="AD799" s="253">
        <v>225.05</v>
      </c>
      <c r="AE799" s="253">
        <v>225.05</v>
      </c>
      <c r="AF799" s="257">
        <f t="shared" si="2094"/>
        <v>100</v>
      </c>
    </row>
    <row r="800" spans="1:32" ht="17.25" hidden="1" customHeight="1" x14ac:dyDescent="0.2">
      <c r="A800" s="255" t="s">
        <v>78</v>
      </c>
      <c r="B800" s="248" t="s">
        <v>146</v>
      </c>
      <c r="C800" s="248" t="s">
        <v>198</v>
      </c>
      <c r="D800" s="248" t="s">
        <v>192</v>
      </c>
      <c r="E800" s="248" t="s">
        <v>858</v>
      </c>
      <c r="F800" s="248" t="s">
        <v>79</v>
      </c>
      <c r="G800" s="253"/>
      <c r="H800" s="253"/>
      <c r="I800" s="253">
        <f>50+276.58+220</f>
        <v>546.57999999999993</v>
      </c>
      <c r="J800" s="253">
        <f>H800+I800</f>
        <v>546.57999999999993</v>
      </c>
      <c r="K800" s="253">
        <v>0</v>
      </c>
      <c r="L800" s="253">
        <v>0</v>
      </c>
      <c r="M800" s="253">
        <v>0</v>
      </c>
      <c r="N800" s="253">
        <v>0</v>
      </c>
      <c r="O800" s="253">
        <f t="shared" si="2179"/>
        <v>0</v>
      </c>
      <c r="P800" s="253">
        <v>0</v>
      </c>
      <c r="Q800" s="253">
        <v>0</v>
      </c>
      <c r="R800" s="253">
        <f t="shared" si="1982"/>
        <v>0</v>
      </c>
      <c r="S800" s="253">
        <f t="shared" si="2180"/>
        <v>0</v>
      </c>
      <c r="T800" s="253">
        <f t="shared" si="2181"/>
        <v>0</v>
      </c>
      <c r="U800" s="253">
        <f t="shared" ref="U800:U811" si="2205">S800+T800</f>
        <v>0</v>
      </c>
      <c r="V800" s="253">
        <f t="shared" si="2199"/>
        <v>0</v>
      </c>
      <c r="W800" s="253">
        <f t="shared" ref="W800:W811" si="2206">U800+V800</f>
        <v>0</v>
      </c>
      <c r="X800" s="253">
        <f t="shared" si="2195"/>
        <v>0</v>
      </c>
      <c r="Y800" s="253">
        <f t="shared" ref="Y800:Y811" si="2207">W800+X800</f>
        <v>0</v>
      </c>
      <c r="Z800" s="253">
        <f t="shared" si="2196"/>
        <v>0</v>
      </c>
      <c r="AA800" s="253">
        <f t="shared" ref="AA800:AA811" si="2208">Y800+Z800</f>
        <v>0</v>
      </c>
      <c r="AB800" s="253">
        <f t="shared" si="2197"/>
        <v>0</v>
      </c>
      <c r="AC800" s="253">
        <f t="shared" ref="AC800:AC811" si="2209">AA800+AB800</f>
        <v>0</v>
      </c>
      <c r="AD800" s="253">
        <v>0</v>
      </c>
      <c r="AE800" s="253">
        <v>0</v>
      </c>
      <c r="AF800" s="257" t="e">
        <f t="shared" si="2094"/>
        <v>#DIV/0!</v>
      </c>
    </row>
    <row r="801" spans="1:32" ht="17.25" hidden="1" customHeight="1" x14ac:dyDescent="0.2">
      <c r="A801" s="255" t="s">
        <v>340</v>
      </c>
      <c r="B801" s="248" t="s">
        <v>146</v>
      </c>
      <c r="C801" s="248" t="s">
        <v>198</v>
      </c>
      <c r="D801" s="248" t="s">
        <v>192</v>
      </c>
      <c r="E801" s="248" t="s">
        <v>812</v>
      </c>
      <c r="F801" s="248" t="s">
        <v>0</v>
      </c>
      <c r="G801" s="253"/>
      <c r="H801" s="253">
        <v>2000</v>
      </c>
      <c r="I801" s="253">
        <f>4000+3000+1000+1100+2500</f>
        <v>11600</v>
      </c>
      <c r="J801" s="253">
        <f t="shared" si="2204"/>
        <v>13600</v>
      </c>
      <c r="K801" s="253">
        <v>1900</v>
      </c>
      <c r="L801" s="253">
        <v>0</v>
      </c>
      <c r="M801" s="253">
        <v>0</v>
      </c>
      <c r="N801" s="253">
        <v>0</v>
      </c>
      <c r="O801" s="253">
        <f t="shared" si="2179"/>
        <v>0</v>
      </c>
      <c r="P801" s="253">
        <v>0</v>
      </c>
      <c r="Q801" s="253">
        <v>0</v>
      </c>
      <c r="R801" s="253">
        <f t="shared" si="1982"/>
        <v>0</v>
      </c>
      <c r="S801" s="253">
        <f t="shared" si="2180"/>
        <v>0</v>
      </c>
      <c r="T801" s="253">
        <f t="shared" si="2181"/>
        <v>0</v>
      </c>
      <c r="U801" s="253">
        <f t="shared" si="2205"/>
        <v>0</v>
      </c>
      <c r="V801" s="253">
        <f t="shared" si="2199"/>
        <v>0</v>
      </c>
      <c r="W801" s="253">
        <f t="shared" si="2206"/>
        <v>0</v>
      </c>
      <c r="X801" s="253">
        <f t="shared" si="2195"/>
        <v>0</v>
      </c>
      <c r="Y801" s="253">
        <f t="shared" si="2207"/>
        <v>0</v>
      </c>
      <c r="Z801" s="253">
        <f t="shared" si="2196"/>
        <v>0</v>
      </c>
      <c r="AA801" s="253">
        <f t="shared" si="2208"/>
        <v>0</v>
      </c>
      <c r="AB801" s="253">
        <f t="shared" si="2197"/>
        <v>0</v>
      </c>
      <c r="AC801" s="253">
        <f t="shared" si="2209"/>
        <v>0</v>
      </c>
      <c r="AD801" s="253">
        <v>0</v>
      </c>
      <c r="AE801" s="253">
        <v>0</v>
      </c>
      <c r="AF801" s="257" t="e">
        <f t="shared" si="2094"/>
        <v>#DIV/0!</v>
      </c>
    </row>
    <row r="802" spans="1:32" ht="42.75" hidden="1" customHeight="1" x14ac:dyDescent="0.2">
      <c r="A802" s="255" t="s">
        <v>935</v>
      </c>
      <c r="B802" s="248" t="s">
        <v>146</v>
      </c>
      <c r="C802" s="248" t="s">
        <v>198</v>
      </c>
      <c r="D802" s="248" t="s">
        <v>192</v>
      </c>
      <c r="E802" s="248" t="s">
        <v>925</v>
      </c>
      <c r="F802" s="248" t="s">
        <v>57</v>
      </c>
      <c r="G802" s="253"/>
      <c r="H802" s="253">
        <v>2000</v>
      </c>
      <c r="I802" s="253">
        <f>4000+3000+1000+1100+2500</f>
        <v>11600</v>
      </c>
      <c r="J802" s="253">
        <v>0</v>
      </c>
      <c r="K802" s="253">
        <f>7000-5000</f>
        <v>2000</v>
      </c>
      <c r="L802" s="253">
        <v>2000</v>
      </c>
      <c r="M802" s="253">
        <v>2000</v>
      </c>
      <c r="N802" s="253">
        <v>-2000</v>
      </c>
      <c r="O802" s="253">
        <f t="shared" si="2179"/>
        <v>0</v>
      </c>
      <c r="P802" s="253">
        <v>0</v>
      </c>
      <c r="Q802" s="253">
        <v>0</v>
      </c>
      <c r="R802" s="253">
        <f t="shared" si="1982"/>
        <v>0</v>
      </c>
      <c r="S802" s="253">
        <f t="shared" si="2180"/>
        <v>0</v>
      </c>
      <c r="T802" s="253">
        <f t="shared" si="2181"/>
        <v>0</v>
      </c>
      <c r="U802" s="253">
        <f t="shared" si="2205"/>
        <v>0</v>
      </c>
      <c r="V802" s="253">
        <f t="shared" si="2199"/>
        <v>0</v>
      </c>
      <c r="W802" s="253">
        <f t="shared" si="2206"/>
        <v>0</v>
      </c>
      <c r="X802" s="253">
        <f t="shared" si="2195"/>
        <v>0</v>
      </c>
      <c r="Y802" s="253">
        <f t="shared" si="2207"/>
        <v>0</v>
      </c>
      <c r="Z802" s="253">
        <f t="shared" si="2196"/>
        <v>0</v>
      </c>
      <c r="AA802" s="253">
        <f t="shared" si="2208"/>
        <v>0</v>
      </c>
      <c r="AB802" s="253">
        <f t="shared" si="2197"/>
        <v>0</v>
      </c>
      <c r="AC802" s="253">
        <f t="shared" si="2209"/>
        <v>0</v>
      </c>
      <c r="AD802" s="253">
        <v>0</v>
      </c>
      <c r="AE802" s="253">
        <v>0</v>
      </c>
      <c r="AF802" s="257" t="e">
        <f t="shared" si="2094"/>
        <v>#DIV/0!</v>
      </c>
    </row>
    <row r="803" spans="1:32" ht="17.25" hidden="1" customHeight="1" x14ac:dyDescent="0.2">
      <c r="A803" s="255" t="s">
        <v>934</v>
      </c>
      <c r="B803" s="248" t="s">
        <v>146</v>
      </c>
      <c r="C803" s="248" t="s">
        <v>198</v>
      </c>
      <c r="D803" s="248" t="s">
        <v>192</v>
      </c>
      <c r="E803" s="248" t="s">
        <v>926</v>
      </c>
      <c r="F803" s="248" t="s">
        <v>924</v>
      </c>
      <c r="G803" s="253"/>
      <c r="H803" s="253"/>
      <c r="I803" s="253"/>
      <c r="J803" s="253"/>
      <c r="K803" s="253">
        <v>1910.6</v>
      </c>
      <c r="L803" s="253">
        <v>0</v>
      </c>
      <c r="M803" s="253">
        <v>0</v>
      </c>
      <c r="N803" s="253">
        <v>0</v>
      </c>
      <c r="O803" s="253">
        <f t="shared" si="2179"/>
        <v>0</v>
      </c>
      <c r="P803" s="253">
        <v>0</v>
      </c>
      <c r="Q803" s="253">
        <v>0</v>
      </c>
      <c r="R803" s="253">
        <f t="shared" si="1982"/>
        <v>0</v>
      </c>
      <c r="S803" s="253">
        <f t="shared" si="2180"/>
        <v>0</v>
      </c>
      <c r="T803" s="253">
        <f t="shared" si="2181"/>
        <v>0</v>
      </c>
      <c r="U803" s="253">
        <f t="shared" si="2205"/>
        <v>0</v>
      </c>
      <c r="V803" s="253">
        <f t="shared" si="2199"/>
        <v>0</v>
      </c>
      <c r="W803" s="253">
        <f t="shared" si="2206"/>
        <v>0</v>
      </c>
      <c r="X803" s="253">
        <f t="shared" si="2195"/>
        <v>0</v>
      </c>
      <c r="Y803" s="253">
        <f t="shared" si="2207"/>
        <v>0</v>
      </c>
      <c r="Z803" s="253">
        <f t="shared" si="2196"/>
        <v>0</v>
      </c>
      <c r="AA803" s="253">
        <f t="shared" si="2208"/>
        <v>0</v>
      </c>
      <c r="AB803" s="253">
        <f t="shared" si="2197"/>
        <v>0</v>
      </c>
      <c r="AC803" s="253">
        <f t="shared" si="2209"/>
        <v>0</v>
      </c>
      <c r="AD803" s="253">
        <v>0</v>
      </c>
      <c r="AE803" s="253">
        <v>0</v>
      </c>
      <c r="AF803" s="257" t="e">
        <f t="shared" si="2094"/>
        <v>#DIV/0!</v>
      </c>
    </row>
    <row r="804" spans="1:32" ht="17.25" hidden="1" customHeight="1" x14ac:dyDescent="0.2">
      <c r="A804" s="255" t="s">
        <v>932</v>
      </c>
      <c r="B804" s="248" t="s">
        <v>146</v>
      </c>
      <c r="C804" s="248" t="s">
        <v>198</v>
      </c>
      <c r="D804" s="248" t="s">
        <v>192</v>
      </c>
      <c r="E804" s="248" t="s">
        <v>926</v>
      </c>
      <c r="F804" s="248" t="s">
        <v>0</v>
      </c>
      <c r="G804" s="253"/>
      <c r="H804" s="253"/>
      <c r="I804" s="253"/>
      <c r="J804" s="253"/>
      <c r="K804" s="253">
        <v>5000</v>
      </c>
      <c r="L804" s="253">
        <v>0</v>
      </c>
      <c r="M804" s="253">
        <v>0</v>
      </c>
      <c r="N804" s="253">
        <v>0</v>
      </c>
      <c r="O804" s="253">
        <f t="shared" si="2179"/>
        <v>0</v>
      </c>
      <c r="P804" s="253">
        <v>0</v>
      </c>
      <c r="Q804" s="253">
        <v>0</v>
      </c>
      <c r="R804" s="253">
        <f t="shared" si="1982"/>
        <v>0</v>
      </c>
      <c r="S804" s="253">
        <f t="shared" si="2180"/>
        <v>0</v>
      </c>
      <c r="T804" s="253">
        <f t="shared" si="2181"/>
        <v>0</v>
      </c>
      <c r="U804" s="253">
        <f t="shared" si="2205"/>
        <v>0</v>
      </c>
      <c r="V804" s="253">
        <f t="shared" si="2199"/>
        <v>0</v>
      </c>
      <c r="W804" s="253">
        <f t="shared" si="2206"/>
        <v>0</v>
      </c>
      <c r="X804" s="253">
        <f t="shared" si="2195"/>
        <v>0</v>
      </c>
      <c r="Y804" s="253">
        <f t="shared" si="2207"/>
        <v>0</v>
      </c>
      <c r="Z804" s="253">
        <f t="shared" si="2196"/>
        <v>0</v>
      </c>
      <c r="AA804" s="253">
        <f t="shared" si="2208"/>
        <v>0</v>
      </c>
      <c r="AB804" s="253">
        <f t="shared" si="2197"/>
        <v>0</v>
      </c>
      <c r="AC804" s="253">
        <f t="shared" si="2209"/>
        <v>0</v>
      </c>
      <c r="AD804" s="253">
        <v>0</v>
      </c>
      <c r="AE804" s="253">
        <v>0</v>
      </c>
      <c r="AF804" s="257" t="e">
        <f t="shared" si="2094"/>
        <v>#DIV/0!</v>
      </c>
    </row>
    <row r="805" spans="1:32" ht="17.25" hidden="1" customHeight="1" x14ac:dyDescent="0.2">
      <c r="A805" s="255" t="s">
        <v>877</v>
      </c>
      <c r="B805" s="248" t="s">
        <v>146</v>
      </c>
      <c r="C805" s="248" t="s">
        <v>198</v>
      </c>
      <c r="D805" s="248" t="s">
        <v>192</v>
      </c>
      <c r="E805" s="248" t="s">
        <v>878</v>
      </c>
      <c r="F805" s="248" t="s">
        <v>924</v>
      </c>
      <c r="G805" s="253"/>
      <c r="H805" s="253"/>
      <c r="I805" s="253"/>
      <c r="J805" s="253"/>
      <c r="K805" s="253">
        <v>1500</v>
      </c>
      <c r="L805" s="253">
        <v>0</v>
      </c>
      <c r="M805" s="253">
        <v>0</v>
      </c>
      <c r="N805" s="253">
        <v>0</v>
      </c>
      <c r="O805" s="253">
        <f t="shared" si="2179"/>
        <v>0</v>
      </c>
      <c r="P805" s="253">
        <v>0</v>
      </c>
      <c r="Q805" s="253">
        <v>0</v>
      </c>
      <c r="R805" s="253">
        <f t="shared" si="1982"/>
        <v>0</v>
      </c>
      <c r="S805" s="253">
        <f t="shared" si="2180"/>
        <v>0</v>
      </c>
      <c r="T805" s="253">
        <f t="shared" si="2181"/>
        <v>0</v>
      </c>
      <c r="U805" s="253">
        <f t="shared" si="2205"/>
        <v>0</v>
      </c>
      <c r="V805" s="253">
        <f t="shared" si="2199"/>
        <v>0</v>
      </c>
      <c r="W805" s="253">
        <f t="shared" si="2206"/>
        <v>0</v>
      </c>
      <c r="X805" s="253">
        <f t="shared" si="2195"/>
        <v>0</v>
      </c>
      <c r="Y805" s="253">
        <f t="shared" si="2207"/>
        <v>0</v>
      </c>
      <c r="Z805" s="253">
        <f t="shared" si="2196"/>
        <v>0</v>
      </c>
      <c r="AA805" s="253">
        <f t="shared" si="2208"/>
        <v>0</v>
      </c>
      <c r="AB805" s="253">
        <f t="shared" si="2197"/>
        <v>0</v>
      </c>
      <c r="AC805" s="253">
        <f t="shared" si="2209"/>
        <v>0</v>
      </c>
      <c r="AD805" s="253">
        <v>0</v>
      </c>
      <c r="AE805" s="253">
        <v>0</v>
      </c>
      <c r="AF805" s="257" t="e">
        <f t="shared" si="2094"/>
        <v>#DIV/0!</v>
      </c>
    </row>
    <row r="806" spans="1:32" ht="17.25" hidden="1" customHeight="1" x14ac:dyDescent="0.2">
      <c r="A806" s="255" t="s">
        <v>933</v>
      </c>
      <c r="B806" s="248" t="s">
        <v>146</v>
      </c>
      <c r="C806" s="248" t="s">
        <v>198</v>
      </c>
      <c r="D806" s="248" t="s">
        <v>192</v>
      </c>
      <c r="E806" s="248" t="s">
        <v>927</v>
      </c>
      <c r="F806" s="248" t="s">
        <v>924</v>
      </c>
      <c r="G806" s="253"/>
      <c r="H806" s="253"/>
      <c r="I806" s="253"/>
      <c r="J806" s="253"/>
      <c r="K806" s="253">
        <v>6301.7</v>
      </c>
      <c r="L806" s="253">
        <v>0</v>
      </c>
      <c r="M806" s="253">
        <v>0</v>
      </c>
      <c r="N806" s="253">
        <v>0</v>
      </c>
      <c r="O806" s="253">
        <f t="shared" si="2179"/>
        <v>0</v>
      </c>
      <c r="P806" s="253">
        <v>0</v>
      </c>
      <c r="Q806" s="253">
        <v>0</v>
      </c>
      <c r="R806" s="253">
        <f t="shared" si="1982"/>
        <v>0</v>
      </c>
      <c r="S806" s="253">
        <f t="shared" si="2180"/>
        <v>0</v>
      </c>
      <c r="T806" s="253">
        <f t="shared" si="2181"/>
        <v>0</v>
      </c>
      <c r="U806" s="253">
        <f t="shared" si="2205"/>
        <v>0</v>
      </c>
      <c r="V806" s="253">
        <f t="shared" si="2199"/>
        <v>0</v>
      </c>
      <c r="W806" s="253">
        <f t="shared" si="2206"/>
        <v>0</v>
      </c>
      <c r="X806" s="253">
        <f t="shared" si="2195"/>
        <v>0</v>
      </c>
      <c r="Y806" s="253">
        <f t="shared" si="2207"/>
        <v>0</v>
      </c>
      <c r="Z806" s="253">
        <f t="shared" si="2196"/>
        <v>0</v>
      </c>
      <c r="AA806" s="253">
        <f t="shared" si="2208"/>
        <v>0</v>
      </c>
      <c r="AB806" s="253">
        <f t="shared" si="2197"/>
        <v>0</v>
      </c>
      <c r="AC806" s="253">
        <f t="shared" si="2209"/>
        <v>0</v>
      </c>
      <c r="AD806" s="253">
        <v>0</v>
      </c>
      <c r="AE806" s="253">
        <v>0</v>
      </c>
      <c r="AF806" s="257" t="e">
        <f t="shared" si="2094"/>
        <v>#DIV/0!</v>
      </c>
    </row>
    <row r="807" spans="1:32" ht="53.25" hidden="1" customHeight="1" x14ac:dyDescent="0.2">
      <c r="A807" s="255" t="s">
        <v>877</v>
      </c>
      <c r="B807" s="248" t="s">
        <v>146</v>
      </c>
      <c r="C807" s="248" t="s">
        <v>198</v>
      </c>
      <c r="D807" s="248" t="s">
        <v>192</v>
      </c>
      <c r="E807" s="248" t="s">
        <v>879</v>
      </c>
      <c r="F807" s="248" t="s">
        <v>79</v>
      </c>
      <c r="G807" s="253"/>
      <c r="H807" s="253">
        <v>1410.6</v>
      </c>
      <c r="I807" s="253">
        <v>0</v>
      </c>
      <c r="J807" s="253">
        <f t="shared" si="2204"/>
        <v>1410.6</v>
      </c>
      <c r="K807" s="253">
        <v>-1410.6</v>
      </c>
      <c r="L807" s="253">
        <f t="shared" ref="L807:N810" si="2210">I807+J807</f>
        <v>1410.6</v>
      </c>
      <c r="M807" s="253">
        <f t="shared" si="2210"/>
        <v>0</v>
      </c>
      <c r="N807" s="253">
        <f t="shared" si="2210"/>
        <v>0</v>
      </c>
      <c r="O807" s="253">
        <f t="shared" si="2179"/>
        <v>0</v>
      </c>
      <c r="P807" s="253">
        <f t="shared" ref="P807:Q810" si="2211">M807+N807</f>
        <v>0</v>
      </c>
      <c r="Q807" s="253">
        <f t="shared" si="2211"/>
        <v>0</v>
      </c>
      <c r="R807" s="253">
        <f t="shared" si="1982"/>
        <v>0</v>
      </c>
      <c r="S807" s="253">
        <f t="shared" si="2180"/>
        <v>0</v>
      </c>
      <c r="T807" s="253">
        <f t="shared" si="2181"/>
        <v>0</v>
      </c>
      <c r="U807" s="253">
        <f t="shared" si="2205"/>
        <v>0</v>
      </c>
      <c r="V807" s="253">
        <f t="shared" si="2199"/>
        <v>0</v>
      </c>
      <c r="W807" s="253">
        <f t="shared" si="2206"/>
        <v>0</v>
      </c>
      <c r="X807" s="253">
        <f t="shared" si="2195"/>
        <v>0</v>
      </c>
      <c r="Y807" s="253">
        <f t="shared" si="2207"/>
        <v>0</v>
      </c>
      <c r="Z807" s="253">
        <f t="shared" si="2196"/>
        <v>0</v>
      </c>
      <c r="AA807" s="253">
        <f t="shared" si="2208"/>
        <v>0</v>
      </c>
      <c r="AB807" s="253">
        <f t="shared" si="2197"/>
        <v>0</v>
      </c>
      <c r="AC807" s="253">
        <f t="shared" si="2209"/>
        <v>0</v>
      </c>
      <c r="AD807" s="253">
        <v>0</v>
      </c>
      <c r="AE807" s="253">
        <v>0</v>
      </c>
      <c r="AF807" s="257" t="e">
        <f t="shared" si="2094"/>
        <v>#DIV/0!</v>
      </c>
    </row>
    <row r="808" spans="1:32" ht="54.75" hidden="1" customHeight="1" x14ac:dyDescent="0.2">
      <c r="A808" s="255" t="s">
        <v>877</v>
      </c>
      <c r="B808" s="248" t="s">
        <v>146</v>
      </c>
      <c r="C808" s="248" t="s">
        <v>198</v>
      </c>
      <c r="D808" s="248" t="s">
        <v>192</v>
      </c>
      <c r="E808" s="248" t="s">
        <v>878</v>
      </c>
      <c r="F808" s="248" t="s">
        <v>79</v>
      </c>
      <c r="G808" s="253"/>
      <c r="H808" s="253">
        <v>900</v>
      </c>
      <c r="I808" s="253">
        <v>0</v>
      </c>
      <c r="J808" s="253">
        <f t="shared" si="2204"/>
        <v>900</v>
      </c>
      <c r="K808" s="253">
        <v>-900</v>
      </c>
      <c r="L808" s="253">
        <f t="shared" si="2210"/>
        <v>900</v>
      </c>
      <c r="M808" s="253">
        <f t="shared" si="2210"/>
        <v>0</v>
      </c>
      <c r="N808" s="253">
        <f t="shared" si="2210"/>
        <v>0</v>
      </c>
      <c r="O808" s="253">
        <f t="shared" si="2179"/>
        <v>0</v>
      </c>
      <c r="P808" s="253">
        <f t="shared" si="2211"/>
        <v>0</v>
      </c>
      <c r="Q808" s="253">
        <f t="shared" si="2211"/>
        <v>0</v>
      </c>
      <c r="R808" s="253">
        <f t="shared" si="1982"/>
        <v>0</v>
      </c>
      <c r="S808" s="253">
        <f t="shared" si="2180"/>
        <v>0</v>
      </c>
      <c r="T808" s="253">
        <f t="shared" si="2181"/>
        <v>0</v>
      </c>
      <c r="U808" s="253">
        <f t="shared" si="2205"/>
        <v>0</v>
      </c>
      <c r="V808" s="253">
        <f t="shared" si="2199"/>
        <v>0</v>
      </c>
      <c r="W808" s="253">
        <f t="shared" si="2206"/>
        <v>0</v>
      </c>
      <c r="X808" s="253">
        <f t="shared" si="2195"/>
        <v>0</v>
      </c>
      <c r="Y808" s="253">
        <f t="shared" si="2207"/>
        <v>0</v>
      </c>
      <c r="Z808" s="253">
        <f t="shared" si="2196"/>
        <v>0</v>
      </c>
      <c r="AA808" s="253">
        <f t="shared" si="2208"/>
        <v>0</v>
      </c>
      <c r="AB808" s="253">
        <f t="shared" si="2197"/>
        <v>0</v>
      </c>
      <c r="AC808" s="253">
        <f t="shared" si="2209"/>
        <v>0</v>
      </c>
      <c r="AD808" s="253">
        <v>0</v>
      </c>
      <c r="AE808" s="253">
        <v>0</v>
      </c>
      <c r="AF808" s="257" t="e">
        <f t="shared" si="2094"/>
        <v>#DIV/0!</v>
      </c>
    </row>
    <row r="809" spans="1:32" ht="60" hidden="1" customHeight="1" x14ac:dyDescent="0.2">
      <c r="A809" s="269" t="s">
        <v>810</v>
      </c>
      <c r="B809" s="267" t="s">
        <v>146</v>
      </c>
      <c r="C809" s="248" t="s">
        <v>198</v>
      </c>
      <c r="D809" s="248" t="s">
        <v>192</v>
      </c>
      <c r="E809" s="248" t="s">
        <v>811</v>
      </c>
      <c r="F809" s="248"/>
      <c r="G809" s="253"/>
      <c r="H809" s="253"/>
      <c r="I809" s="253">
        <f>I810</f>
        <v>0</v>
      </c>
      <c r="J809" s="253">
        <f t="shared" si="2204"/>
        <v>0</v>
      </c>
      <c r="K809" s="253">
        <f>K810</f>
        <v>0</v>
      </c>
      <c r="L809" s="253">
        <f t="shared" si="2210"/>
        <v>0</v>
      </c>
      <c r="M809" s="253">
        <f t="shared" si="2210"/>
        <v>0</v>
      </c>
      <c r="N809" s="253">
        <f t="shared" si="2210"/>
        <v>0</v>
      </c>
      <c r="O809" s="253">
        <f t="shared" si="2179"/>
        <v>0</v>
      </c>
      <c r="P809" s="253">
        <f t="shared" si="2211"/>
        <v>0</v>
      </c>
      <c r="Q809" s="253">
        <f t="shared" si="2211"/>
        <v>0</v>
      </c>
      <c r="R809" s="253">
        <f t="shared" si="1982"/>
        <v>0</v>
      </c>
      <c r="S809" s="253">
        <f t="shared" si="2180"/>
        <v>0</v>
      </c>
      <c r="T809" s="253">
        <f t="shared" si="2181"/>
        <v>0</v>
      </c>
      <c r="U809" s="253">
        <f t="shared" si="2205"/>
        <v>0</v>
      </c>
      <c r="V809" s="253">
        <f t="shared" si="2199"/>
        <v>0</v>
      </c>
      <c r="W809" s="253">
        <f t="shared" si="2206"/>
        <v>0</v>
      </c>
      <c r="X809" s="253">
        <f t="shared" si="2195"/>
        <v>0</v>
      </c>
      <c r="Y809" s="253">
        <f t="shared" si="2207"/>
        <v>0</v>
      </c>
      <c r="Z809" s="253">
        <f t="shared" si="2196"/>
        <v>0</v>
      </c>
      <c r="AA809" s="253">
        <f t="shared" si="2208"/>
        <v>0</v>
      </c>
      <c r="AB809" s="253">
        <f t="shared" si="2197"/>
        <v>0</v>
      </c>
      <c r="AC809" s="253">
        <f t="shared" si="2209"/>
        <v>0</v>
      </c>
      <c r="AD809" s="253">
        <v>0</v>
      </c>
      <c r="AE809" s="253">
        <v>0</v>
      </c>
      <c r="AF809" s="257" t="e">
        <f t="shared" si="2094"/>
        <v>#DIV/0!</v>
      </c>
    </row>
    <row r="810" spans="1:32" ht="30.75" hidden="1" customHeight="1" x14ac:dyDescent="0.2">
      <c r="A810" s="269" t="s">
        <v>93</v>
      </c>
      <c r="B810" s="267" t="s">
        <v>146</v>
      </c>
      <c r="C810" s="248" t="s">
        <v>198</v>
      </c>
      <c r="D810" s="248" t="s">
        <v>192</v>
      </c>
      <c r="E810" s="248" t="s">
        <v>811</v>
      </c>
      <c r="F810" s="248" t="s">
        <v>94</v>
      </c>
      <c r="G810" s="253"/>
      <c r="H810" s="253"/>
      <c r="I810" s="253">
        <v>0</v>
      </c>
      <c r="J810" s="253">
        <f t="shared" si="2204"/>
        <v>0</v>
      </c>
      <c r="K810" s="253">
        <v>0</v>
      </c>
      <c r="L810" s="253">
        <f t="shared" si="2210"/>
        <v>0</v>
      </c>
      <c r="M810" s="253">
        <f t="shared" si="2210"/>
        <v>0</v>
      </c>
      <c r="N810" s="253">
        <f t="shared" si="2210"/>
        <v>0</v>
      </c>
      <c r="O810" s="253">
        <f t="shared" si="2179"/>
        <v>0</v>
      </c>
      <c r="P810" s="253">
        <f t="shared" si="2211"/>
        <v>0</v>
      </c>
      <c r="Q810" s="253">
        <f t="shared" si="2211"/>
        <v>0</v>
      </c>
      <c r="R810" s="253">
        <f t="shared" si="1982"/>
        <v>0</v>
      </c>
      <c r="S810" s="253">
        <f t="shared" si="2180"/>
        <v>0</v>
      </c>
      <c r="T810" s="253">
        <f t="shared" si="2181"/>
        <v>0</v>
      </c>
      <c r="U810" s="253">
        <f t="shared" si="2205"/>
        <v>0</v>
      </c>
      <c r="V810" s="253">
        <f t="shared" si="2199"/>
        <v>0</v>
      </c>
      <c r="W810" s="253">
        <f t="shared" si="2206"/>
        <v>0</v>
      </c>
      <c r="X810" s="253">
        <f t="shared" si="2195"/>
        <v>0</v>
      </c>
      <c r="Y810" s="253">
        <f t="shared" si="2207"/>
        <v>0</v>
      </c>
      <c r="Z810" s="253">
        <f t="shared" si="2196"/>
        <v>0</v>
      </c>
      <c r="AA810" s="253">
        <f t="shared" si="2208"/>
        <v>0</v>
      </c>
      <c r="AB810" s="253">
        <f t="shared" si="2197"/>
        <v>0</v>
      </c>
      <c r="AC810" s="253">
        <f t="shared" si="2209"/>
        <v>0</v>
      </c>
      <c r="AD810" s="253">
        <v>0</v>
      </c>
      <c r="AE810" s="253">
        <v>0</v>
      </c>
      <c r="AF810" s="257" t="e">
        <f t="shared" si="2094"/>
        <v>#DIV/0!</v>
      </c>
    </row>
    <row r="811" spans="1:32" ht="29.25" hidden="1" customHeight="1" x14ac:dyDescent="0.2">
      <c r="A811" s="255" t="s">
        <v>521</v>
      </c>
      <c r="B811" s="267">
        <v>801</v>
      </c>
      <c r="C811" s="248" t="s">
        <v>198</v>
      </c>
      <c r="D811" s="248" t="s">
        <v>192</v>
      </c>
      <c r="E811" s="248" t="s">
        <v>819</v>
      </c>
      <c r="F811" s="248" t="s">
        <v>79</v>
      </c>
      <c r="G811" s="253"/>
      <c r="H811" s="253">
        <v>0</v>
      </c>
      <c r="I811" s="253">
        <v>1000</v>
      </c>
      <c r="J811" s="253">
        <f t="shared" si="2204"/>
        <v>1000</v>
      </c>
      <c r="K811" s="253">
        <v>0</v>
      </c>
      <c r="L811" s="253">
        <v>0</v>
      </c>
      <c r="M811" s="253">
        <v>0</v>
      </c>
      <c r="N811" s="253">
        <v>1</v>
      </c>
      <c r="O811" s="253">
        <f t="shared" si="2179"/>
        <v>1</v>
      </c>
      <c r="P811" s="253">
        <v>3</v>
      </c>
      <c r="Q811" s="253">
        <v>3</v>
      </c>
      <c r="R811" s="253">
        <f t="shared" ref="R811:R893" si="2212">P811+Q811</f>
        <v>6</v>
      </c>
      <c r="S811" s="253">
        <f t="shared" si="2180"/>
        <v>9</v>
      </c>
      <c r="T811" s="253">
        <f t="shared" si="2181"/>
        <v>15</v>
      </c>
      <c r="U811" s="253">
        <f t="shared" si="2205"/>
        <v>24</v>
      </c>
      <c r="V811" s="253">
        <f t="shared" si="2199"/>
        <v>39</v>
      </c>
      <c r="W811" s="253">
        <f t="shared" si="2206"/>
        <v>63</v>
      </c>
      <c r="X811" s="253">
        <f t="shared" si="2195"/>
        <v>102</v>
      </c>
      <c r="Y811" s="253">
        <f t="shared" si="2207"/>
        <v>165</v>
      </c>
      <c r="Z811" s="253">
        <f t="shared" si="2196"/>
        <v>267</v>
      </c>
      <c r="AA811" s="253">
        <f t="shared" si="2208"/>
        <v>432</v>
      </c>
      <c r="AB811" s="253">
        <f t="shared" si="2197"/>
        <v>699</v>
      </c>
      <c r="AC811" s="253">
        <f t="shared" si="2209"/>
        <v>1131</v>
      </c>
      <c r="AD811" s="253">
        <v>1830</v>
      </c>
      <c r="AE811" s="253">
        <v>1830</v>
      </c>
      <c r="AF811" s="257">
        <f t="shared" si="2094"/>
        <v>100</v>
      </c>
    </row>
    <row r="812" spans="1:32" ht="29.25" customHeight="1" x14ac:dyDescent="0.2">
      <c r="A812" s="255" t="s">
        <v>93</v>
      </c>
      <c r="B812" s="248" t="s">
        <v>146</v>
      </c>
      <c r="C812" s="248" t="s">
        <v>198</v>
      </c>
      <c r="D812" s="248" t="s">
        <v>192</v>
      </c>
      <c r="E812" s="248" t="s">
        <v>858</v>
      </c>
      <c r="F812" s="248" t="s">
        <v>1188</v>
      </c>
      <c r="G812" s="253"/>
      <c r="H812" s="253">
        <v>1000</v>
      </c>
      <c r="I812" s="253">
        <v>0</v>
      </c>
      <c r="J812" s="253">
        <f t="shared" ref="J812" si="2213">H812+I812</f>
        <v>1000</v>
      </c>
      <c r="K812" s="253">
        <v>0</v>
      </c>
      <c r="L812" s="253">
        <v>0</v>
      </c>
      <c r="M812" s="253">
        <v>0</v>
      </c>
      <c r="N812" s="253">
        <v>0</v>
      </c>
      <c r="O812" s="253">
        <f t="shared" ref="O812" si="2214">M812+N812</f>
        <v>0</v>
      </c>
      <c r="P812" s="253">
        <v>0</v>
      </c>
      <c r="Q812" s="253">
        <v>0</v>
      </c>
      <c r="R812" s="253">
        <f t="shared" si="2212"/>
        <v>0</v>
      </c>
      <c r="S812" s="253">
        <v>500</v>
      </c>
      <c r="T812" s="253">
        <v>1000</v>
      </c>
      <c r="U812" s="253">
        <v>0</v>
      </c>
      <c r="V812" s="253">
        <v>1000</v>
      </c>
      <c r="W812" s="253">
        <f>-200+500</f>
        <v>300</v>
      </c>
      <c r="X812" s="253">
        <f t="shared" ref="X812" si="2215">V812+W812</f>
        <v>1300</v>
      </c>
      <c r="Y812" s="253">
        <v>-357</v>
      </c>
      <c r="Z812" s="253">
        <f t="shared" ref="Z812" si="2216">X812+Y812</f>
        <v>943</v>
      </c>
      <c r="AA812" s="253">
        <v>-717</v>
      </c>
      <c r="AB812" s="253">
        <v>0</v>
      </c>
      <c r="AC812" s="253">
        <v>451.63299999999998</v>
      </c>
      <c r="AD812" s="253">
        <v>451.63299999999998</v>
      </c>
      <c r="AE812" s="253">
        <v>451.63299999999998</v>
      </c>
      <c r="AF812" s="257">
        <f t="shared" si="2094"/>
        <v>100</v>
      </c>
    </row>
    <row r="813" spans="1:32" ht="29.25" customHeight="1" x14ac:dyDescent="0.2">
      <c r="A813" s="255" t="s">
        <v>1110</v>
      </c>
      <c r="B813" s="248" t="s">
        <v>146</v>
      </c>
      <c r="C813" s="248" t="s">
        <v>198</v>
      </c>
      <c r="D813" s="248" t="s">
        <v>192</v>
      </c>
      <c r="E813" s="248" t="s">
        <v>858</v>
      </c>
      <c r="F813" s="248" t="s">
        <v>1104</v>
      </c>
      <c r="G813" s="253"/>
      <c r="H813" s="253">
        <v>1000</v>
      </c>
      <c r="I813" s="253">
        <v>0</v>
      </c>
      <c r="J813" s="253">
        <f t="shared" ref="J813" si="2217">H813+I813</f>
        <v>1000</v>
      </c>
      <c r="K813" s="253">
        <v>0</v>
      </c>
      <c r="L813" s="253">
        <v>0</v>
      </c>
      <c r="M813" s="253">
        <v>0</v>
      </c>
      <c r="N813" s="253">
        <v>0</v>
      </c>
      <c r="O813" s="253">
        <f t="shared" ref="O813" si="2218">M813+N813</f>
        <v>0</v>
      </c>
      <c r="P813" s="253">
        <v>0</v>
      </c>
      <c r="Q813" s="253">
        <v>0</v>
      </c>
      <c r="R813" s="253">
        <f t="shared" si="2212"/>
        <v>0</v>
      </c>
      <c r="S813" s="253">
        <v>500</v>
      </c>
      <c r="T813" s="253">
        <v>1000</v>
      </c>
      <c r="U813" s="253">
        <v>0</v>
      </c>
      <c r="V813" s="253">
        <v>1000</v>
      </c>
      <c r="W813" s="253">
        <f>-200+500</f>
        <v>300</v>
      </c>
      <c r="X813" s="253">
        <f t="shared" ref="X813" si="2219">V813+W813</f>
        <v>1300</v>
      </c>
      <c r="Y813" s="253">
        <v>-357</v>
      </c>
      <c r="Z813" s="253">
        <v>0</v>
      </c>
      <c r="AA813" s="253">
        <v>500</v>
      </c>
      <c r="AB813" s="253">
        <f t="shared" ref="AB813" si="2220">Z813+AA813</f>
        <v>500</v>
      </c>
      <c r="AC813" s="253">
        <v>0</v>
      </c>
      <c r="AD813" s="253">
        <v>500</v>
      </c>
      <c r="AE813" s="253">
        <v>500</v>
      </c>
      <c r="AF813" s="257">
        <f t="shared" si="2094"/>
        <v>100</v>
      </c>
    </row>
    <row r="814" spans="1:32" ht="54.75" customHeight="1" x14ac:dyDescent="0.2">
      <c r="A814" s="255" t="s">
        <v>1013</v>
      </c>
      <c r="B814" s="267">
        <v>801</v>
      </c>
      <c r="C814" s="248" t="s">
        <v>198</v>
      </c>
      <c r="D814" s="248" t="s">
        <v>192</v>
      </c>
      <c r="E814" s="248" t="s">
        <v>1014</v>
      </c>
      <c r="F814" s="248"/>
      <c r="G814" s="253"/>
      <c r="H814" s="253"/>
      <c r="I814" s="253"/>
      <c r="J814" s="253"/>
      <c r="K814" s="253"/>
      <c r="L814" s="253"/>
      <c r="M814" s="253">
        <v>0</v>
      </c>
      <c r="N814" s="253">
        <v>1444.6</v>
      </c>
      <c r="O814" s="253">
        <f t="shared" si="2179"/>
        <v>1444.6</v>
      </c>
      <c r="P814" s="253">
        <v>1444.6</v>
      </c>
      <c r="Q814" s="253">
        <v>13371.9</v>
      </c>
      <c r="R814" s="253">
        <f t="shared" si="2212"/>
        <v>14816.5</v>
      </c>
      <c r="S814" s="253">
        <v>17525.7</v>
      </c>
      <c r="T814" s="253">
        <f>T818</f>
        <v>32342.2</v>
      </c>
      <c r="U814" s="253">
        <f t="shared" ref="U814:V814" si="2221">U818</f>
        <v>-21667</v>
      </c>
      <c r="V814" s="253">
        <f t="shared" si="2221"/>
        <v>10675.2</v>
      </c>
      <c r="W814" s="253">
        <f t="shared" ref="W814:X814" si="2222">W818</f>
        <v>3059.6</v>
      </c>
      <c r="X814" s="253">
        <f t="shared" si="2222"/>
        <v>13734.800000000001</v>
      </c>
      <c r="Y814" s="253">
        <f t="shared" ref="Y814:Z814" si="2223">Y818</f>
        <v>0</v>
      </c>
      <c r="Z814" s="253">
        <f t="shared" si="2223"/>
        <v>13734.800000000001</v>
      </c>
      <c r="AA814" s="253">
        <f t="shared" ref="AA814:AB814" si="2224">AA818</f>
        <v>0</v>
      </c>
      <c r="AB814" s="253">
        <f t="shared" si="2224"/>
        <v>13734.800000000001</v>
      </c>
      <c r="AC814" s="253">
        <f t="shared" ref="AC814:AD814" si="2225">AC818</f>
        <v>14995.7</v>
      </c>
      <c r="AD814" s="253">
        <f t="shared" si="2225"/>
        <v>28730.5</v>
      </c>
      <c r="AE814" s="253">
        <f t="shared" ref="AE814" si="2226">AE818</f>
        <v>28730.5</v>
      </c>
      <c r="AF814" s="257">
        <f t="shared" si="2094"/>
        <v>100</v>
      </c>
    </row>
    <row r="815" spans="1:32" s="429" customFormat="1" ht="22.5" hidden="1" customHeight="1" x14ac:dyDescent="0.2">
      <c r="A815" s="447" t="s">
        <v>224</v>
      </c>
      <c r="B815" s="245">
        <v>801</v>
      </c>
      <c r="C815" s="246" t="s">
        <v>198</v>
      </c>
      <c r="D815" s="246" t="s">
        <v>194</v>
      </c>
      <c r="E815" s="246"/>
      <c r="F815" s="246"/>
      <c r="G815" s="271"/>
      <c r="H815" s="271"/>
      <c r="I815" s="271"/>
      <c r="J815" s="271"/>
      <c r="K815" s="271"/>
      <c r="L815" s="271">
        <f>L816</f>
        <v>147.69999999999999</v>
      </c>
      <c r="M815" s="271">
        <f>M816</f>
        <v>147.69999999999999</v>
      </c>
      <c r="N815" s="271">
        <f t="shared" ref="N815:AC816" si="2227">N816</f>
        <v>-147.69999999999999</v>
      </c>
      <c r="O815" s="271">
        <f t="shared" si="2227"/>
        <v>0</v>
      </c>
      <c r="P815" s="271">
        <f t="shared" si="2227"/>
        <v>0</v>
      </c>
      <c r="Q815" s="271">
        <f t="shared" si="2227"/>
        <v>0</v>
      </c>
      <c r="R815" s="271">
        <f t="shared" si="2227"/>
        <v>0</v>
      </c>
      <c r="S815" s="271">
        <f t="shared" si="2227"/>
        <v>0</v>
      </c>
      <c r="T815" s="253">
        <f t="shared" ref="T815:T820" si="2228">R815+S815</f>
        <v>0</v>
      </c>
      <c r="U815" s="271">
        <f t="shared" si="2227"/>
        <v>0</v>
      </c>
      <c r="V815" s="253">
        <f t="shared" ref="V815:V817" si="2229">T815+U815</f>
        <v>0</v>
      </c>
      <c r="W815" s="271">
        <f t="shared" si="2227"/>
        <v>0</v>
      </c>
      <c r="X815" s="253">
        <f t="shared" ref="X815:X817" si="2230">V815+W815</f>
        <v>0</v>
      </c>
      <c r="Y815" s="271">
        <f t="shared" si="2227"/>
        <v>0</v>
      </c>
      <c r="Z815" s="253">
        <f t="shared" ref="Z815:Z817" si="2231">X815+Y815</f>
        <v>0</v>
      </c>
      <c r="AA815" s="271">
        <f t="shared" si="2227"/>
        <v>0</v>
      </c>
      <c r="AB815" s="253">
        <f t="shared" ref="AB815:AB817" si="2232">Z815+AA815</f>
        <v>0</v>
      </c>
      <c r="AC815" s="271">
        <f t="shared" si="2227"/>
        <v>0</v>
      </c>
      <c r="AD815" s="253">
        <f t="shared" ref="AD815:AE817" si="2233">AB815+AC815</f>
        <v>0</v>
      </c>
      <c r="AE815" s="253">
        <f t="shared" si="2233"/>
        <v>0</v>
      </c>
      <c r="AF815" s="257" t="e">
        <f t="shared" si="2094"/>
        <v>#DIV/0!</v>
      </c>
    </row>
    <row r="816" spans="1:32" ht="59.25" hidden="1" customHeight="1" x14ac:dyDescent="0.2">
      <c r="A816" s="255" t="s">
        <v>943</v>
      </c>
      <c r="B816" s="267">
        <v>801</v>
      </c>
      <c r="C816" s="248" t="s">
        <v>198</v>
      </c>
      <c r="D816" s="248" t="s">
        <v>194</v>
      </c>
      <c r="E816" s="248" t="s">
        <v>942</v>
      </c>
      <c r="F816" s="248"/>
      <c r="G816" s="253"/>
      <c r="H816" s="253"/>
      <c r="I816" s="253"/>
      <c r="J816" s="253"/>
      <c r="K816" s="253"/>
      <c r="L816" s="253">
        <f>L817</f>
        <v>147.69999999999999</v>
      </c>
      <c r="M816" s="253">
        <f>M817</f>
        <v>147.69999999999999</v>
      </c>
      <c r="N816" s="253">
        <f t="shared" si="2227"/>
        <v>-147.69999999999999</v>
      </c>
      <c r="O816" s="253">
        <f t="shared" si="2227"/>
        <v>0</v>
      </c>
      <c r="P816" s="253">
        <f t="shared" si="2227"/>
        <v>0</v>
      </c>
      <c r="Q816" s="253">
        <f t="shared" si="2227"/>
        <v>0</v>
      </c>
      <c r="R816" s="253">
        <f t="shared" si="2227"/>
        <v>0</v>
      </c>
      <c r="S816" s="253">
        <f t="shared" si="2227"/>
        <v>0</v>
      </c>
      <c r="T816" s="253">
        <f t="shared" si="2228"/>
        <v>0</v>
      </c>
      <c r="U816" s="253">
        <f t="shared" si="2227"/>
        <v>0</v>
      </c>
      <c r="V816" s="253">
        <f t="shared" si="2229"/>
        <v>0</v>
      </c>
      <c r="W816" s="253">
        <f t="shared" si="2227"/>
        <v>0</v>
      </c>
      <c r="X816" s="253">
        <f t="shared" si="2230"/>
        <v>0</v>
      </c>
      <c r="Y816" s="253">
        <f t="shared" si="2227"/>
        <v>0</v>
      </c>
      <c r="Z816" s="253">
        <f t="shared" si="2231"/>
        <v>0</v>
      </c>
      <c r="AA816" s="253">
        <f t="shared" si="2227"/>
        <v>0</v>
      </c>
      <c r="AB816" s="253">
        <f t="shared" si="2232"/>
        <v>0</v>
      </c>
      <c r="AC816" s="253">
        <f t="shared" si="2227"/>
        <v>0</v>
      </c>
      <c r="AD816" s="253">
        <f t="shared" si="2233"/>
        <v>0</v>
      </c>
      <c r="AE816" s="253">
        <f t="shared" si="2233"/>
        <v>0</v>
      </c>
      <c r="AF816" s="257" t="e">
        <f t="shared" si="2094"/>
        <v>#DIV/0!</v>
      </c>
    </row>
    <row r="817" spans="1:32" ht="22.5" hidden="1" customHeight="1" x14ac:dyDescent="0.2">
      <c r="A817" s="255" t="s">
        <v>93</v>
      </c>
      <c r="B817" s="267">
        <v>801</v>
      </c>
      <c r="C817" s="248" t="s">
        <v>198</v>
      </c>
      <c r="D817" s="248" t="s">
        <v>194</v>
      </c>
      <c r="E817" s="248" t="s">
        <v>942</v>
      </c>
      <c r="F817" s="248" t="s">
        <v>94</v>
      </c>
      <c r="G817" s="253"/>
      <c r="H817" s="253"/>
      <c r="I817" s="253"/>
      <c r="J817" s="253"/>
      <c r="K817" s="253"/>
      <c r="L817" s="253">
        <v>147.69999999999999</v>
      </c>
      <c r="M817" s="253">
        <v>147.69999999999999</v>
      </c>
      <c r="N817" s="253">
        <v>-147.69999999999999</v>
      </c>
      <c r="O817" s="253">
        <f>M817+N817</f>
        <v>0</v>
      </c>
      <c r="P817" s="253">
        <v>0</v>
      </c>
      <c r="Q817" s="253">
        <v>0</v>
      </c>
      <c r="R817" s="253">
        <f t="shared" si="2212"/>
        <v>0</v>
      </c>
      <c r="S817" s="253">
        <f t="shared" ref="S817" si="2234">Q817+R817</f>
        <v>0</v>
      </c>
      <c r="T817" s="253">
        <f t="shared" si="2228"/>
        <v>0</v>
      </c>
      <c r="U817" s="253">
        <f t="shared" ref="U817" si="2235">S817+T817</f>
        <v>0</v>
      </c>
      <c r="V817" s="253">
        <f t="shared" si="2229"/>
        <v>0</v>
      </c>
      <c r="W817" s="253">
        <f t="shared" ref="W817" si="2236">U817+V817</f>
        <v>0</v>
      </c>
      <c r="X817" s="253">
        <f t="shared" si="2230"/>
        <v>0</v>
      </c>
      <c r="Y817" s="253">
        <f t="shared" ref="Y817" si="2237">W817+X817</f>
        <v>0</v>
      </c>
      <c r="Z817" s="253">
        <f t="shared" si="2231"/>
        <v>0</v>
      </c>
      <c r="AA817" s="253">
        <f t="shared" ref="AA817" si="2238">Y817+Z817</f>
        <v>0</v>
      </c>
      <c r="AB817" s="253">
        <f t="shared" si="2232"/>
        <v>0</v>
      </c>
      <c r="AC817" s="253">
        <f t="shared" ref="AC817" si="2239">AA817+AB817</f>
        <v>0</v>
      </c>
      <c r="AD817" s="253">
        <f t="shared" si="2233"/>
        <v>0</v>
      </c>
      <c r="AE817" s="253">
        <f t="shared" si="2233"/>
        <v>0</v>
      </c>
      <c r="AF817" s="257" t="e">
        <f t="shared" si="2094"/>
        <v>#DIV/0!</v>
      </c>
    </row>
    <row r="818" spans="1:32" ht="30" customHeight="1" x14ac:dyDescent="0.2">
      <c r="A818" s="255" t="s">
        <v>1110</v>
      </c>
      <c r="B818" s="267">
        <v>801</v>
      </c>
      <c r="C818" s="248" t="s">
        <v>198</v>
      </c>
      <c r="D818" s="248" t="s">
        <v>192</v>
      </c>
      <c r="E818" s="248" t="s">
        <v>1014</v>
      </c>
      <c r="F818" s="248" t="s">
        <v>1104</v>
      </c>
      <c r="G818" s="253"/>
      <c r="H818" s="253"/>
      <c r="I818" s="253"/>
      <c r="J818" s="253"/>
      <c r="K818" s="253"/>
      <c r="L818" s="253"/>
      <c r="M818" s="253"/>
      <c r="N818" s="253"/>
      <c r="O818" s="253"/>
      <c r="P818" s="253"/>
      <c r="Q818" s="253"/>
      <c r="R818" s="253"/>
      <c r="S818" s="253">
        <v>16858.7</v>
      </c>
      <c r="T818" s="253">
        <v>32342.2</v>
      </c>
      <c r="U818" s="253">
        <v>-21667</v>
      </c>
      <c r="V818" s="253">
        <v>10675.2</v>
      </c>
      <c r="W818" s="253">
        <v>3059.6</v>
      </c>
      <c r="X818" s="253">
        <f>V818+W818</f>
        <v>13734.800000000001</v>
      </c>
      <c r="Y818" s="253">
        <v>0</v>
      </c>
      <c r="Z818" s="253">
        <f>X818+Y818</f>
        <v>13734.800000000001</v>
      </c>
      <c r="AA818" s="253">
        <v>0</v>
      </c>
      <c r="AB818" s="253">
        <f>Z818+AA818</f>
        <v>13734.800000000001</v>
      </c>
      <c r="AC818" s="253">
        <f>8795.7+6200</f>
        <v>14995.7</v>
      </c>
      <c r="AD818" s="253">
        <v>28730.5</v>
      </c>
      <c r="AE818" s="253">
        <v>28730.5</v>
      </c>
      <c r="AF818" s="257">
        <f t="shared" si="2094"/>
        <v>100</v>
      </c>
    </row>
    <row r="819" spans="1:32" ht="126" customHeight="1" x14ac:dyDescent="0.2">
      <c r="A819" s="255" t="s">
        <v>1044</v>
      </c>
      <c r="B819" s="248" t="s">
        <v>146</v>
      </c>
      <c r="C819" s="248" t="s">
        <v>198</v>
      </c>
      <c r="D819" s="248" t="s">
        <v>192</v>
      </c>
      <c r="E819" s="248" t="s">
        <v>1121</v>
      </c>
      <c r="F819" s="248"/>
      <c r="G819" s="253"/>
      <c r="H819" s="253"/>
      <c r="I819" s="253"/>
      <c r="J819" s="253"/>
      <c r="K819" s="253"/>
      <c r="L819" s="253"/>
      <c r="M819" s="253"/>
      <c r="N819" s="253"/>
      <c r="O819" s="253"/>
      <c r="P819" s="253"/>
      <c r="Q819" s="253"/>
      <c r="R819" s="253">
        <f>R820</f>
        <v>0</v>
      </c>
      <c r="S819" s="253">
        <f t="shared" ref="S819:AE819" si="2240">S820</f>
        <v>16858.7</v>
      </c>
      <c r="T819" s="253">
        <f t="shared" si="2240"/>
        <v>16858.7</v>
      </c>
      <c r="U819" s="253">
        <f t="shared" si="2240"/>
        <v>-4761.5</v>
      </c>
      <c r="V819" s="253">
        <f t="shared" si="2240"/>
        <v>12097.2</v>
      </c>
      <c r="W819" s="253">
        <f t="shared" si="2240"/>
        <v>-132.19999999999999</v>
      </c>
      <c r="X819" s="253">
        <f t="shared" si="2240"/>
        <v>11965</v>
      </c>
      <c r="Y819" s="253">
        <f t="shared" si="2240"/>
        <v>0</v>
      </c>
      <c r="Z819" s="253">
        <f t="shared" si="2240"/>
        <v>11965</v>
      </c>
      <c r="AA819" s="253">
        <f t="shared" si="2240"/>
        <v>0</v>
      </c>
      <c r="AB819" s="253">
        <f t="shared" si="2240"/>
        <v>11965</v>
      </c>
      <c r="AC819" s="253">
        <f t="shared" si="2240"/>
        <v>-2900</v>
      </c>
      <c r="AD819" s="253">
        <f t="shared" si="2240"/>
        <v>9065</v>
      </c>
      <c r="AE819" s="253">
        <f t="shared" si="2240"/>
        <v>9065</v>
      </c>
      <c r="AF819" s="257">
        <f t="shared" si="2094"/>
        <v>100</v>
      </c>
    </row>
    <row r="820" spans="1:32" ht="36" customHeight="1" x14ac:dyDescent="0.2">
      <c r="A820" s="255" t="s">
        <v>1110</v>
      </c>
      <c r="B820" s="248" t="s">
        <v>146</v>
      </c>
      <c r="C820" s="248" t="s">
        <v>198</v>
      </c>
      <c r="D820" s="248" t="s">
        <v>192</v>
      </c>
      <c r="E820" s="248" t="s">
        <v>1121</v>
      </c>
      <c r="F820" s="248" t="s">
        <v>1104</v>
      </c>
      <c r="G820" s="253"/>
      <c r="H820" s="253"/>
      <c r="I820" s="253"/>
      <c r="J820" s="253"/>
      <c r="K820" s="253"/>
      <c r="L820" s="253"/>
      <c r="M820" s="253"/>
      <c r="N820" s="253"/>
      <c r="O820" s="253"/>
      <c r="P820" s="253"/>
      <c r="Q820" s="253"/>
      <c r="R820" s="253"/>
      <c r="S820" s="253">
        <v>16858.7</v>
      </c>
      <c r="T820" s="253">
        <f t="shared" si="2228"/>
        <v>16858.7</v>
      </c>
      <c r="U820" s="253">
        <v>-4761.5</v>
      </c>
      <c r="V820" s="253">
        <v>12097.2</v>
      </c>
      <c r="W820" s="253">
        <v>-132.19999999999999</v>
      </c>
      <c r="X820" s="253">
        <f t="shared" ref="X820" si="2241">V820+W820</f>
        <v>11965</v>
      </c>
      <c r="Y820" s="253">
        <v>0</v>
      </c>
      <c r="Z820" s="253">
        <f t="shared" ref="Z820" si="2242">X820+Y820</f>
        <v>11965</v>
      </c>
      <c r="AA820" s="253">
        <v>0</v>
      </c>
      <c r="AB820" s="253">
        <f t="shared" ref="AB820" si="2243">Z820+AA820</f>
        <v>11965</v>
      </c>
      <c r="AC820" s="253">
        <v>-2900</v>
      </c>
      <c r="AD820" s="253">
        <v>9065</v>
      </c>
      <c r="AE820" s="253">
        <v>9065</v>
      </c>
      <c r="AF820" s="257">
        <f t="shared" si="2094"/>
        <v>100</v>
      </c>
    </row>
    <row r="821" spans="1:32" ht="34.5" hidden="1" customHeight="1" x14ac:dyDescent="0.2">
      <c r="A821" s="363" t="s">
        <v>1040</v>
      </c>
      <c r="B821" s="248" t="s">
        <v>146</v>
      </c>
      <c r="C821" s="248" t="s">
        <v>198</v>
      </c>
      <c r="D821" s="248" t="s">
        <v>192</v>
      </c>
      <c r="E821" s="268" t="s">
        <v>1140</v>
      </c>
      <c r="F821" s="248"/>
      <c r="G821" s="253"/>
      <c r="H821" s="253"/>
      <c r="I821" s="253"/>
      <c r="J821" s="253"/>
      <c r="K821" s="253"/>
      <c r="L821" s="253"/>
      <c r="M821" s="253"/>
      <c r="N821" s="253"/>
      <c r="O821" s="253"/>
      <c r="P821" s="253"/>
      <c r="Q821" s="253"/>
      <c r="R821" s="253">
        <f>R822+R823</f>
        <v>0</v>
      </c>
      <c r="S821" s="253">
        <f t="shared" ref="S821:T821" si="2244">S822+S823</f>
        <v>874.40000000000009</v>
      </c>
      <c r="T821" s="253">
        <f t="shared" si="2244"/>
        <v>874.40000000000009</v>
      </c>
      <c r="U821" s="253">
        <f t="shared" ref="U821:V821" si="2245">U822+U823</f>
        <v>-476.67</v>
      </c>
      <c r="V821" s="253">
        <f t="shared" si="2245"/>
        <v>782.73</v>
      </c>
      <c r="W821" s="253">
        <f t="shared" ref="W821:X821" si="2246">W822+W823</f>
        <v>-358.89</v>
      </c>
      <c r="X821" s="253">
        <f t="shared" si="2246"/>
        <v>423.84</v>
      </c>
      <c r="Y821" s="253">
        <f t="shared" ref="Y821:Z821" si="2247">Y822+Y823</f>
        <v>0</v>
      </c>
      <c r="Z821" s="253">
        <f t="shared" si="2247"/>
        <v>423.84</v>
      </c>
      <c r="AA821" s="253">
        <f t="shared" ref="AA821:AB821" si="2248">AA822+AA823</f>
        <v>0</v>
      </c>
      <c r="AB821" s="253">
        <f t="shared" si="2248"/>
        <v>423.84</v>
      </c>
      <c r="AC821" s="253">
        <f t="shared" ref="AC821:AD821" si="2249">AC822+AC823</f>
        <v>-423.84</v>
      </c>
      <c r="AD821" s="253">
        <f t="shared" si="2249"/>
        <v>0</v>
      </c>
      <c r="AE821" s="253">
        <f t="shared" ref="AE821" si="2250">AE822+AE823</f>
        <v>0</v>
      </c>
      <c r="AF821" s="257" t="e">
        <f t="shared" si="2094"/>
        <v>#DIV/0!</v>
      </c>
    </row>
    <row r="822" spans="1:32" ht="31.5" hidden="1" customHeight="1" x14ac:dyDescent="0.2">
      <c r="A822" s="363" t="s">
        <v>1159</v>
      </c>
      <c r="B822" s="248" t="s">
        <v>146</v>
      </c>
      <c r="C822" s="248" t="s">
        <v>198</v>
      </c>
      <c r="D822" s="248" t="s">
        <v>192</v>
      </c>
      <c r="E822" s="268" t="s">
        <v>1122</v>
      </c>
      <c r="F822" s="248" t="s">
        <v>1104</v>
      </c>
      <c r="G822" s="253"/>
      <c r="H822" s="253"/>
      <c r="I822" s="253"/>
      <c r="J822" s="253"/>
      <c r="K822" s="253"/>
      <c r="L822" s="253"/>
      <c r="M822" s="253"/>
      <c r="N822" s="253"/>
      <c r="O822" s="253"/>
      <c r="P822" s="253"/>
      <c r="Q822" s="253"/>
      <c r="R822" s="253"/>
      <c r="S822" s="253">
        <v>865.7</v>
      </c>
      <c r="T822" s="253">
        <f>R822+S822</f>
        <v>865.7</v>
      </c>
      <c r="U822" s="253">
        <v>-475.8</v>
      </c>
      <c r="V822" s="253">
        <v>774.9</v>
      </c>
      <c r="W822" s="253">
        <v>-366.5</v>
      </c>
      <c r="X822" s="253">
        <f>V822+W822</f>
        <v>408.4</v>
      </c>
      <c r="Y822" s="253">
        <v>0</v>
      </c>
      <c r="Z822" s="253">
        <f>X822+Y822</f>
        <v>408.4</v>
      </c>
      <c r="AA822" s="253">
        <v>0</v>
      </c>
      <c r="AB822" s="253">
        <f>Z822+AA822</f>
        <v>408.4</v>
      </c>
      <c r="AC822" s="253">
        <v>-408.4</v>
      </c>
      <c r="AD822" s="253">
        <v>0</v>
      </c>
      <c r="AE822" s="253">
        <v>0</v>
      </c>
      <c r="AF822" s="257" t="e">
        <f t="shared" si="2094"/>
        <v>#DIV/0!</v>
      </c>
    </row>
    <row r="823" spans="1:32" ht="32.25" hidden="1" customHeight="1" x14ac:dyDescent="0.2">
      <c r="A823" s="387" t="s">
        <v>854</v>
      </c>
      <c r="B823" s="248" t="s">
        <v>146</v>
      </c>
      <c r="C823" s="248" t="s">
        <v>198</v>
      </c>
      <c r="D823" s="248" t="s">
        <v>192</v>
      </c>
      <c r="E823" s="268" t="s">
        <v>1122</v>
      </c>
      <c r="F823" s="248" t="s">
        <v>1104</v>
      </c>
      <c r="G823" s="253"/>
      <c r="H823" s="253"/>
      <c r="I823" s="253"/>
      <c r="J823" s="253"/>
      <c r="K823" s="253"/>
      <c r="L823" s="253"/>
      <c r="M823" s="253"/>
      <c r="N823" s="253"/>
      <c r="O823" s="253"/>
      <c r="P823" s="253"/>
      <c r="Q823" s="253"/>
      <c r="R823" s="253"/>
      <c r="S823" s="253">
        <v>8.6999999999999993</v>
      </c>
      <c r="T823" s="253">
        <f>R823+S823</f>
        <v>8.6999999999999993</v>
      </c>
      <c r="U823" s="253">
        <v>-0.87</v>
      </c>
      <c r="V823" s="253">
        <v>7.83</v>
      </c>
      <c r="W823" s="253">
        <v>7.61</v>
      </c>
      <c r="X823" s="253">
        <f>V823+W823</f>
        <v>15.440000000000001</v>
      </c>
      <c r="Y823" s="253">
        <v>0</v>
      </c>
      <c r="Z823" s="253">
        <f>X823+Y823</f>
        <v>15.440000000000001</v>
      </c>
      <c r="AA823" s="253">
        <v>0</v>
      </c>
      <c r="AB823" s="253">
        <f>Z823+AA823</f>
        <v>15.440000000000001</v>
      </c>
      <c r="AC823" s="253">
        <v>-15.44</v>
      </c>
      <c r="AD823" s="253">
        <v>0</v>
      </c>
      <c r="AE823" s="253">
        <v>0</v>
      </c>
      <c r="AF823" s="257" t="e">
        <f t="shared" si="2094"/>
        <v>#DIV/0!</v>
      </c>
    </row>
    <row r="824" spans="1:32" ht="32.25" hidden="1" customHeight="1" x14ac:dyDescent="0.2">
      <c r="A824" s="255" t="s">
        <v>1218</v>
      </c>
      <c r="B824" s="267">
        <v>801</v>
      </c>
      <c r="C824" s="248" t="s">
        <v>198</v>
      </c>
      <c r="D824" s="248" t="s">
        <v>192</v>
      </c>
      <c r="E824" s="248" t="s">
        <v>1219</v>
      </c>
      <c r="F824" s="248"/>
      <c r="G824" s="253"/>
      <c r="H824" s="253"/>
      <c r="I824" s="253"/>
      <c r="J824" s="253"/>
      <c r="K824" s="253"/>
      <c r="L824" s="253"/>
      <c r="M824" s="253"/>
      <c r="N824" s="253"/>
      <c r="O824" s="253"/>
      <c r="P824" s="253"/>
      <c r="Q824" s="253"/>
      <c r="R824" s="253">
        <f>R825+R826</f>
        <v>0</v>
      </c>
      <c r="S824" s="253">
        <f t="shared" ref="S824:X824" si="2251">S825+S826</f>
        <v>505.05</v>
      </c>
      <c r="T824" s="253">
        <f t="shared" si="2251"/>
        <v>505.05</v>
      </c>
      <c r="U824" s="253">
        <f t="shared" si="2251"/>
        <v>-193.03</v>
      </c>
      <c r="V824" s="253">
        <f t="shared" si="2251"/>
        <v>0</v>
      </c>
      <c r="W824" s="253">
        <f t="shared" si="2251"/>
        <v>3030.3</v>
      </c>
      <c r="X824" s="253">
        <f t="shared" si="2251"/>
        <v>3030.3</v>
      </c>
      <c r="Y824" s="253">
        <f t="shared" ref="Y824:Z824" si="2252">Y825+Y826</f>
        <v>-3030.3</v>
      </c>
      <c r="Z824" s="253">
        <f t="shared" si="2252"/>
        <v>0</v>
      </c>
      <c r="AA824" s="253">
        <f t="shared" ref="AA824:AB824" si="2253">AA825+AA826</f>
        <v>0</v>
      </c>
      <c r="AB824" s="253">
        <f t="shared" si="2253"/>
        <v>0</v>
      </c>
      <c r="AC824" s="253">
        <f t="shared" ref="AC824:AD824" si="2254">AC825+AC826</f>
        <v>0</v>
      </c>
      <c r="AD824" s="253">
        <f t="shared" si="2254"/>
        <v>0</v>
      </c>
      <c r="AE824" s="253">
        <f t="shared" ref="AE824" si="2255">AE825+AE826</f>
        <v>0</v>
      </c>
      <c r="AF824" s="257" t="e">
        <f t="shared" ref="AF824:AF887" si="2256">AE824/AD824*100</f>
        <v>#DIV/0!</v>
      </c>
    </row>
    <row r="825" spans="1:32" ht="32.25" hidden="1" customHeight="1" x14ac:dyDescent="0.2">
      <c r="A825" s="255" t="s">
        <v>1110</v>
      </c>
      <c r="B825" s="267">
        <v>801</v>
      </c>
      <c r="C825" s="248" t="s">
        <v>198</v>
      </c>
      <c r="D825" s="248" t="s">
        <v>192</v>
      </c>
      <c r="E825" s="248" t="s">
        <v>1219</v>
      </c>
      <c r="F825" s="248" t="s">
        <v>1104</v>
      </c>
      <c r="G825" s="253"/>
      <c r="H825" s="253"/>
      <c r="I825" s="253"/>
      <c r="J825" s="253"/>
      <c r="K825" s="253"/>
      <c r="L825" s="253"/>
      <c r="M825" s="253"/>
      <c r="N825" s="253"/>
      <c r="O825" s="253"/>
      <c r="P825" s="253"/>
      <c r="Q825" s="253"/>
      <c r="R825" s="253"/>
      <c r="S825" s="253">
        <v>500</v>
      </c>
      <c r="T825" s="253">
        <f>R825+S825</f>
        <v>500</v>
      </c>
      <c r="U825" s="253">
        <v>-191.1</v>
      </c>
      <c r="V825" s="253">
        <v>0</v>
      </c>
      <c r="W825" s="253">
        <v>3000</v>
      </c>
      <c r="X825" s="253">
        <f>V825+W825</f>
        <v>3000</v>
      </c>
      <c r="Y825" s="253">
        <v>-3000</v>
      </c>
      <c r="Z825" s="253">
        <f>X825+Y825</f>
        <v>0</v>
      </c>
      <c r="AA825" s="253">
        <v>0</v>
      </c>
      <c r="AB825" s="253">
        <f>Z825+AA825</f>
        <v>0</v>
      </c>
      <c r="AC825" s="253">
        <v>0</v>
      </c>
      <c r="AD825" s="253">
        <f>AB825+AC825</f>
        <v>0</v>
      </c>
      <c r="AE825" s="253">
        <f>AC825+AD825</f>
        <v>0</v>
      </c>
      <c r="AF825" s="257" t="e">
        <f t="shared" si="2256"/>
        <v>#DIV/0!</v>
      </c>
    </row>
    <row r="826" spans="1:32" ht="32.25" hidden="1" customHeight="1" x14ac:dyDescent="0.2">
      <c r="A826" s="255" t="s">
        <v>1113</v>
      </c>
      <c r="B826" s="267">
        <v>801</v>
      </c>
      <c r="C826" s="248" t="s">
        <v>198</v>
      </c>
      <c r="D826" s="248" t="s">
        <v>192</v>
      </c>
      <c r="E826" s="248" t="s">
        <v>1219</v>
      </c>
      <c r="F826" s="248" t="s">
        <v>1104</v>
      </c>
      <c r="G826" s="253"/>
      <c r="H826" s="253"/>
      <c r="I826" s="253"/>
      <c r="J826" s="253"/>
      <c r="K826" s="253"/>
      <c r="L826" s="253"/>
      <c r="M826" s="253"/>
      <c r="N826" s="253"/>
      <c r="O826" s="253"/>
      <c r="P826" s="253"/>
      <c r="Q826" s="253"/>
      <c r="R826" s="253"/>
      <c r="S826" s="253">
        <v>5.05</v>
      </c>
      <c r="T826" s="253">
        <f>R826+S826</f>
        <v>5.05</v>
      </c>
      <c r="U826" s="253">
        <v>-1.93</v>
      </c>
      <c r="V826" s="253">
        <v>0</v>
      </c>
      <c r="W826" s="253">
        <v>30.3</v>
      </c>
      <c r="X826" s="253">
        <f>V826+W826</f>
        <v>30.3</v>
      </c>
      <c r="Y826" s="253">
        <v>-30.3</v>
      </c>
      <c r="Z826" s="253">
        <f>X826+Y826</f>
        <v>0</v>
      </c>
      <c r="AA826" s="253">
        <v>0</v>
      </c>
      <c r="AB826" s="253">
        <f>Z826+AA826</f>
        <v>0</v>
      </c>
      <c r="AC826" s="253">
        <v>0</v>
      </c>
      <c r="AD826" s="253">
        <f>AB826+AC826</f>
        <v>0</v>
      </c>
      <c r="AE826" s="253">
        <f>AC826+AD826</f>
        <v>0</v>
      </c>
      <c r="AF826" s="257" t="e">
        <f t="shared" si="2256"/>
        <v>#DIV/0!</v>
      </c>
    </row>
    <row r="827" spans="1:32" ht="64.5" customHeight="1" x14ac:dyDescent="0.2">
      <c r="A827" s="255" t="s">
        <v>1111</v>
      </c>
      <c r="B827" s="267">
        <v>801</v>
      </c>
      <c r="C827" s="248" t="s">
        <v>198</v>
      </c>
      <c r="D827" s="248" t="s">
        <v>192</v>
      </c>
      <c r="E827" s="248" t="s">
        <v>1112</v>
      </c>
      <c r="F827" s="248"/>
      <c r="G827" s="253"/>
      <c r="H827" s="253"/>
      <c r="I827" s="253"/>
      <c r="J827" s="253"/>
      <c r="K827" s="253"/>
      <c r="L827" s="253"/>
      <c r="M827" s="253"/>
      <c r="N827" s="253"/>
      <c r="O827" s="253"/>
      <c r="P827" s="253"/>
      <c r="Q827" s="253"/>
      <c r="R827" s="253">
        <f>R828+R829</f>
        <v>0</v>
      </c>
      <c r="S827" s="253">
        <f t="shared" ref="S827:T827" si="2257">S828+S829</f>
        <v>505.05</v>
      </c>
      <c r="T827" s="253">
        <f t="shared" si="2257"/>
        <v>505.05</v>
      </c>
      <c r="U827" s="253">
        <f t="shared" ref="U827:V827" si="2258">U828+U829</f>
        <v>-193.03</v>
      </c>
      <c r="V827" s="253">
        <f t="shared" si="2258"/>
        <v>232.03</v>
      </c>
      <c r="W827" s="253">
        <f t="shared" ref="W827:X827" si="2259">W828+W829</f>
        <v>3233.27</v>
      </c>
      <c r="X827" s="253">
        <f t="shared" si="2259"/>
        <v>3465.2999999999997</v>
      </c>
      <c r="Y827" s="253">
        <f t="shared" ref="Y827:Z827" si="2260">Y828+Y829</f>
        <v>18180.808000000001</v>
      </c>
      <c r="Z827" s="253">
        <f t="shared" si="2260"/>
        <v>21646.108</v>
      </c>
      <c r="AA827" s="253">
        <f t="shared" ref="AA827:AB827" si="2261">AA828+AA829</f>
        <v>-5.0990000000000002</v>
      </c>
      <c r="AB827" s="253">
        <f t="shared" si="2261"/>
        <v>21641.008999999998</v>
      </c>
      <c r="AC827" s="253">
        <f t="shared" ref="AC827:AD827" si="2262">AC828+AC829</f>
        <v>6259.5959999999995</v>
      </c>
      <c r="AD827" s="253">
        <f t="shared" si="2262"/>
        <v>27900.605</v>
      </c>
      <c r="AE827" s="253">
        <f t="shared" ref="AE827" si="2263">AE828+AE829</f>
        <v>27900.596000000001</v>
      </c>
      <c r="AF827" s="257">
        <f t="shared" si="2256"/>
        <v>99.999967742634979</v>
      </c>
    </row>
    <row r="828" spans="1:32" ht="35.25" customHeight="1" x14ac:dyDescent="0.2">
      <c r="A828" s="255" t="s">
        <v>1110</v>
      </c>
      <c r="B828" s="267">
        <v>801</v>
      </c>
      <c r="C828" s="248" t="s">
        <v>198</v>
      </c>
      <c r="D828" s="248" t="s">
        <v>192</v>
      </c>
      <c r="E828" s="248" t="s">
        <v>1112</v>
      </c>
      <c r="F828" s="248" t="s">
        <v>1104</v>
      </c>
      <c r="G828" s="253"/>
      <c r="H828" s="253"/>
      <c r="I828" s="253"/>
      <c r="J828" s="253"/>
      <c r="K828" s="253"/>
      <c r="L828" s="253"/>
      <c r="M828" s="253"/>
      <c r="N828" s="253"/>
      <c r="O828" s="253"/>
      <c r="P828" s="253"/>
      <c r="Q828" s="253"/>
      <c r="R828" s="253"/>
      <c r="S828" s="253">
        <v>500</v>
      </c>
      <c r="T828" s="253">
        <f>R828+S828</f>
        <v>500</v>
      </c>
      <c r="U828" s="253">
        <v>-191.1</v>
      </c>
      <c r="V828" s="253">
        <v>229.7</v>
      </c>
      <c r="W828" s="253">
        <v>3200.9</v>
      </c>
      <c r="X828" s="253">
        <f>V828+W828</f>
        <v>3430.6</v>
      </c>
      <c r="Y828" s="253">
        <f>18494-500</f>
        <v>17994</v>
      </c>
      <c r="Z828" s="253">
        <f>X828+Y828</f>
        <v>21424.6</v>
      </c>
      <c r="AA828" s="253">
        <v>0</v>
      </c>
      <c r="AB828" s="253">
        <f>Z828+AA828</f>
        <v>21424.6</v>
      </c>
      <c r="AC828" s="253">
        <v>6197</v>
      </c>
      <c r="AD828" s="253">
        <v>27621.599999999999</v>
      </c>
      <c r="AE828" s="253">
        <v>27621.591</v>
      </c>
      <c r="AF828" s="257">
        <f t="shared" si="2256"/>
        <v>99.999967416804253</v>
      </c>
    </row>
    <row r="829" spans="1:32" ht="31.5" customHeight="1" x14ac:dyDescent="0.2">
      <c r="A829" s="255" t="s">
        <v>1113</v>
      </c>
      <c r="B829" s="267">
        <v>801</v>
      </c>
      <c r="C829" s="248" t="s">
        <v>198</v>
      </c>
      <c r="D829" s="248" t="s">
        <v>192</v>
      </c>
      <c r="E829" s="248" t="s">
        <v>1112</v>
      </c>
      <c r="F829" s="248" t="s">
        <v>1104</v>
      </c>
      <c r="G829" s="253"/>
      <c r="H829" s="253"/>
      <c r="I829" s="253"/>
      <c r="J829" s="253"/>
      <c r="K829" s="253"/>
      <c r="L829" s="253"/>
      <c r="M829" s="253"/>
      <c r="N829" s="253"/>
      <c r="O829" s="253"/>
      <c r="P829" s="253"/>
      <c r="Q829" s="253"/>
      <c r="R829" s="253"/>
      <c r="S829" s="253">
        <v>5.05</v>
      </c>
      <c r="T829" s="253">
        <f>R829+S829</f>
        <v>5.05</v>
      </c>
      <c r="U829" s="253">
        <v>-1.93</v>
      </c>
      <c r="V829" s="253">
        <v>2.33</v>
      </c>
      <c r="W829" s="253">
        <v>32.369999999999997</v>
      </c>
      <c r="X829" s="253">
        <f>V829+W829</f>
        <v>34.699999999999996</v>
      </c>
      <c r="Y829" s="253">
        <v>186.80799999999999</v>
      </c>
      <c r="Z829" s="253">
        <f>X829+Y829</f>
        <v>221.50799999999998</v>
      </c>
      <c r="AA829" s="253">
        <v>-5.0990000000000002</v>
      </c>
      <c r="AB829" s="253">
        <f>Z829+AA829</f>
        <v>216.40899999999999</v>
      </c>
      <c r="AC829" s="253">
        <v>62.595999999999997</v>
      </c>
      <c r="AD829" s="253">
        <v>279.005</v>
      </c>
      <c r="AE829" s="253">
        <v>279.005</v>
      </c>
      <c r="AF829" s="257">
        <f t="shared" si="2256"/>
        <v>100</v>
      </c>
    </row>
    <row r="830" spans="1:32" ht="33" hidden="1" customHeight="1" x14ac:dyDescent="0.2">
      <c r="A830" s="255" t="s">
        <v>1148</v>
      </c>
      <c r="B830" s="267">
        <v>801</v>
      </c>
      <c r="C830" s="248" t="s">
        <v>198</v>
      </c>
      <c r="D830" s="248" t="s">
        <v>192</v>
      </c>
      <c r="E830" s="248" t="s">
        <v>1149</v>
      </c>
      <c r="F830" s="248"/>
      <c r="G830" s="253"/>
      <c r="H830" s="253"/>
      <c r="I830" s="253"/>
      <c r="J830" s="253"/>
      <c r="K830" s="253"/>
      <c r="L830" s="253"/>
      <c r="M830" s="253"/>
      <c r="N830" s="253"/>
      <c r="O830" s="253"/>
      <c r="P830" s="253"/>
      <c r="Q830" s="253"/>
      <c r="R830" s="253">
        <f>R831+R832</f>
        <v>0</v>
      </c>
      <c r="S830" s="253">
        <f t="shared" ref="S830:T830" si="2264">S831+S832</f>
        <v>33437.1</v>
      </c>
      <c r="T830" s="253">
        <f t="shared" si="2264"/>
        <v>0</v>
      </c>
      <c r="U830" s="253">
        <f t="shared" ref="U830:V830" si="2265">U831+U832</f>
        <v>0</v>
      </c>
      <c r="V830" s="253">
        <f t="shared" si="2265"/>
        <v>0</v>
      </c>
      <c r="W830" s="253">
        <f t="shared" ref="W830:X830" si="2266">W831+W832</f>
        <v>0</v>
      </c>
      <c r="X830" s="253">
        <f t="shared" si="2266"/>
        <v>0</v>
      </c>
      <c r="Y830" s="253">
        <f t="shared" ref="Y830:Z830" si="2267">Y831+Y832</f>
        <v>0</v>
      </c>
      <c r="Z830" s="253">
        <f t="shared" si="2267"/>
        <v>0</v>
      </c>
      <c r="AA830" s="253">
        <f t="shared" ref="AA830:AB830" si="2268">AA831+AA832</f>
        <v>0</v>
      </c>
      <c r="AB830" s="253">
        <f t="shared" si="2268"/>
        <v>0</v>
      </c>
      <c r="AC830" s="253">
        <f t="shared" ref="AC830" si="2269">AC831+AC832</f>
        <v>0</v>
      </c>
      <c r="AD830" s="253">
        <v>0</v>
      </c>
      <c r="AE830" s="253">
        <v>0</v>
      </c>
      <c r="AF830" s="257" t="e">
        <f t="shared" si="2256"/>
        <v>#DIV/0!</v>
      </c>
    </row>
    <row r="831" spans="1:32" ht="37.5" hidden="1" customHeight="1" x14ac:dyDescent="0.2">
      <c r="A831" s="255" t="s">
        <v>1066</v>
      </c>
      <c r="B831" s="267">
        <v>801</v>
      </c>
      <c r="C831" s="248" t="s">
        <v>198</v>
      </c>
      <c r="D831" s="248" t="s">
        <v>192</v>
      </c>
      <c r="E831" s="248" t="s">
        <v>1149</v>
      </c>
      <c r="F831" s="248" t="s">
        <v>1067</v>
      </c>
      <c r="G831" s="253"/>
      <c r="H831" s="253"/>
      <c r="I831" s="253"/>
      <c r="J831" s="253"/>
      <c r="K831" s="253"/>
      <c r="L831" s="253"/>
      <c r="M831" s="253"/>
      <c r="N831" s="253"/>
      <c r="O831" s="253"/>
      <c r="P831" s="253"/>
      <c r="Q831" s="253"/>
      <c r="R831" s="253"/>
      <c r="S831" s="253">
        <v>33102.699999999997</v>
      </c>
      <c r="T831" s="253">
        <v>0</v>
      </c>
      <c r="U831" s="253">
        <v>0</v>
      </c>
      <c r="V831" s="253">
        <f>T831+U831</f>
        <v>0</v>
      </c>
      <c r="W831" s="253">
        <v>0</v>
      </c>
      <c r="X831" s="253">
        <f>V831+W831</f>
        <v>0</v>
      </c>
      <c r="Y831" s="253">
        <v>0</v>
      </c>
      <c r="Z831" s="253">
        <f>X831+Y831</f>
        <v>0</v>
      </c>
      <c r="AA831" s="253">
        <v>0</v>
      </c>
      <c r="AB831" s="253">
        <f>Z831+AA831</f>
        <v>0</v>
      </c>
      <c r="AC831" s="253">
        <v>0</v>
      </c>
      <c r="AD831" s="253">
        <v>0</v>
      </c>
      <c r="AE831" s="253">
        <v>0</v>
      </c>
      <c r="AF831" s="257" t="e">
        <f t="shared" si="2256"/>
        <v>#DIV/0!</v>
      </c>
    </row>
    <row r="832" spans="1:32" ht="33.75" hidden="1" customHeight="1" x14ac:dyDescent="0.2">
      <c r="A832" s="255" t="s">
        <v>1068</v>
      </c>
      <c r="B832" s="267">
        <v>801</v>
      </c>
      <c r="C832" s="248" t="s">
        <v>198</v>
      </c>
      <c r="D832" s="248" t="s">
        <v>192</v>
      </c>
      <c r="E832" s="248" t="s">
        <v>1149</v>
      </c>
      <c r="F832" s="248" t="s">
        <v>1067</v>
      </c>
      <c r="G832" s="253"/>
      <c r="H832" s="253"/>
      <c r="I832" s="253"/>
      <c r="J832" s="253"/>
      <c r="K832" s="253"/>
      <c r="L832" s="253"/>
      <c r="M832" s="253"/>
      <c r="N832" s="253"/>
      <c r="O832" s="253"/>
      <c r="P832" s="253"/>
      <c r="Q832" s="253"/>
      <c r="R832" s="253"/>
      <c r="S832" s="253">
        <v>334.4</v>
      </c>
      <c r="T832" s="253">
        <v>0</v>
      </c>
      <c r="U832" s="253">
        <v>0</v>
      </c>
      <c r="V832" s="253">
        <f>T832+U832</f>
        <v>0</v>
      </c>
      <c r="W832" s="253">
        <v>0</v>
      </c>
      <c r="X832" s="253">
        <f>V832+W832</f>
        <v>0</v>
      </c>
      <c r="Y832" s="253">
        <v>0</v>
      </c>
      <c r="Z832" s="253">
        <f>X832+Y832</f>
        <v>0</v>
      </c>
      <c r="AA832" s="253">
        <v>0</v>
      </c>
      <c r="AB832" s="253">
        <f>Z832+AA832</f>
        <v>0</v>
      </c>
      <c r="AC832" s="253">
        <v>0</v>
      </c>
      <c r="AD832" s="253">
        <v>0</v>
      </c>
      <c r="AE832" s="253">
        <v>0</v>
      </c>
      <c r="AF832" s="257" t="e">
        <f t="shared" si="2256"/>
        <v>#DIV/0!</v>
      </c>
    </row>
    <row r="833" spans="1:32" s="429" customFormat="1" ht="20.25" hidden="1" customHeight="1" x14ac:dyDescent="0.2">
      <c r="A833" s="447" t="s">
        <v>224</v>
      </c>
      <c r="B833" s="245">
        <v>801</v>
      </c>
      <c r="C833" s="246" t="s">
        <v>198</v>
      </c>
      <c r="D833" s="246" t="s">
        <v>194</v>
      </c>
      <c r="E833" s="246"/>
      <c r="F833" s="246"/>
      <c r="G833" s="271"/>
      <c r="H833" s="271"/>
      <c r="I833" s="271"/>
      <c r="J833" s="271"/>
      <c r="K833" s="271"/>
      <c r="L833" s="271"/>
      <c r="M833" s="271"/>
      <c r="N833" s="271"/>
      <c r="O833" s="271"/>
      <c r="P833" s="271"/>
      <c r="Q833" s="271"/>
      <c r="R833" s="271"/>
      <c r="S833" s="271"/>
      <c r="T833" s="271">
        <f>T834</f>
        <v>0</v>
      </c>
      <c r="U833" s="271">
        <f t="shared" ref="U833:AC833" si="2270">U834</f>
        <v>0</v>
      </c>
      <c r="V833" s="271">
        <f t="shared" si="2270"/>
        <v>0</v>
      </c>
      <c r="W833" s="271">
        <f t="shared" si="2270"/>
        <v>0</v>
      </c>
      <c r="X833" s="271">
        <f t="shared" si="2270"/>
        <v>0</v>
      </c>
      <c r="Y833" s="271">
        <f t="shared" si="2270"/>
        <v>0</v>
      </c>
      <c r="Z833" s="271">
        <f t="shared" si="2270"/>
        <v>0</v>
      </c>
      <c r="AA833" s="271">
        <f t="shared" si="2270"/>
        <v>0</v>
      </c>
      <c r="AB833" s="271">
        <f t="shared" si="2270"/>
        <v>0</v>
      </c>
      <c r="AC833" s="271">
        <f t="shared" si="2270"/>
        <v>0</v>
      </c>
      <c r="AD833" s="271">
        <v>0</v>
      </c>
      <c r="AE833" s="271">
        <v>0</v>
      </c>
      <c r="AF833" s="257" t="e">
        <f t="shared" si="2256"/>
        <v>#DIV/0!</v>
      </c>
    </row>
    <row r="834" spans="1:32" ht="33.75" hidden="1" customHeight="1" x14ac:dyDescent="0.2">
      <c r="A834" s="255" t="s">
        <v>1165</v>
      </c>
      <c r="B834" s="267">
        <v>801</v>
      </c>
      <c r="C834" s="248" t="s">
        <v>198</v>
      </c>
      <c r="D834" s="248" t="s">
        <v>194</v>
      </c>
      <c r="E834" s="248" t="s">
        <v>1166</v>
      </c>
      <c r="F834" s="248"/>
      <c r="G834" s="253"/>
      <c r="H834" s="253"/>
      <c r="I834" s="253"/>
      <c r="J834" s="253"/>
      <c r="K834" s="253"/>
      <c r="L834" s="253"/>
      <c r="M834" s="253"/>
      <c r="N834" s="253"/>
      <c r="O834" s="253"/>
      <c r="P834" s="253"/>
      <c r="Q834" s="253"/>
      <c r="R834" s="253"/>
      <c r="S834" s="253"/>
      <c r="T834" s="253">
        <f>T835+T836</f>
        <v>0</v>
      </c>
      <c r="U834" s="253">
        <f t="shared" ref="U834:V834" si="2271">U835+U836</f>
        <v>0</v>
      </c>
      <c r="V834" s="253">
        <f t="shared" si="2271"/>
        <v>0</v>
      </c>
      <c r="W834" s="253">
        <f t="shared" ref="W834:X834" si="2272">W835+W836</f>
        <v>0</v>
      </c>
      <c r="X834" s="253">
        <f t="shared" si="2272"/>
        <v>0</v>
      </c>
      <c r="Y834" s="253">
        <f t="shared" ref="Y834:Z834" si="2273">Y835+Y836</f>
        <v>0</v>
      </c>
      <c r="Z834" s="253">
        <f t="shared" si="2273"/>
        <v>0</v>
      </c>
      <c r="AA834" s="253">
        <f t="shared" ref="AA834:AB834" si="2274">AA835+AA836</f>
        <v>0</v>
      </c>
      <c r="AB834" s="253">
        <f t="shared" si="2274"/>
        <v>0</v>
      </c>
      <c r="AC834" s="253">
        <f t="shared" ref="AC834" si="2275">AC835+AC836</f>
        <v>0</v>
      </c>
      <c r="AD834" s="253">
        <v>0</v>
      </c>
      <c r="AE834" s="253">
        <v>0</v>
      </c>
      <c r="AF834" s="257" t="e">
        <f t="shared" si="2256"/>
        <v>#DIV/0!</v>
      </c>
    </row>
    <row r="835" spans="1:32" ht="18.75" hidden="1" customHeight="1" x14ac:dyDescent="0.2">
      <c r="A835" s="255" t="s">
        <v>93</v>
      </c>
      <c r="B835" s="267">
        <v>801</v>
      </c>
      <c r="C835" s="248" t="s">
        <v>198</v>
      </c>
      <c r="D835" s="248" t="s">
        <v>194</v>
      </c>
      <c r="E835" s="248" t="s">
        <v>1166</v>
      </c>
      <c r="F835" s="248" t="s">
        <v>94</v>
      </c>
      <c r="G835" s="253"/>
      <c r="H835" s="253"/>
      <c r="I835" s="253"/>
      <c r="J835" s="253"/>
      <c r="K835" s="253"/>
      <c r="L835" s="253"/>
      <c r="M835" s="253"/>
      <c r="N835" s="253"/>
      <c r="O835" s="253"/>
      <c r="P835" s="253"/>
      <c r="Q835" s="253"/>
      <c r="R835" s="253"/>
      <c r="S835" s="253"/>
      <c r="T835" s="253">
        <v>0</v>
      </c>
      <c r="U835" s="253">
        <v>0</v>
      </c>
      <c r="V835" s="253">
        <f>T835+U835</f>
        <v>0</v>
      </c>
      <c r="W835" s="253">
        <v>0</v>
      </c>
      <c r="X835" s="253">
        <f>V835+W835</f>
        <v>0</v>
      </c>
      <c r="Y835" s="253">
        <v>0</v>
      </c>
      <c r="Z835" s="253">
        <f>X835+Y835</f>
        <v>0</v>
      </c>
      <c r="AA835" s="253">
        <v>0</v>
      </c>
      <c r="AB835" s="253">
        <f>Z835+AA835</f>
        <v>0</v>
      </c>
      <c r="AC835" s="253">
        <v>0</v>
      </c>
      <c r="AD835" s="253">
        <v>0</v>
      </c>
      <c r="AE835" s="253">
        <v>0</v>
      </c>
      <c r="AF835" s="257" t="e">
        <f t="shared" si="2256"/>
        <v>#DIV/0!</v>
      </c>
    </row>
    <row r="836" spans="1:32" ht="18.75" hidden="1" customHeight="1" x14ac:dyDescent="0.2">
      <c r="A836" s="255" t="s">
        <v>1103</v>
      </c>
      <c r="B836" s="267">
        <v>801</v>
      </c>
      <c r="C836" s="248" t="s">
        <v>198</v>
      </c>
      <c r="D836" s="248" t="s">
        <v>194</v>
      </c>
      <c r="E836" s="248" t="s">
        <v>1166</v>
      </c>
      <c r="F836" s="248" t="s">
        <v>94</v>
      </c>
      <c r="G836" s="253"/>
      <c r="H836" s="253"/>
      <c r="I836" s="253"/>
      <c r="J836" s="253"/>
      <c r="K836" s="253"/>
      <c r="L836" s="253"/>
      <c r="M836" s="253"/>
      <c r="N836" s="253"/>
      <c r="O836" s="253"/>
      <c r="P836" s="253"/>
      <c r="Q836" s="253"/>
      <c r="R836" s="253"/>
      <c r="S836" s="253"/>
      <c r="T836" s="253">
        <v>0</v>
      </c>
      <c r="U836" s="253">
        <v>0</v>
      </c>
      <c r="V836" s="253">
        <f>T836+U836</f>
        <v>0</v>
      </c>
      <c r="W836" s="253">
        <v>0</v>
      </c>
      <c r="X836" s="253">
        <f>V836+W836</f>
        <v>0</v>
      </c>
      <c r="Y836" s="253">
        <v>0</v>
      </c>
      <c r="Z836" s="253">
        <f>X836+Y836</f>
        <v>0</v>
      </c>
      <c r="AA836" s="253">
        <v>0</v>
      </c>
      <c r="AB836" s="253">
        <f>Z836+AA836</f>
        <v>0</v>
      </c>
      <c r="AC836" s="253">
        <v>0</v>
      </c>
      <c r="AD836" s="253">
        <v>0</v>
      </c>
      <c r="AE836" s="253">
        <v>0</v>
      </c>
      <c r="AF836" s="257" t="e">
        <f t="shared" si="2256"/>
        <v>#DIV/0!</v>
      </c>
    </row>
    <row r="837" spans="1:32" ht="18.75" customHeight="1" x14ac:dyDescent="0.2">
      <c r="A837" s="255" t="s">
        <v>521</v>
      </c>
      <c r="B837" s="267">
        <v>801</v>
      </c>
      <c r="C837" s="248" t="s">
        <v>198</v>
      </c>
      <c r="D837" s="248" t="s">
        <v>192</v>
      </c>
      <c r="E837" s="248" t="s">
        <v>819</v>
      </c>
      <c r="F837" s="248" t="s">
        <v>1104</v>
      </c>
      <c r="G837" s="253"/>
      <c r="H837" s="253"/>
      <c r="I837" s="253"/>
      <c r="J837" s="253"/>
      <c r="K837" s="253"/>
      <c r="L837" s="253"/>
      <c r="M837" s="253"/>
      <c r="N837" s="253"/>
      <c r="O837" s="253"/>
      <c r="P837" s="253"/>
      <c r="Q837" s="253"/>
      <c r="R837" s="253"/>
      <c r="S837" s="253"/>
      <c r="T837" s="253"/>
      <c r="U837" s="253"/>
      <c r="V837" s="253"/>
      <c r="W837" s="253"/>
      <c r="X837" s="253">
        <v>0</v>
      </c>
      <c r="Y837" s="253">
        <v>200</v>
      </c>
      <c r="Z837" s="253">
        <v>0</v>
      </c>
      <c r="AA837" s="253">
        <v>78.040999999999997</v>
      </c>
      <c r="AB837" s="253">
        <f>Z837+AA837</f>
        <v>78.040999999999997</v>
      </c>
      <c r="AC837" s="253">
        <v>0</v>
      </c>
      <c r="AD837" s="253">
        <v>78.040999999999997</v>
      </c>
      <c r="AE837" s="253">
        <v>78.040999999999997</v>
      </c>
      <c r="AF837" s="257">
        <f t="shared" si="2256"/>
        <v>100</v>
      </c>
    </row>
    <row r="838" spans="1:32" ht="18.75" customHeight="1" x14ac:dyDescent="0.2">
      <c r="A838" s="255" t="s">
        <v>466</v>
      </c>
      <c r="B838" s="267">
        <v>801</v>
      </c>
      <c r="C838" s="248" t="s">
        <v>198</v>
      </c>
      <c r="D838" s="248" t="s">
        <v>192</v>
      </c>
      <c r="E838" s="248" t="s">
        <v>872</v>
      </c>
      <c r="F838" s="248" t="s">
        <v>1104</v>
      </c>
      <c r="G838" s="253"/>
      <c r="H838" s="253"/>
      <c r="I838" s="253"/>
      <c r="J838" s="253"/>
      <c r="K838" s="253"/>
      <c r="L838" s="253"/>
      <c r="M838" s="253"/>
      <c r="N838" s="253"/>
      <c r="O838" s="253"/>
      <c r="P838" s="253"/>
      <c r="Q838" s="253"/>
      <c r="R838" s="253"/>
      <c r="S838" s="253"/>
      <c r="T838" s="253"/>
      <c r="U838" s="253"/>
      <c r="V838" s="253"/>
      <c r="W838" s="253"/>
      <c r="X838" s="253">
        <v>0</v>
      </c>
      <c r="Y838" s="253">
        <v>200</v>
      </c>
      <c r="Z838" s="253">
        <f>X838+Y838</f>
        <v>200</v>
      </c>
      <c r="AA838" s="253">
        <v>130</v>
      </c>
      <c r="AB838" s="253">
        <f>Z838+AA838</f>
        <v>330</v>
      </c>
      <c r="AC838" s="253">
        <v>0</v>
      </c>
      <c r="AD838" s="253">
        <v>330</v>
      </c>
      <c r="AE838" s="253">
        <v>330</v>
      </c>
      <c r="AF838" s="257">
        <f t="shared" si="2256"/>
        <v>100</v>
      </c>
    </row>
    <row r="839" spans="1:32" ht="15" customHeight="1" x14ac:dyDescent="0.2">
      <c r="A839" s="264" t="s">
        <v>908</v>
      </c>
      <c r="B839" s="245">
        <v>801</v>
      </c>
      <c r="C839" s="246" t="s">
        <v>202</v>
      </c>
      <c r="D839" s="248"/>
      <c r="E839" s="248"/>
      <c r="F839" s="248"/>
      <c r="G839" s="253"/>
      <c r="H839" s="271">
        <f>H840+H842</f>
        <v>830</v>
      </c>
      <c r="I839" s="271">
        <f>I840+I842</f>
        <v>20</v>
      </c>
      <c r="J839" s="253">
        <f t="shared" si="2204"/>
        <v>850</v>
      </c>
      <c r="K839" s="271">
        <f>K840+K842</f>
        <v>0</v>
      </c>
      <c r="L839" s="253">
        <f>L840+L842</f>
        <v>830</v>
      </c>
      <c r="M839" s="253">
        <f>M840+M842</f>
        <v>830</v>
      </c>
      <c r="N839" s="253">
        <f>N840+N842</f>
        <v>0</v>
      </c>
      <c r="O839" s="253">
        <f t="shared" ref="O839:Q839" si="2276">O840+O842</f>
        <v>830</v>
      </c>
      <c r="P839" s="253">
        <f t="shared" si="2276"/>
        <v>830</v>
      </c>
      <c r="Q839" s="253">
        <f t="shared" si="2276"/>
        <v>0</v>
      </c>
      <c r="R839" s="271" t="e">
        <f>R842+#REF!</f>
        <v>#REF!</v>
      </c>
      <c r="S839" s="271" t="e">
        <f>S842+#REF!</f>
        <v>#REF!</v>
      </c>
      <c r="T839" s="271" t="e">
        <f>T842+#REF!</f>
        <v>#REF!</v>
      </c>
      <c r="U839" s="271">
        <f>U842</f>
        <v>270</v>
      </c>
      <c r="V839" s="271">
        <f t="shared" ref="V839:X839" si="2277">V842</f>
        <v>830</v>
      </c>
      <c r="W839" s="271">
        <f t="shared" si="2277"/>
        <v>-830</v>
      </c>
      <c r="X839" s="271">
        <f t="shared" si="2277"/>
        <v>0</v>
      </c>
      <c r="Y839" s="271">
        <f t="shared" ref="Y839:Z839" si="2278">Y842</f>
        <v>2144.4287800000002</v>
      </c>
      <c r="Z839" s="271">
        <f t="shared" si="2278"/>
        <v>2144.4287800000002</v>
      </c>
      <c r="AA839" s="271">
        <f t="shared" ref="AA839:AB839" si="2279">AA842</f>
        <v>0</v>
      </c>
      <c r="AB839" s="271">
        <f t="shared" si="2279"/>
        <v>2144.4287800000002</v>
      </c>
      <c r="AC839" s="271">
        <f t="shared" ref="AC839:AD839" si="2280">AC842</f>
        <v>-114.467</v>
      </c>
      <c r="AD839" s="271">
        <f t="shared" si="2280"/>
        <v>2029.9617800000001</v>
      </c>
      <c r="AE839" s="271">
        <f t="shared" ref="AE839" si="2281">AE842</f>
        <v>2029.9617800000001</v>
      </c>
      <c r="AF839" s="257">
        <f t="shared" si="2256"/>
        <v>100</v>
      </c>
    </row>
    <row r="840" spans="1:32" ht="18.75" hidden="1" customHeight="1" x14ac:dyDescent="0.2">
      <c r="A840" s="264" t="s">
        <v>227</v>
      </c>
      <c r="B840" s="245">
        <v>801</v>
      </c>
      <c r="C840" s="246" t="s">
        <v>202</v>
      </c>
      <c r="D840" s="246" t="s">
        <v>190</v>
      </c>
      <c r="E840" s="248"/>
      <c r="F840" s="248"/>
      <c r="G840" s="253"/>
      <c r="H840" s="271">
        <f>H841</f>
        <v>0</v>
      </c>
      <c r="I840" s="271">
        <f>I841</f>
        <v>20</v>
      </c>
      <c r="J840" s="271">
        <f>H840+I840</f>
        <v>20</v>
      </c>
      <c r="K840" s="271">
        <f>K841</f>
        <v>0</v>
      </c>
      <c r="L840" s="271">
        <f>L841</f>
        <v>0</v>
      </c>
      <c r="M840" s="271">
        <f>M841</f>
        <v>0</v>
      </c>
      <c r="N840" s="271">
        <f t="shared" ref="N840:AE840" si="2282">N841</f>
        <v>0</v>
      </c>
      <c r="O840" s="271">
        <f t="shared" si="2282"/>
        <v>0</v>
      </c>
      <c r="P840" s="271">
        <f t="shared" si="2282"/>
        <v>0</v>
      </c>
      <c r="Q840" s="271">
        <f t="shared" si="2282"/>
        <v>0</v>
      </c>
      <c r="R840" s="271">
        <f t="shared" si="2282"/>
        <v>0</v>
      </c>
      <c r="S840" s="271">
        <f t="shared" si="2282"/>
        <v>0</v>
      </c>
      <c r="T840" s="271">
        <f t="shared" si="2282"/>
        <v>0</v>
      </c>
      <c r="U840" s="271">
        <f t="shared" si="2282"/>
        <v>0</v>
      </c>
      <c r="V840" s="271">
        <f t="shared" si="2282"/>
        <v>0</v>
      </c>
      <c r="W840" s="271">
        <f t="shared" si="2282"/>
        <v>0</v>
      </c>
      <c r="X840" s="271">
        <f t="shared" si="2282"/>
        <v>0</v>
      </c>
      <c r="Y840" s="271">
        <f t="shared" si="2282"/>
        <v>0</v>
      </c>
      <c r="Z840" s="271">
        <f t="shared" si="2282"/>
        <v>0</v>
      </c>
      <c r="AA840" s="271">
        <f t="shared" si="2282"/>
        <v>0</v>
      </c>
      <c r="AB840" s="271">
        <f t="shared" si="2282"/>
        <v>0</v>
      </c>
      <c r="AC840" s="271">
        <f t="shared" si="2282"/>
        <v>0</v>
      </c>
      <c r="AD840" s="271">
        <f t="shared" si="2282"/>
        <v>0</v>
      </c>
      <c r="AE840" s="271">
        <f t="shared" si="2282"/>
        <v>0</v>
      </c>
      <c r="AF840" s="257" t="e">
        <f t="shared" si="2256"/>
        <v>#DIV/0!</v>
      </c>
    </row>
    <row r="841" spans="1:32" ht="18.75" hidden="1" customHeight="1" x14ac:dyDescent="0.2">
      <c r="A841" s="255" t="s">
        <v>78</v>
      </c>
      <c r="B841" s="267">
        <v>801</v>
      </c>
      <c r="C841" s="248" t="s">
        <v>202</v>
      </c>
      <c r="D841" s="248" t="s">
        <v>190</v>
      </c>
      <c r="E841" s="248" t="s">
        <v>747</v>
      </c>
      <c r="F841" s="248" t="s">
        <v>79</v>
      </c>
      <c r="G841" s="253"/>
      <c r="H841" s="253">
        <v>0</v>
      </c>
      <c r="I841" s="253">
        <v>20</v>
      </c>
      <c r="J841" s="253">
        <f>H841+I841</f>
        <v>20</v>
      </c>
      <c r="K841" s="253">
        <v>0</v>
      </c>
      <c r="L841" s="253">
        <v>0</v>
      </c>
      <c r="M841" s="253">
        <v>0</v>
      </c>
      <c r="N841" s="253">
        <v>0</v>
      </c>
      <c r="O841" s="253">
        <f>M841+N841</f>
        <v>0</v>
      </c>
      <c r="P841" s="253">
        <v>0</v>
      </c>
      <c r="Q841" s="253">
        <v>0</v>
      </c>
      <c r="R841" s="253">
        <f t="shared" si="2212"/>
        <v>0</v>
      </c>
      <c r="S841" s="253">
        <f t="shared" ref="S841" si="2283">Q841+R841</f>
        <v>0</v>
      </c>
      <c r="T841" s="253">
        <f t="shared" ref="T841" si="2284">R841+S841</f>
        <v>0</v>
      </c>
      <c r="U841" s="253">
        <f t="shared" ref="U841" si="2285">S841+T841</f>
        <v>0</v>
      </c>
      <c r="V841" s="253">
        <f t="shared" ref="V841" si="2286">T841+U841</f>
        <v>0</v>
      </c>
      <c r="W841" s="253">
        <f t="shared" ref="W841" si="2287">U841+V841</f>
        <v>0</v>
      </c>
      <c r="X841" s="253">
        <f t="shared" ref="X841" si="2288">V841+W841</f>
        <v>0</v>
      </c>
      <c r="Y841" s="253">
        <f t="shared" ref="Y841" si="2289">W841+X841</f>
        <v>0</v>
      </c>
      <c r="Z841" s="253">
        <f t="shared" ref="Z841" si="2290">X841+Y841</f>
        <v>0</v>
      </c>
      <c r="AA841" s="253">
        <f t="shared" ref="AA841" si="2291">Y841+Z841</f>
        <v>0</v>
      </c>
      <c r="AB841" s="253">
        <f t="shared" ref="AB841" si="2292">Z841+AA841</f>
        <v>0</v>
      </c>
      <c r="AC841" s="253">
        <f t="shared" ref="AC841" si="2293">AA841+AB841</f>
        <v>0</v>
      </c>
      <c r="AD841" s="253">
        <f t="shared" ref="AD841:AE841" si="2294">AB841+AC841</f>
        <v>0</v>
      </c>
      <c r="AE841" s="253">
        <f t="shared" si="2294"/>
        <v>0</v>
      </c>
      <c r="AF841" s="257" t="e">
        <f t="shared" si="2256"/>
        <v>#DIV/0!</v>
      </c>
    </row>
    <row r="842" spans="1:32" s="429" customFormat="1" ht="15.75" customHeight="1" x14ac:dyDescent="0.2">
      <c r="A842" s="375" t="s">
        <v>228</v>
      </c>
      <c r="B842" s="245">
        <v>801</v>
      </c>
      <c r="C842" s="246" t="s">
        <v>202</v>
      </c>
      <c r="D842" s="246" t="s">
        <v>192</v>
      </c>
      <c r="E842" s="246"/>
      <c r="F842" s="246"/>
      <c r="G842" s="271"/>
      <c r="H842" s="271">
        <f t="shared" ref="H842:AE842" si="2295">H843</f>
        <v>830</v>
      </c>
      <c r="I842" s="271">
        <f t="shared" si="2295"/>
        <v>0</v>
      </c>
      <c r="J842" s="271">
        <f t="shared" si="2295"/>
        <v>830</v>
      </c>
      <c r="K842" s="271">
        <f t="shared" si="2295"/>
        <v>0</v>
      </c>
      <c r="L842" s="271">
        <f t="shared" si="2295"/>
        <v>830</v>
      </c>
      <c r="M842" s="271">
        <f t="shared" si="2295"/>
        <v>830</v>
      </c>
      <c r="N842" s="271">
        <f t="shared" si="2295"/>
        <v>0</v>
      </c>
      <c r="O842" s="271">
        <f t="shared" si="2295"/>
        <v>830</v>
      </c>
      <c r="P842" s="271">
        <f t="shared" si="2295"/>
        <v>830</v>
      </c>
      <c r="Q842" s="271">
        <f t="shared" si="2295"/>
        <v>0</v>
      </c>
      <c r="R842" s="271">
        <f t="shared" si="2295"/>
        <v>830</v>
      </c>
      <c r="S842" s="271">
        <f t="shared" si="2295"/>
        <v>370</v>
      </c>
      <c r="T842" s="271">
        <f t="shared" si="2295"/>
        <v>830</v>
      </c>
      <c r="U842" s="271">
        <f t="shared" si="2295"/>
        <v>270</v>
      </c>
      <c r="V842" s="271">
        <f t="shared" si="2295"/>
        <v>830</v>
      </c>
      <c r="W842" s="271">
        <f t="shared" si="2295"/>
        <v>-830</v>
      </c>
      <c r="X842" s="271">
        <f t="shared" si="2295"/>
        <v>0</v>
      </c>
      <c r="Y842" s="271">
        <f t="shared" si="2295"/>
        <v>2144.4287800000002</v>
      </c>
      <c r="Z842" s="271">
        <f t="shared" si="2295"/>
        <v>2144.4287800000002</v>
      </c>
      <c r="AA842" s="271">
        <f t="shared" si="2295"/>
        <v>0</v>
      </c>
      <c r="AB842" s="271">
        <f t="shared" si="2295"/>
        <v>2144.4287800000002</v>
      </c>
      <c r="AC842" s="271">
        <f t="shared" si="2295"/>
        <v>-114.467</v>
      </c>
      <c r="AD842" s="271">
        <f t="shared" si="2295"/>
        <v>2029.9617800000001</v>
      </c>
      <c r="AE842" s="271">
        <f t="shared" si="2295"/>
        <v>2029.9617800000001</v>
      </c>
      <c r="AF842" s="257">
        <f t="shared" si="2256"/>
        <v>100</v>
      </c>
    </row>
    <row r="843" spans="1:32" ht="30" x14ac:dyDescent="0.2">
      <c r="A843" s="269" t="s">
        <v>976</v>
      </c>
      <c r="B843" s="267" t="s">
        <v>146</v>
      </c>
      <c r="C843" s="248" t="s">
        <v>202</v>
      </c>
      <c r="D843" s="248" t="s">
        <v>192</v>
      </c>
      <c r="E843" s="248" t="s">
        <v>782</v>
      </c>
      <c r="F843" s="248"/>
      <c r="G843" s="253"/>
      <c r="H843" s="253">
        <v>830</v>
      </c>
      <c r="I843" s="253">
        <v>0</v>
      </c>
      <c r="J843" s="253">
        <f>H843+I843</f>
        <v>830</v>
      </c>
      <c r="K843" s="253">
        <v>0</v>
      </c>
      <c r="L843" s="253">
        <v>830</v>
      </c>
      <c r="M843" s="253">
        <v>830</v>
      </c>
      <c r="N843" s="253">
        <v>0</v>
      </c>
      <c r="O843" s="253">
        <f>M843+N843</f>
        <v>830</v>
      </c>
      <c r="P843" s="253">
        <v>830</v>
      </c>
      <c r="Q843" s="253">
        <v>0</v>
      </c>
      <c r="R843" s="253">
        <f t="shared" si="2212"/>
        <v>830</v>
      </c>
      <c r="S843" s="253">
        <v>370</v>
      </c>
      <c r="T843" s="253">
        <v>830</v>
      </c>
      <c r="U843" s="253">
        <v>270</v>
      </c>
      <c r="V843" s="253">
        <v>830</v>
      </c>
      <c r="W843" s="253">
        <v>-830</v>
      </c>
      <c r="X843" s="253">
        <f>X844+X845+X846</f>
        <v>0</v>
      </c>
      <c r="Y843" s="253">
        <f t="shared" ref="Y843:Z843" si="2296">Y844+Y845+Y846</f>
        <v>2144.4287800000002</v>
      </c>
      <c r="Z843" s="253">
        <f t="shared" si="2296"/>
        <v>2144.4287800000002</v>
      </c>
      <c r="AA843" s="253">
        <f t="shared" ref="AA843:AB843" si="2297">AA844+AA845+AA846</f>
        <v>0</v>
      </c>
      <c r="AB843" s="253">
        <f t="shared" si="2297"/>
        <v>2144.4287800000002</v>
      </c>
      <c r="AC843" s="253">
        <f t="shared" ref="AC843:AD843" si="2298">AC844+AC845+AC846</f>
        <v>-114.467</v>
      </c>
      <c r="AD843" s="253">
        <f t="shared" si="2298"/>
        <v>2029.9617800000001</v>
      </c>
      <c r="AE843" s="253">
        <f t="shared" ref="AE843" si="2299">AE844+AE845+AE846</f>
        <v>2029.9617800000001</v>
      </c>
      <c r="AF843" s="257">
        <f t="shared" si="2256"/>
        <v>100</v>
      </c>
    </row>
    <row r="844" spans="1:32" x14ac:dyDescent="0.2">
      <c r="A844" s="269" t="s">
        <v>1190</v>
      </c>
      <c r="B844" s="267" t="s">
        <v>146</v>
      </c>
      <c r="C844" s="248" t="s">
        <v>202</v>
      </c>
      <c r="D844" s="248" t="s">
        <v>192</v>
      </c>
      <c r="E844" s="248" t="s">
        <v>782</v>
      </c>
      <c r="F844" s="248" t="s">
        <v>1188</v>
      </c>
      <c r="G844" s="253"/>
      <c r="H844" s="253"/>
      <c r="I844" s="253"/>
      <c r="J844" s="253"/>
      <c r="K844" s="253"/>
      <c r="L844" s="253"/>
      <c r="M844" s="253"/>
      <c r="N844" s="253"/>
      <c r="O844" s="253"/>
      <c r="P844" s="253"/>
      <c r="Q844" s="253"/>
      <c r="R844" s="253"/>
      <c r="S844" s="253"/>
      <c r="T844" s="253"/>
      <c r="U844" s="253"/>
      <c r="V844" s="253"/>
      <c r="W844" s="253"/>
      <c r="X844" s="253">
        <f t="shared" ref="X844:X846" si="2300">V844+W844</f>
        <v>0</v>
      </c>
      <c r="Y844" s="253">
        <v>1100</v>
      </c>
      <c r="Z844" s="253">
        <f t="shared" ref="Z844:Z846" si="2301">X844+Y844</f>
        <v>1100</v>
      </c>
      <c r="AA844" s="253">
        <v>0</v>
      </c>
      <c r="AB844" s="253">
        <f t="shared" ref="AB844:AB846" si="2302">Z844+AA844</f>
        <v>1100</v>
      </c>
      <c r="AC844" s="253">
        <v>-114.467</v>
      </c>
      <c r="AD844" s="253">
        <v>985.53300000000002</v>
      </c>
      <c r="AE844" s="253">
        <v>985.53300000000002</v>
      </c>
      <c r="AF844" s="257">
        <f t="shared" si="2256"/>
        <v>100</v>
      </c>
    </row>
    <row r="845" spans="1:32" ht="21" customHeight="1" x14ac:dyDescent="0.2">
      <c r="A845" s="269" t="s">
        <v>1241</v>
      </c>
      <c r="B845" s="267" t="s">
        <v>146</v>
      </c>
      <c r="C845" s="248" t="s">
        <v>202</v>
      </c>
      <c r="D845" s="248" t="s">
        <v>192</v>
      </c>
      <c r="E845" s="248" t="s">
        <v>782</v>
      </c>
      <c r="F845" s="248" t="s">
        <v>924</v>
      </c>
      <c r="G845" s="253"/>
      <c r="H845" s="253"/>
      <c r="I845" s="253"/>
      <c r="J845" s="253"/>
      <c r="K845" s="253"/>
      <c r="L845" s="253"/>
      <c r="M845" s="253"/>
      <c r="N845" s="253"/>
      <c r="O845" s="253"/>
      <c r="P845" s="253"/>
      <c r="Q845" s="253"/>
      <c r="R845" s="253"/>
      <c r="S845" s="253"/>
      <c r="T845" s="253"/>
      <c r="U845" s="253"/>
      <c r="V845" s="253"/>
      <c r="W845" s="253"/>
      <c r="X845" s="253">
        <f t="shared" si="2300"/>
        <v>0</v>
      </c>
      <c r="Y845" s="253">
        <v>633.37099999999998</v>
      </c>
      <c r="Z845" s="253">
        <f t="shared" si="2301"/>
        <v>633.37099999999998</v>
      </c>
      <c r="AA845" s="253">
        <v>0</v>
      </c>
      <c r="AB845" s="253">
        <f t="shared" si="2302"/>
        <v>633.37099999999998</v>
      </c>
      <c r="AC845" s="253">
        <v>0</v>
      </c>
      <c r="AD845" s="253">
        <v>633.37099999999998</v>
      </c>
      <c r="AE845" s="253">
        <v>633.37099999999998</v>
      </c>
      <c r="AF845" s="257">
        <f t="shared" si="2256"/>
        <v>100</v>
      </c>
    </row>
    <row r="846" spans="1:32" ht="21" customHeight="1" x14ac:dyDescent="0.2">
      <c r="A846" s="269" t="s">
        <v>1242</v>
      </c>
      <c r="B846" s="267" t="s">
        <v>146</v>
      </c>
      <c r="C846" s="248" t="s">
        <v>202</v>
      </c>
      <c r="D846" s="248" t="s">
        <v>192</v>
      </c>
      <c r="E846" s="248" t="s">
        <v>782</v>
      </c>
      <c r="F846" s="248" t="s">
        <v>1240</v>
      </c>
      <c r="G846" s="253"/>
      <c r="H846" s="253"/>
      <c r="I846" s="253"/>
      <c r="J846" s="253"/>
      <c r="K846" s="253"/>
      <c r="L846" s="253"/>
      <c r="M846" s="253"/>
      <c r="N846" s="253"/>
      <c r="O846" s="253"/>
      <c r="P846" s="253"/>
      <c r="Q846" s="253"/>
      <c r="R846" s="253"/>
      <c r="S846" s="253"/>
      <c r="T846" s="253"/>
      <c r="U846" s="253"/>
      <c r="V846" s="253"/>
      <c r="W846" s="253"/>
      <c r="X846" s="253">
        <f t="shared" si="2300"/>
        <v>0</v>
      </c>
      <c r="Y846" s="253">
        <v>411.05777999999998</v>
      </c>
      <c r="Z846" s="253">
        <f t="shared" si="2301"/>
        <v>411.05777999999998</v>
      </c>
      <c r="AA846" s="253">
        <v>0</v>
      </c>
      <c r="AB846" s="253">
        <f t="shared" si="2302"/>
        <v>411.05777999999998</v>
      </c>
      <c r="AC846" s="253">
        <v>0</v>
      </c>
      <c r="AD846" s="253">
        <v>411.05777999999998</v>
      </c>
      <c r="AE846" s="253">
        <v>411.05777999999998</v>
      </c>
      <c r="AF846" s="257">
        <f t="shared" si="2256"/>
        <v>100</v>
      </c>
    </row>
    <row r="847" spans="1:32" s="429" customFormat="1" ht="14.25" x14ac:dyDescent="0.2">
      <c r="A847" s="447" t="s">
        <v>65</v>
      </c>
      <c r="B847" s="245">
        <v>801</v>
      </c>
      <c r="C847" s="246">
        <v>10</v>
      </c>
      <c r="D847" s="246"/>
      <c r="E847" s="246"/>
      <c r="F847" s="246"/>
      <c r="G847" s="271"/>
      <c r="H847" s="271" t="e">
        <f>H848+H851+#REF!</f>
        <v>#REF!</v>
      </c>
      <c r="I847" s="271" t="e">
        <f>I848+I851+#REF!</f>
        <v>#REF!</v>
      </c>
      <c r="J847" s="271" t="e">
        <f>J848+J851+#REF!</f>
        <v>#REF!</v>
      </c>
      <c r="K847" s="271" t="e">
        <f>K848+K851+#REF!</f>
        <v>#REF!</v>
      </c>
      <c r="L847" s="271" t="e">
        <f>L848+L851</f>
        <v>#REF!</v>
      </c>
      <c r="M847" s="271" t="e">
        <f>M848+M851+#REF!</f>
        <v>#REF!</v>
      </c>
      <c r="N847" s="271" t="e">
        <f>N848+N851+#REF!</f>
        <v>#REF!</v>
      </c>
      <c r="O847" s="271" t="e">
        <f>O848+O851+#REF!</f>
        <v>#REF!</v>
      </c>
      <c r="P847" s="271" t="e">
        <f>P848+P851+#REF!</f>
        <v>#REF!</v>
      </c>
      <c r="Q847" s="271" t="e">
        <f>Q848+Q851+#REF!</f>
        <v>#REF!</v>
      </c>
      <c r="R847" s="271" t="e">
        <f>R848+R851+#REF!</f>
        <v>#REF!</v>
      </c>
      <c r="S847" s="271">
        <f t="shared" ref="S847:X847" si="2303">S848+S851</f>
        <v>-2798.9</v>
      </c>
      <c r="T847" s="271">
        <f t="shared" si="2303"/>
        <v>2432.4</v>
      </c>
      <c r="U847" s="271">
        <f t="shared" si="2303"/>
        <v>-1113.8999999999999</v>
      </c>
      <c r="V847" s="271">
        <f t="shared" si="2303"/>
        <v>1301.2</v>
      </c>
      <c r="W847" s="271">
        <f t="shared" si="2303"/>
        <v>-55.5</v>
      </c>
      <c r="X847" s="271">
        <f t="shared" si="2303"/>
        <v>1245.7</v>
      </c>
      <c r="Y847" s="271">
        <f t="shared" ref="Y847:Z847" si="2304">Y848+Y851</f>
        <v>2538.8420000000001</v>
      </c>
      <c r="Z847" s="271">
        <f t="shared" si="2304"/>
        <v>3784.5420000000004</v>
      </c>
      <c r="AA847" s="271">
        <f t="shared" ref="AA847:AB847" si="2305">AA848+AA851</f>
        <v>58586.543799999999</v>
      </c>
      <c r="AB847" s="271">
        <f t="shared" si="2305"/>
        <v>62371.085799999993</v>
      </c>
      <c r="AC847" s="271">
        <f t="shared" ref="AC847:AD847" si="2306">AC848+AC851</f>
        <v>2907.6179999999999</v>
      </c>
      <c r="AD847" s="271">
        <f t="shared" si="2306"/>
        <v>65278.708809999996</v>
      </c>
      <c r="AE847" s="271">
        <f t="shared" ref="AE847" si="2307">AE848+AE851</f>
        <v>59145.879100000006</v>
      </c>
      <c r="AF847" s="257">
        <f t="shared" si="2256"/>
        <v>90.605160822267209</v>
      </c>
    </row>
    <row r="848" spans="1:32" ht="13.5" customHeight="1" x14ac:dyDescent="0.2">
      <c r="A848" s="447" t="s">
        <v>275</v>
      </c>
      <c r="B848" s="245">
        <v>801</v>
      </c>
      <c r="C848" s="246">
        <v>10</v>
      </c>
      <c r="D848" s="246" t="s">
        <v>190</v>
      </c>
      <c r="E848" s="246"/>
      <c r="F848" s="246"/>
      <c r="G848" s="253" t="e">
        <f>#REF!+G849</f>
        <v>#REF!</v>
      </c>
      <c r="H848" s="253">
        <f>H849</f>
        <v>303.05</v>
      </c>
      <c r="I848" s="253">
        <f>I849</f>
        <v>0</v>
      </c>
      <c r="J848" s="253">
        <f>H848+I848</f>
        <v>303.05</v>
      </c>
      <c r="K848" s="253">
        <f t="shared" ref="K848:AC849" si="2308">K849</f>
        <v>0</v>
      </c>
      <c r="L848" s="271">
        <f t="shared" si="2308"/>
        <v>303.05</v>
      </c>
      <c r="M848" s="271">
        <f t="shared" si="2308"/>
        <v>303.05</v>
      </c>
      <c r="N848" s="271">
        <f t="shared" si="2308"/>
        <v>57.95</v>
      </c>
      <c r="O848" s="271">
        <f t="shared" si="2308"/>
        <v>361</v>
      </c>
      <c r="P848" s="271">
        <f t="shared" si="2308"/>
        <v>361</v>
      </c>
      <c r="Q848" s="271">
        <f t="shared" si="2308"/>
        <v>22</v>
      </c>
      <c r="R848" s="271">
        <f t="shared" si="2308"/>
        <v>383</v>
      </c>
      <c r="S848" s="271">
        <f t="shared" si="2308"/>
        <v>17</v>
      </c>
      <c r="T848" s="271">
        <f t="shared" si="2308"/>
        <v>383</v>
      </c>
      <c r="U848" s="271">
        <f t="shared" si="2308"/>
        <v>17</v>
      </c>
      <c r="V848" s="271">
        <f t="shared" si="2308"/>
        <v>400</v>
      </c>
      <c r="W848" s="271">
        <f t="shared" si="2308"/>
        <v>20</v>
      </c>
      <c r="X848" s="271">
        <f t="shared" si="2308"/>
        <v>420</v>
      </c>
      <c r="Y848" s="271">
        <f t="shared" si="2308"/>
        <v>0</v>
      </c>
      <c r="Z848" s="271">
        <f t="shared" si="2308"/>
        <v>420</v>
      </c>
      <c r="AA848" s="271">
        <f t="shared" si="2308"/>
        <v>0</v>
      </c>
      <c r="AB848" s="271">
        <f t="shared" ref="AA848:AE849" si="2309">AB849</f>
        <v>420</v>
      </c>
      <c r="AC848" s="271">
        <f t="shared" si="2308"/>
        <v>0.76</v>
      </c>
      <c r="AD848" s="271">
        <f t="shared" si="2309"/>
        <v>420.76100000000002</v>
      </c>
      <c r="AE848" s="271">
        <f t="shared" si="2309"/>
        <v>420.76100000000002</v>
      </c>
      <c r="AF848" s="257">
        <f t="shared" si="2256"/>
        <v>100</v>
      </c>
    </row>
    <row r="849" spans="1:32" ht="16.5" customHeight="1" x14ac:dyDescent="0.2">
      <c r="A849" s="255" t="s">
        <v>470</v>
      </c>
      <c r="B849" s="267">
        <v>801</v>
      </c>
      <c r="C849" s="248">
        <v>10</v>
      </c>
      <c r="D849" s="248" t="s">
        <v>190</v>
      </c>
      <c r="E849" s="247" t="s">
        <v>792</v>
      </c>
      <c r="F849" s="248"/>
      <c r="G849" s="253"/>
      <c r="H849" s="253">
        <f>H850</f>
        <v>303.05</v>
      </c>
      <c r="I849" s="253">
        <f>I850</f>
        <v>0</v>
      </c>
      <c r="J849" s="253">
        <f>H849+I849</f>
        <v>303.05</v>
      </c>
      <c r="K849" s="253">
        <f t="shared" si="2308"/>
        <v>0</v>
      </c>
      <c r="L849" s="253">
        <f t="shared" si="2308"/>
        <v>303.05</v>
      </c>
      <c r="M849" s="253">
        <f t="shared" si="2308"/>
        <v>303.05</v>
      </c>
      <c r="N849" s="253">
        <f t="shared" si="2308"/>
        <v>57.95</v>
      </c>
      <c r="O849" s="253">
        <f t="shared" si="2308"/>
        <v>361</v>
      </c>
      <c r="P849" s="253">
        <f t="shared" si="2308"/>
        <v>361</v>
      </c>
      <c r="Q849" s="253">
        <f t="shared" si="2308"/>
        <v>22</v>
      </c>
      <c r="R849" s="253">
        <f t="shared" si="2308"/>
        <v>383</v>
      </c>
      <c r="S849" s="253">
        <f t="shared" si="2308"/>
        <v>17</v>
      </c>
      <c r="T849" s="253">
        <f t="shared" si="2308"/>
        <v>383</v>
      </c>
      <c r="U849" s="253">
        <f t="shared" si="2308"/>
        <v>17</v>
      </c>
      <c r="V849" s="253">
        <f t="shared" si="2308"/>
        <v>400</v>
      </c>
      <c r="W849" s="253">
        <f t="shared" si="2308"/>
        <v>20</v>
      </c>
      <c r="X849" s="253">
        <f t="shared" si="2308"/>
        <v>420</v>
      </c>
      <c r="Y849" s="253">
        <f t="shared" si="2308"/>
        <v>0</v>
      </c>
      <c r="Z849" s="253">
        <f t="shared" si="2308"/>
        <v>420</v>
      </c>
      <c r="AA849" s="253">
        <f t="shared" si="2309"/>
        <v>0</v>
      </c>
      <c r="AB849" s="253">
        <f t="shared" si="2309"/>
        <v>420</v>
      </c>
      <c r="AC849" s="253">
        <f t="shared" si="2309"/>
        <v>0.76</v>
      </c>
      <c r="AD849" s="253">
        <f t="shared" si="2309"/>
        <v>420.76100000000002</v>
      </c>
      <c r="AE849" s="253">
        <f t="shared" si="2309"/>
        <v>420.76100000000002</v>
      </c>
      <c r="AF849" s="257">
        <f t="shared" si="2256"/>
        <v>100</v>
      </c>
    </row>
    <row r="850" spans="1:32" x14ac:dyDescent="0.2">
      <c r="A850" s="255" t="s">
        <v>341</v>
      </c>
      <c r="B850" s="267">
        <v>801</v>
      </c>
      <c r="C850" s="248">
        <v>10</v>
      </c>
      <c r="D850" s="248" t="s">
        <v>190</v>
      </c>
      <c r="E850" s="247" t="s">
        <v>792</v>
      </c>
      <c r="F850" s="248" t="s">
        <v>342</v>
      </c>
      <c r="G850" s="253"/>
      <c r="H850" s="253">
        <v>303.05</v>
      </c>
      <c r="I850" s="253">
        <v>0</v>
      </c>
      <c r="J850" s="253">
        <f>H850+I850</f>
        <v>303.05</v>
      </c>
      <c r="K850" s="253">
        <v>0</v>
      </c>
      <c r="L850" s="253">
        <v>303.05</v>
      </c>
      <c r="M850" s="253">
        <v>303.05</v>
      </c>
      <c r="N850" s="253">
        <v>57.95</v>
      </c>
      <c r="O850" s="253">
        <f>M850+N850</f>
        <v>361</v>
      </c>
      <c r="P850" s="253">
        <v>361</v>
      </c>
      <c r="Q850" s="253">
        <v>22</v>
      </c>
      <c r="R850" s="253">
        <f t="shared" si="2212"/>
        <v>383</v>
      </c>
      <c r="S850" s="253">
        <v>17</v>
      </c>
      <c r="T850" s="253">
        <v>383</v>
      </c>
      <c r="U850" s="253">
        <v>17</v>
      </c>
      <c r="V850" s="253">
        <v>400</v>
      </c>
      <c r="W850" s="253">
        <v>20</v>
      </c>
      <c r="X850" s="253">
        <f t="shared" ref="X850" si="2310">V850+W850</f>
        <v>420</v>
      </c>
      <c r="Y850" s="253">
        <v>0</v>
      </c>
      <c r="Z850" s="253">
        <f t="shared" ref="Z850" si="2311">X850+Y850</f>
        <v>420</v>
      </c>
      <c r="AA850" s="253">
        <v>0</v>
      </c>
      <c r="AB850" s="253">
        <f t="shared" ref="AB850" si="2312">Z850+AA850</f>
        <v>420</v>
      </c>
      <c r="AC850" s="253">
        <v>0.76</v>
      </c>
      <c r="AD850" s="253">
        <v>420.76100000000002</v>
      </c>
      <c r="AE850" s="253">
        <v>420.76100000000002</v>
      </c>
      <c r="AF850" s="257">
        <f t="shared" si="2256"/>
        <v>100</v>
      </c>
    </row>
    <row r="851" spans="1:32" x14ac:dyDescent="0.2">
      <c r="A851" s="447" t="s">
        <v>277</v>
      </c>
      <c r="B851" s="245">
        <v>801</v>
      </c>
      <c r="C851" s="246">
        <v>10</v>
      </c>
      <c r="D851" s="246" t="s">
        <v>194</v>
      </c>
      <c r="E851" s="246"/>
      <c r="F851" s="246"/>
      <c r="G851" s="253" t="e">
        <f>#REF!+#REF!+G852+#REF!</f>
        <v>#REF!</v>
      </c>
      <c r="H851" s="271" t="e">
        <f>H852</f>
        <v>#REF!</v>
      </c>
      <c r="I851" s="271" t="e">
        <f>I852</f>
        <v>#REF!</v>
      </c>
      <c r="J851" s="271" t="e">
        <f>J852</f>
        <v>#REF!</v>
      </c>
      <c r="K851" s="271" t="e">
        <f>K852+#REF!</f>
        <v>#REF!</v>
      </c>
      <c r="L851" s="271" t="e">
        <f>L852+#REF!</f>
        <v>#REF!</v>
      </c>
      <c r="M851" s="271" t="e">
        <f>M852+#REF!</f>
        <v>#REF!</v>
      </c>
      <c r="N851" s="271" t="e">
        <f>N852+#REF!</f>
        <v>#REF!</v>
      </c>
      <c r="O851" s="271" t="e">
        <f>O852+#REF!</f>
        <v>#REF!</v>
      </c>
      <c r="P851" s="271" t="e">
        <f>P852+#REF!</f>
        <v>#REF!</v>
      </c>
      <c r="Q851" s="271" t="e">
        <f>Q852+#REF!</f>
        <v>#REF!</v>
      </c>
      <c r="R851" s="271">
        <f>R852</f>
        <v>4981.8</v>
      </c>
      <c r="S851" s="271">
        <f t="shared" ref="S851:W851" si="2313">S852</f>
        <v>-2815.9</v>
      </c>
      <c r="T851" s="271">
        <f t="shared" si="2313"/>
        <v>2049.4</v>
      </c>
      <c r="U851" s="271">
        <f t="shared" si="2313"/>
        <v>-1130.8999999999999</v>
      </c>
      <c r="V851" s="271">
        <f t="shared" si="2313"/>
        <v>901.2</v>
      </c>
      <c r="W851" s="271">
        <f t="shared" si="2313"/>
        <v>-75.5</v>
      </c>
      <c r="X851" s="271">
        <f>X852+X869+X870</f>
        <v>825.7</v>
      </c>
      <c r="Y851" s="271">
        <f t="shared" ref="Y851" si="2314">Y852+Y869+Y870</f>
        <v>2538.8420000000001</v>
      </c>
      <c r="Z851" s="271">
        <f>Z852+Z869+Z870+Z865</f>
        <v>3364.5420000000004</v>
      </c>
      <c r="AA851" s="271">
        <f t="shared" ref="AA851:AB851" si="2315">AA852+AA869+AA870+AA865</f>
        <v>58586.543799999999</v>
      </c>
      <c r="AB851" s="271">
        <f t="shared" si="2315"/>
        <v>61951.085799999993</v>
      </c>
      <c r="AC851" s="271">
        <f t="shared" ref="AC851:AD851" si="2316">AC852+AC869+AC870+AC865</f>
        <v>2906.8579999999997</v>
      </c>
      <c r="AD851" s="271">
        <f t="shared" si="2316"/>
        <v>64857.947809999998</v>
      </c>
      <c r="AE851" s="271">
        <f t="shared" ref="AE851" si="2317">AE852+AE869+AE870+AE865</f>
        <v>58725.118100000007</v>
      </c>
      <c r="AF851" s="257">
        <f t="shared" si="2256"/>
        <v>90.54421251815431</v>
      </c>
    </row>
    <row r="852" spans="1:32" ht="31.5" customHeight="1" x14ac:dyDescent="0.2">
      <c r="A852" s="255" t="s">
        <v>996</v>
      </c>
      <c r="B852" s="267">
        <v>801</v>
      </c>
      <c r="C852" s="248" t="s">
        <v>214</v>
      </c>
      <c r="D852" s="248" t="s">
        <v>194</v>
      </c>
      <c r="E852" s="248" t="s">
        <v>863</v>
      </c>
      <c r="F852" s="248"/>
      <c r="G852" s="253" t="e">
        <f>#REF!+G855+G858+G860</f>
        <v>#REF!</v>
      </c>
      <c r="H852" s="253" t="e">
        <f>#REF!+H855+H858+H860+#REF!</f>
        <v>#REF!</v>
      </c>
      <c r="I852" s="253" t="e">
        <f>#REF!+I855+I858+I860+#REF!</f>
        <v>#REF!</v>
      </c>
      <c r="J852" s="253" t="e">
        <f>#REF!+J855+J858+J860+#REF!</f>
        <v>#REF!</v>
      </c>
      <c r="K852" s="253" t="e">
        <f>#REF!+K855+K858+K860+#REF!+K856</f>
        <v>#REF!</v>
      </c>
      <c r="L852" s="253" t="e">
        <f>L854+L855+L858+#REF!+#REF!</f>
        <v>#REF!</v>
      </c>
      <c r="M852" s="253" t="e">
        <f>M854+M855+M858+#REF!+#REF!</f>
        <v>#REF!</v>
      </c>
      <c r="N852" s="253" t="e">
        <f>N854+N855+N858+#REF!+#REF!</f>
        <v>#REF!</v>
      </c>
      <c r="O852" s="253" t="e">
        <f>O854+O855+O858+#REF!+#REF!</f>
        <v>#REF!</v>
      </c>
      <c r="P852" s="253" t="e">
        <f>P854+P855+P858+#REF!+#REF!</f>
        <v>#REF!</v>
      </c>
      <c r="Q852" s="253" t="e">
        <f>Q854+Q855+Q858+#REF!+#REF!</f>
        <v>#REF!</v>
      </c>
      <c r="R852" s="253">
        <f>R854+R855+R858</f>
        <v>4981.8</v>
      </c>
      <c r="S852" s="253">
        <f t="shared" ref="S852:T852" si="2318">S854+S855+S858</f>
        <v>-2815.9</v>
      </c>
      <c r="T852" s="253">
        <f t="shared" si="2318"/>
        <v>2049.4</v>
      </c>
      <c r="U852" s="253">
        <f t="shared" ref="U852:V852" si="2319">U854+U855+U858</f>
        <v>-1130.8999999999999</v>
      </c>
      <c r="V852" s="253">
        <f t="shared" si="2319"/>
        <v>901.2</v>
      </c>
      <c r="W852" s="253">
        <f t="shared" ref="W852" si="2320">W854+W855+W858</f>
        <v>-75.5</v>
      </c>
      <c r="X852" s="253">
        <f>X854+X855+X858+X863</f>
        <v>825.7</v>
      </c>
      <c r="Y852" s="253">
        <f t="shared" ref="Y852:AA852" si="2321">Y854+Y855+Y858+Y863</f>
        <v>2521.0419999999999</v>
      </c>
      <c r="Z852" s="253">
        <f>Z854+Z855+Z858+Z863</f>
        <v>3346.7420000000002</v>
      </c>
      <c r="AA852" s="253">
        <f t="shared" si="2321"/>
        <v>-1195.864</v>
      </c>
      <c r="AB852" s="253">
        <f>AB854+AB855+AB858+AB863</f>
        <v>2150.8779999999997</v>
      </c>
      <c r="AC852" s="253">
        <f t="shared" ref="AC852" si="2322">AC854+AC855+AC858+AC863</f>
        <v>17</v>
      </c>
      <c r="AD852" s="253">
        <f>AD854+AD855+AD858+AD863</f>
        <v>2167.8779999999997</v>
      </c>
      <c r="AE852" s="253">
        <f>AE854+AE855+AE858+AE863</f>
        <v>2167.8779999999997</v>
      </c>
      <c r="AF852" s="257">
        <f t="shared" si="2256"/>
        <v>100</v>
      </c>
    </row>
    <row r="853" spans="1:32" ht="17.25" hidden="1" customHeight="1" x14ac:dyDescent="0.2">
      <c r="A853" s="255" t="s">
        <v>722</v>
      </c>
      <c r="B853" s="267">
        <v>801</v>
      </c>
      <c r="C853" s="248" t="s">
        <v>494</v>
      </c>
      <c r="D853" s="248" t="s">
        <v>194</v>
      </c>
      <c r="E853" s="248" t="s">
        <v>791</v>
      </c>
      <c r="F853" s="248" t="s">
        <v>94</v>
      </c>
      <c r="G853" s="253"/>
      <c r="H853" s="253">
        <v>400</v>
      </c>
      <c r="I853" s="253">
        <v>-363.1</v>
      </c>
      <c r="J853" s="253">
        <f t="shared" ref="J853:J861" si="2323">H853+I853</f>
        <v>36.899999999999977</v>
      </c>
      <c r="K853" s="253">
        <v>0</v>
      </c>
      <c r="L853" s="253">
        <v>0</v>
      </c>
      <c r="M853" s="253">
        <v>0</v>
      </c>
      <c r="N853" s="253">
        <v>0</v>
      </c>
      <c r="O853" s="253">
        <v>0</v>
      </c>
      <c r="P853" s="253">
        <v>0</v>
      </c>
      <c r="Q853" s="253">
        <v>0</v>
      </c>
      <c r="R853" s="253">
        <f t="shared" si="2212"/>
        <v>0</v>
      </c>
      <c r="S853" s="253">
        <f t="shared" ref="S853:S857" si="2324">Q853+R853</f>
        <v>0</v>
      </c>
      <c r="T853" s="253">
        <f t="shared" ref="T853:T857" si="2325">R853+S853</f>
        <v>0</v>
      </c>
      <c r="U853" s="253">
        <f t="shared" ref="U853" si="2326">S853+T853</f>
        <v>0</v>
      </c>
      <c r="V853" s="253">
        <f t="shared" ref="V853:V857" si="2327">T853+U853</f>
        <v>0</v>
      </c>
      <c r="W853" s="253">
        <f t="shared" ref="W853" si="2328">U853+V853</f>
        <v>0</v>
      </c>
      <c r="X853" s="253">
        <f t="shared" ref="X853:X857" si="2329">V853+W853</f>
        <v>0</v>
      </c>
      <c r="Y853" s="253">
        <f t="shared" ref="Y853" si="2330">W853+X853</f>
        <v>0</v>
      </c>
      <c r="Z853" s="253">
        <f t="shared" ref="Z853:Z857" si="2331">X853+Y853</f>
        <v>0</v>
      </c>
      <c r="AA853" s="253">
        <f t="shared" ref="AA853" si="2332">Y853+Z853</f>
        <v>0</v>
      </c>
      <c r="AB853" s="253">
        <f t="shared" ref="AB853:AB857" si="2333">Z853+AA853</f>
        <v>0</v>
      </c>
      <c r="AC853" s="253">
        <f t="shared" ref="AC853" si="2334">AA853+AB853</f>
        <v>0</v>
      </c>
      <c r="AD853" s="253">
        <f t="shared" ref="AD853:AE857" si="2335">AB853+AC853</f>
        <v>0</v>
      </c>
      <c r="AE853" s="253">
        <f t="shared" si="2335"/>
        <v>0</v>
      </c>
      <c r="AF853" s="257" t="e">
        <f t="shared" si="2256"/>
        <v>#DIV/0!</v>
      </c>
    </row>
    <row r="854" spans="1:32" ht="18.75" customHeight="1" x14ac:dyDescent="0.2">
      <c r="A854" s="255" t="s">
        <v>722</v>
      </c>
      <c r="B854" s="267">
        <v>801</v>
      </c>
      <c r="C854" s="248" t="s">
        <v>494</v>
      </c>
      <c r="D854" s="248" t="s">
        <v>194</v>
      </c>
      <c r="E854" s="248" t="s">
        <v>791</v>
      </c>
      <c r="F854" s="248" t="s">
        <v>137</v>
      </c>
      <c r="G854" s="253"/>
      <c r="H854" s="253">
        <v>0</v>
      </c>
      <c r="I854" s="253">
        <v>363.1</v>
      </c>
      <c r="J854" s="253">
        <f t="shared" si="2323"/>
        <v>363.1</v>
      </c>
      <c r="K854" s="253">
        <v>0</v>
      </c>
      <c r="L854" s="253">
        <v>400</v>
      </c>
      <c r="M854" s="253">
        <v>400</v>
      </c>
      <c r="N854" s="253">
        <v>0</v>
      </c>
      <c r="O854" s="253">
        <f>M854+N854</f>
        <v>400</v>
      </c>
      <c r="P854" s="253">
        <v>400</v>
      </c>
      <c r="Q854" s="253">
        <v>0</v>
      </c>
      <c r="R854" s="253">
        <f t="shared" si="2212"/>
        <v>400</v>
      </c>
      <c r="S854" s="253">
        <v>-100</v>
      </c>
      <c r="T854" s="253">
        <v>400</v>
      </c>
      <c r="U854" s="253">
        <v>0</v>
      </c>
      <c r="V854" s="253">
        <v>400</v>
      </c>
      <c r="W854" s="253">
        <v>0</v>
      </c>
      <c r="X854" s="253">
        <f t="shared" si="2329"/>
        <v>400</v>
      </c>
      <c r="Y854" s="253">
        <v>0</v>
      </c>
      <c r="Z854" s="253">
        <f t="shared" si="2331"/>
        <v>400</v>
      </c>
      <c r="AA854" s="253">
        <v>0</v>
      </c>
      <c r="AB854" s="253">
        <f t="shared" si="2333"/>
        <v>400</v>
      </c>
      <c r="AC854" s="253">
        <v>-44</v>
      </c>
      <c r="AD854" s="253">
        <v>356</v>
      </c>
      <c r="AE854" s="253">
        <v>356</v>
      </c>
      <c r="AF854" s="257">
        <f t="shared" si="2256"/>
        <v>100</v>
      </c>
    </row>
    <row r="855" spans="1:32" ht="17.25" customHeight="1" x14ac:dyDescent="0.2">
      <c r="A855" s="255" t="s">
        <v>736</v>
      </c>
      <c r="B855" s="267">
        <v>801</v>
      </c>
      <c r="C855" s="248" t="s">
        <v>494</v>
      </c>
      <c r="D855" s="248" t="s">
        <v>194</v>
      </c>
      <c r="E855" s="248" t="s">
        <v>790</v>
      </c>
      <c r="F855" s="248" t="s">
        <v>94</v>
      </c>
      <c r="G855" s="253"/>
      <c r="H855" s="253">
        <v>100</v>
      </c>
      <c r="I855" s="253">
        <v>0</v>
      </c>
      <c r="J855" s="253">
        <f t="shared" si="2323"/>
        <v>100</v>
      </c>
      <c r="K855" s="253">
        <v>0</v>
      </c>
      <c r="L855" s="253">
        <v>100</v>
      </c>
      <c r="M855" s="253">
        <v>100</v>
      </c>
      <c r="N855" s="253">
        <v>0</v>
      </c>
      <c r="O855" s="253">
        <f t="shared" ref="O855:O857" si="2336">M855+N855</f>
        <v>100</v>
      </c>
      <c r="P855" s="253">
        <v>100</v>
      </c>
      <c r="Q855" s="253">
        <v>0</v>
      </c>
      <c r="R855" s="253">
        <f t="shared" si="2212"/>
        <v>100</v>
      </c>
      <c r="S855" s="253">
        <v>-50</v>
      </c>
      <c r="T855" s="253">
        <v>100</v>
      </c>
      <c r="U855" s="253">
        <v>0</v>
      </c>
      <c r="V855" s="253">
        <v>100</v>
      </c>
      <c r="W855" s="253">
        <v>50</v>
      </c>
      <c r="X855" s="253">
        <f t="shared" si="2329"/>
        <v>150</v>
      </c>
      <c r="Y855" s="253">
        <v>0</v>
      </c>
      <c r="Z855" s="253">
        <f t="shared" si="2331"/>
        <v>150</v>
      </c>
      <c r="AA855" s="253">
        <v>0</v>
      </c>
      <c r="AB855" s="253">
        <f t="shared" si="2333"/>
        <v>150</v>
      </c>
      <c r="AC855" s="253">
        <v>61</v>
      </c>
      <c r="AD855" s="253">
        <v>211</v>
      </c>
      <c r="AE855" s="253">
        <v>211</v>
      </c>
      <c r="AF855" s="257">
        <f t="shared" si="2256"/>
        <v>100</v>
      </c>
    </row>
    <row r="856" spans="1:32" ht="17.25" hidden="1" customHeight="1" x14ac:dyDescent="0.2">
      <c r="A856" s="255" t="s">
        <v>929</v>
      </c>
      <c r="B856" s="267">
        <v>801</v>
      </c>
      <c r="C856" s="248">
        <v>10</v>
      </c>
      <c r="D856" s="248" t="s">
        <v>194</v>
      </c>
      <c r="E856" s="248" t="s">
        <v>928</v>
      </c>
      <c r="F856" s="248"/>
      <c r="G856" s="253"/>
      <c r="H856" s="253">
        <f>H857</f>
        <v>780.7</v>
      </c>
      <c r="I856" s="253">
        <f>I857</f>
        <v>0</v>
      </c>
      <c r="J856" s="253">
        <v>0</v>
      </c>
      <c r="K856" s="253">
        <f>K857</f>
        <v>1516.768</v>
      </c>
      <c r="L856" s="253">
        <f>L857</f>
        <v>0</v>
      </c>
      <c r="M856" s="253">
        <f>M857</f>
        <v>0</v>
      </c>
      <c r="N856" s="253">
        <f t="shared" ref="N856:Q856" si="2337">N857</f>
        <v>1</v>
      </c>
      <c r="O856" s="253">
        <f t="shared" si="2336"/>
        <v>1</v>
      </c>
      <c r="P856" s="253">
        <f t="shared" si="2337"/>
        <v>3</v>
      </c>
      <c r="Q856" s="253">
        <f t="shared" si="2337"/>
        <v>4</v>
      </c>
      <c r="R856" s="253">
        <f t="shared" si="2212"/>
        <v>7</v>
      </c>
      <c r="S856" s="253">
        <f t="shared" si="2324"/>
        <v>11</v>
      </c>
      <c r="T856" s="253">
        <f t="shared" si="2325"/>
        <v>18</v>
      </c>
      <c r="U856" s="253">
        <f t="shared" ref="U856:U857" si="2338">S856+T856</f>
        <v>29</v>
      </c>
      <c r="V856" s="253">
        <f t="shared" si="2327"/>
        <v>47</v>
      </c>
      <c r="W856" s="253">
        <f t="shared" ref="W856:W857" si="2339">U856+V856</f>
        <v>76</v>
      </c>
      <c r="X856" s="253">
        <f t="shared" si="2329"/>
        <v>123</v>
      </c>
      <c r="Y856" s="253">
        <f t="shared" ref="Y856:Y857" si="2340">W856+X856</f>
        <v>199</v>
      </c>
      <c r="Z856" s="253">
        <f t="shared" si="2331"/>
        <v>322</v>
      </c>
      <c r="AA856" s="253">
        <f t="shared" ref="AA856:AA857" si="2341">Y856+Z856</f>
        <v>521</v>
      </c>
      <c r="AB856" s="253">
        <f t="shared" si="2333"/>
        <v>843</v>
      </c>
      <c r="AC856" s="253">
        <f t="shared" ref="AC856:AC857" si="2342">AA856+AB856</f>
        <v>1364</v>
      </c>
      <c r="AD856" s="253">
        <f t="shared" si="2335"/>
        <v>2207</v>
      </c>
      <c r="AE856" s="253">
        <f t="shared" si="2335"/>
        <v>3571</v>
      </c>
      <c r="AF856" s="257">
        <f t="shared" si="2256"/>
        <v>161.80335296782965</v>
      </c>
    </row>
    <row r="857" spans="1:32" ht="17.25" hidden="1" customHeight="1" x14ac:dyDescent="0.2">
      <c r="A857" s="255" t="s">
        <v>304</v>
      </c>
      <c r="B857" s="267">
        <v>801</v>
      </c>
      <c r="C857" s="248">
        <v>10</v>
      </c>
      <c r="D857" s="248" t="s">
        <v>194</v>
      </c>
      <c r="E857" s="248" t="s">
        <v>928</v>
      </c>
      <c r="F857" s="248" t="s">
        <v>305</v>
      </c>
      <c r="G857" s="253"/>
      <c r="H857" s="253">
        <v>780.7</v>
      </c>
      <c r="I857" s="253">
        <v>0</v>
      </c>
      <c r="J857" s="253">
        <v>0</v>
      </c>
      <c r="K857" s="253">
        <v>1516.768</v>
      </c>
      <c r="L857" s="253">
        <v>0</v>
      </c>
      <c r="M857" s="253">
        <v>0</v>
      </c>
      <c r="N857" s="253">
        <v>1</v>
      </c>
      <c r="O857" s="253">
        <f t="shared" si="2336"/>
        <v>1</v>
      </c>
      <c r="P857" s="253">
        <v>3</v>
      </c>
      <c r="Q857" s="253">
        <v>4</v>
      </c>
      <c r="R857" s="253">
        <f t="shared" si="2212"/>
        <v>7</v>
      </c>
      <c r="S857" s="253">
        <f t="shared" si="2324"/>
        <v>11</v>
      </c>
      <c r="T857" s="253">
        <f t="shared" si="2325"/>
        <v>18</v>
      </c>
      <c r="U857" s="253">
        <f t="shared" si="2338"/>
        <v>29</v>
      </c>
      <c r="V857" s="253">
        <f t="shared" si="2327"/>
        <v>47</v>
      </c>
      <c r="W857" s="253">
        <f t="shared" si="2339"/>
        <v>76</v>
      </c>
      <c r="X857" s="253">
        <f t="shared" si="2329"/>
        <v>123</v>
      </c>
      <c r="Y857" s="253">
        <f t="shared" si="2340"/>
        <v>199</v>
      </c>
      <c r="Z857" s="253">
        <f t="shared" si="2331"/>
        <v>322</v>
      </c>
      <c r="AA857" s="253">
        <f t="shared" si="2341"/>
        <v>521</v>
      </c>
      <c r="AB857" s="253">
        <f t="shared" si="2333"/>
        <v>843</v>
      </c>
      <c r="AC857" s="253">
        <f t="shared" si="2342"/>
        <v>1364</v>
      </c>
      <c r="AD857" s="253">
        <f t="shared" si="2335"/>
        <v>2207</v>
      </c>
      <c r="AE857" s="253">
        <f t="shared" si="2335"/>
        <v>3571</v>
      </c>
      <c r="AF857" s="257">
        <f t="shared" si="2256"/>
        <v>161.80335296782965</v>
      </c>
    </row>
    <row r="858" spans="1:32" ht="32.25" customHeight="1" x14ac:dyDescent="0.2">
      <c r="A858" s="255" t="s">
        <v>1123</v>
      </c>
      <c r="B858" s="267">
        <v>801</v>
      </c>
      <c r="C858" s="248">
        <v>10</v>
      </c>
      <c r="D858" s="248" t="s">
        <v>194</v>
      </c>
      <c r="E858" s="248" t="s">
        <v>1150</v>
      </c>
      <c r="F858" s="248"/>
      <c r="G858" s="253"/>
      <c r="H858" s="253">
        <f>H859</f>
        <v>780.7</v>
      </c>
      <c r="I858" s="253">
        <f>I859</f>
        <v>0</v>
      </c>
      <c r="J858" s="253">
        <f t="shared" si="2323"/>
        <v>780.7</v>
      </c>
      <c r="K858" s="253">
        <f>K859</f>
        <v>-4.29</v>
      </c>
      <c r="L858" s="253">
        <f>L859</f>
        <v>448</v>
      </c>
      <c r="M858" s="253">
        <f>M859</f>
        <v>448</v>
      </c>
      <c r="N858" s="253">
        <f t="shared" ref="N858:Q858" si="2343">N859</f>
        <v>3607.7</v>
      </c>
      <c r="O858" s="253">
        <f t="shared" si="2343"/>
        <v>4055.7</v>
      </c>
      <c r="P858" s="253">
        <f t="shared" si="2343"/>
        <v>5121.7</v>
      </c>
      <c r="Q858" s="253">
        <f t="shared" si="2343"/>
        <v>-639.9</v>
      </c>
      <c r="R858" s="253">
        <f>R859+R862</f>
        <v>4481.8</v>
      </c>
      <c r="S858" s="253">
        <f t="shared" ref="S858:T858" si="2344">S859+S862</f>
        <v>-2665.9</v>
      </c>
      <c r="T858" s="253">
        <f t="shared" si="2344"/>
        <v>1549.4</v>
      </c>
      <c r="U858" s="253">
        <f t="shared" ref="U858:V858" si="2345">U859+U862</f>
        <v>-1130.8999999999999</v>
      </c>
      <c r="V858" s="253">
        <f t="shared" si="2345"/>
        <v>401.20000000000005</v>
      </c>
      <c r="W858" s="253">
        <f>W859+W862</f>
        <v>-125.5</v>
      </c>
      <c r="X858" s="253">
        <f t="shared" ref="X858:Z858" si="2346">X859+X862</f>
        <v>275.70000000000005</v>
      </c>
      <c r="Y858" s="253">
        <f>Y859+Y862</f>
        <v>129.31</v>
      </c>
      <c r="Z858" s="253">
        <f t="shared" si="2346"/>
        <v>405.01000000000005</v>
      </c>
      <c r="AA858" s="253">
        <f>AA859+AA862</f>
        <v>0</v>
      </c>
      <c r="AB858" s="253">
        <f t="shared" ref="AB858:AD858" si="2347">AB859+AB862</f>
        <v>405.01000000000005</v>
      </c>
      <c r="AC858" s="253">
        <f>AC859+AC862</f>
        <v>0</v>
      </c>
      <c r="AD858" s="253">
        <f t="shared" si="2347"/>
        <v>405.01000000000005</v>
      </c>
      <c r="AE858" s="253">
        <f t="shared" ref="AE858" si="2348">AE859+AE862</f>
        <v>405.01000000000005</v>
      </c>
      <c r="AF858" s="257">
        <f t="shared" si="2256"/>
        <v>100</v>
      </c>
    </row>
    <row r="859" spans="1:32" ht="15" customHeight="1" x14ac:dyDescent="0.2">
      <c r="A859" s="255" t="s">
        <v>304</v>
      </c>
      <c r="B859" s="267">
        <v>801</v>
      </c>
      <c r="C859" s="248">
        <v>10</v>
      </c>
      <c r="D859" s="248" t="s">
        <v>194</v>
      </c>
      <c r="E859" s="248" t="s">
        <v>1150</v>
      </c>
      <c r="F859" s="248" t="s">
        <v>305</v>
      </c>
      <c r="G859" s="253"/>
      <c r="H859" s="253">
        <v>780.7</v>
      </c>
      <c r="I859" s="253">
        <v>0</v>
      </c>
      <c r="J859" s="253">
        <f t="shared" si="2323"/>
        <v>780.7</v>
      </c>
      <c r="K859" s="253">
        <v>-4.29</v>
      </c>
      <c r="L859" s="253">
        <v>448</v>
      </c>
      <c r="M859" s="253">
        <v>448</v>
      </c>
      <c r="N859" s="253">
        <v>3607.7</v>
      </c>
      <c r="O859" s="253">
        <f>M859+N859</f>
        <v>4055.7</v>
      </c>
      <c r="P859" s="253">
        <v>5121.7</v>
      </c>
      <c r="Q859" s="253">
        <v>-639.9</v>
      </c>
      <c r="R859" s="253">
        <f t="shared" si="2212"/>
        <v>4481.8</v>
      </c>
      <c r="S859" s="253">
        <v>-2684.1</v>
      </c>
      <c r="T859" s="253">
        <v>1533.9</v>
      </c>
      <c r="U859" s="253">
        <v>-1119.5999999999999</v>
      </c>
      <c r="V859" s="253">
        <v>397.1</v>
      </c>
      <c r="W859" s="253">
        <v>-124.2</v>
      </c>
      <c r="X859" s="253">
        <f>V859+W859</f>
        <v>272.90000000000003</v>
      </c>
      <c r="Y859" s="253">
        <v>128.06</v>
      </c>
      <c r="Z859" s="253">
        <f>X859+Y859</f>
        <v>400.96000000000004</v>
      </c>
      <c r="AA859" s="253">
        <v>0</v>
      </c>
      <c r="AB859" s="253">
        <f>Z859+AA859</f>
        <v>400.96000000000004</v>
      </c>
      <c r="AC859" s="253">
        <v>0</v>
      </c>
      <c r="AD859" s="253">
        <v>400.96000000000004</v>
      </c>
      <c r="AE859" s="253">
        <v>400.96000000000004</v>
      </c>
      <c r="AF859" s="257">
        <f t="shared" si="2256"/>
        <v>100</v>
      </c>
    </row>
    <row r="860" spans="1:32" ht="48.75" hidden="1" customHeight="1" x14ac:dyDescent="0.2">
      <c r="A860" s="255" t="s">
        <v>304</v>
      </c>
      <c r="B860" s="267">
        <v>801</v>
      </c>
      <c r="C860" s="248">
        <v>10</v>
      </c>
      <c r="D860" s="248" t="s">
        <v>194</v>
      </c>
      <c r="E860" s="248" t="s">
        <v>787</v>
      </c>
      <c r="F860" s="248"/>
      <c r="G860" s="253"/>
      <c r="H860" s="253">
        <f>H861</f>
        <v>300</v>
      </c>
      <c r="I860" s="253">
        <f>I861</f>
        <v>0</v>
      </c>
      <c r="J860" s="253">
        <f t="shared" si="2323"/>
        <v>300</v>
      </c>
      <c r="K860" s="253">
        <f>K861</f>
        <v>0</v>
      </c>
      <c r="L860" s="253">
        <f>L861</f>
        <v>0</v>
      </c>
      <c r="M860" s="253">
        <f>M861</f>
        <v>0</v>
      </c>
      <c r="N860" s="253">
        <f t="shared" ref="N860:Q860" si="2349">N861</f>
        <v>1</v>
      </c>
      <c r="O860" s="253">
        <f t="shared" si="2349"/>
        <v>2</v>
      </c>
      <c r="P860" s="253">
        <f t="shared" si="2349"/>
        <v>3</v>
      </c>
      <c r="Q860" s="253">
        <f t="shared" si="2349"/>
        <v>4</v>
      </c>
      <c r="R860" s="253">
        <f t="shared" si="2212"/>
        <v>7</v>
      </c>
      <c r="S860" s="253">
        <f t="shared" ref="S860:S861" si="2350">Q860+R860</f>
        <v>11</v>
      </c>
      <c r="T860" s="253">
        <f t="shared" ref="T860:T861" si="2351">R860+S860</f>
        <v>18</v>
      </c>
      <c r="U860" s="253">
        <f t="shared" ref="U860:U861" si="2352">S860+T860</f>
        <v>29</v>
      </c>
      <c r="V860" s="253">
        <f t="shared" ref="V860:V861" si="2353">T860+U860</f>
        <v>47</v>
      </c>
      <c r="W860" s="253">
        <f t="shared" ref="W860:W861" si="2354">U860+V860</f>
        <v>76</v>
      </c>
      <c r="X860" s="253">
        <f t="shared" ref="X860:X862" si="2355">V860+W860</f>
        <v>123</v>
      </c>
      <c r="Y860" s="253">
        <f t="shared" ref="Y860:Y861" si="2356">W860+X860</f>
        <v>199</v>
      </c>
      <c r="Z860" s="253">
        <f t="shared" ref="Z860:Z862" si="2357">X860+Y860</f>
        <v>322</v>
      </c>
      <c r="AA860" s="253">
        <f t="shared" ref="AA860:AA861" si="2358">Y860+Z860</f>
        <v>521</v>
      </c>
      <c r="AB860" s="253">
        <f t="shared" ref="AB860:AB862" si="2359">Z860+AA860</f>
        <v>843</v>
      </c>
      <c r="AC860" s="253">
        <f t="shared" ref="AC860:AC861" si="2360">AA860+AB860</f>
        <v>1364</v>
      </c>
      <c r="AD860" s="253">
        <v>2207</v>
      </c>
      <c r="AE860" s="253">
        <v>2207</v>
      </c>
      <c r="AF860" s="257">
        <f t="shared" si="2256"/>
        <v>100</v>
      </c>
    </row>
    <row r="861" spans="1:32" ht="23.25" hidden="1" customHeight="1" x14ac:dyDescent="0.2">
      <c r="A861" s="255" t="s">
        <v>304</v>
      </c>
      <c r="B861" s="267">
        <v>801</v>
      </c>
      <c r="C861" s="248">
        <v>10</v>
      </c>
      <c r="D861" s="248" t="s">
        <v>194</v>
      </c>
      <c r="E861" s="248" t="s">
        <v>787</v>
      </c>
      <c r="F861" s="248" t="s">
        <v>305</v>
      </c>
      <c r="G861" s="253"/>
      <c r="H861" s="253">
        <v>300</v>
      </c>
      <c r="I861" s="253">
        <v>0</v>
      </c>
      <c r="J861" s="253">
        <f t="shared" si="2323"/>
        <v>300</v>
      </c>
      <c r="K861" s="253">
        <v>0</v>
      </c>
      <c r="L861" s="253">
        <v>0</v>
      </c>
      <c r="M861" s="253">
        <v>0</v>
      </c>
      <c r="N861" s="253">
        <v>1</v>
      </c>
      <c r="O861" s="253">
        <v>2</v>
      </c>
      <c r="P861" s="253">
        <v>3</v>
      </c>
      <c r="Q861" s="253">
        <v>4</v>
      </c>
      <c r="R861" s="253">
        <f t="shared" si="2212"/>
        <v>7</v>
      </c>
      <c r="S861" s="253">
        <f t="shared" si="2350"/>
        <v>11</v>
      </c>
      <c r="T861" s="253">
        <f t="shared" si="2351"/>
        <v>18</v>
      </c>
      <c r="U861" s="253">
        <f t="shared" si="2352"/>
        <v>29</v>
      </c>
      <c r="V861" s="253">
        <f t="shared" si="2353"/>
        <v>47</v>
      </c>
      <c r="W861" s="253">
        <f t="shared" si="2354"/>
        <v>76</v>
      </c>
      <c r="X861" s="253">
        <f t="shared" si="2355"/>
        <v>123</v>
      </c>
      <c r="Y861" s="253">
        <f t="shared" si="2356"/>
        <v>199</v>
      </c>
      <c r="Z861" s="253">
        <f t="shared" si="2357"/>
        <v>322</v>
      </c>
      <c r="AA861" s="253">
        <f t="shared" si="2358"/>
        <v>521</v>
      </c>
      <c r="AB861" s="253">
        <f t="shared" si="2359"/>
        <v>843</v>
      </c>
      <c r="AC861" s="253">
        <f t="shared" si="2360"/>
        <v>1364</v>
      </c>
      <c r="AD861" s="253">
        <v>2207</v>
      </c>
      <c r="AE861" s="253">
        <v>2207</v>
      </c>
      <c r="AF861" s="257">
        <f t="shared" si="2256"/>
        <v>100</v>
      </c>
    </row>
    <row r="862" spans="1:32" ht="17.25" customHeight="1" x14ac:dyDescent="0.2">
      <c r="A862" s="255" t="s">
        <v>1124</v>
      </c>
      <c r="B862" s="267">
        <v>801</v>
      </c>
      <c r="C862" s="248">
        <v>10</v>
      </c>
      <c r="D862" s="248" t="s">
        <v>194</v>
      </c>
      <c r="E862" s="248" t="s">
        <v>1150</v>
      </c>
      <c r="F862" s="248" t="s">
        <v>305</v>
      </c>
      <c r="G862" s="253"/>
      <c r="H862" s="253"/>
      <c r="I862" s="253"/>
      <c r="J862" s="253"/>
      <c r="K862" s="253"/>
      <c r="L862" s="253"/>
      <c r="M862" s="253"/>
      <c r="N862" s="253"/>
      <c r="O862" s="253"/>
      <c r="P862" s="253"/>
      <c r="Q862" s="253"/>
      <c r="R862" s="253">
        <v>0</v>
      </c>
      <c r="S862" s="253">
        <v>18.2</v>
      </c>
      <c r="T862" s="253">
        <v>15.5</v>
      </c>
      <c r="U862" s="253">
        <v>-11.3</v>
      </c>
      <c r="V862" s="253">
        <v>4.0999999999999996</v>
      </c>
      <c r="W862" s="253">
        <v>-1.3</v>
      </c>
      <c r="X862" s="253">
        <f t="shared" si="2355"/>
        <v>2.8</v>
      </c>
      <c r="Y862" s="253">
        <v>1.25</v>
      </c>
      <c r="Z862" s="253">
        <f t="shared" si="2357"/>
        <v>4.05</v>
      </c>
      <c r="AA862" s="253">
        <v>0</v>
      </c>
      <c r="AB862" s="253">
        <f t="shared" si="2359"/>
        <v>4.05</v>
      </c>
      <c r="AC862" s="253">
        <v>0</v>
      </c>
      <c r="AD862" s="253">
        <v>4.05</v>
      </c>
      <c r="AE862" s="253">
        <v>4.05</v>
      </c>
      <c r="AF862" s="257">
        <f t="shared" si="2256"/>
        <v>100</v>
      </c>
    </row>
    <row r="863" spans="1:32" ht="45.75" customHeight="1" x14ac:dyDescent="0.2">
      <c r="A863" s="255" t="s">
        <v>1246</v>
      </c>
      <c r="B863" s="267">
        <v>801</v>
      </c>
      <c r="C863" s="248">
        <v>10</v>
      </c>
      <c r="D863" s="248" t="s">
        <v>194</v>
      </c>
      <c r="E863" s="248" t="s">
        <v>1247</v>
      </c>
      <c r="F863" s="248"/>
      <c r="G863" s="253"/>
      <c r="H863" s="253"/>
      <c r="I863" s="253"/>
      <c r="J863" s="253"/>
      <c r="K863" s="253"/>
      <c r="L863" s="253"/>
      <c r="M863" s="253"/>
      <c r="N863" s="253"/>
      <c r="O863" s="253"/>
      <c r="P863" s="253"/>
      <c r="Q863" s="253"/>
      <c r="R863" s="253"/>
      <c r="S863" s="253"/>
      <c r="T863" s="253"/>
      <c r="U863" s="253"/>
      <c r="V863" s="253"/>
      <c r="W863" s="253"/>
      <c r="X863" s="253">
        <f t="shared" ref="X863:AE863" si="2361">X864</f>
        <v>0</v>
      </c>
      <c r="Y863" s="253">
        <f t="shared" si="2361"/>
        <v>2391.732</v>
      </c>
      <c r="Z863" s="253">
        <f t="shared" si="2361"/>
        <v>2391.732</v>
      </c>
      <c r="AA863" s="253">
        <f t="shared" si="2361"/>
        <v>-1195.864</v>
      </c>
      <c r="AB863" s="253">
        <f t="shared" si="2361"/>
        <v>1195.8679999999999</v>
      </c>
      <c r="AC863" s="253">
        <f t="shared" si="2361"/>
        <v>0</v>
      </c>
      <c r="AD863" s="253">
        <f t="shared" si="2361"/>
        <v>1195.8679999999999</v>
      </c>
      <c r="AE863" s="253">
        <f t="shared" si="2361"/>
        <v>1195.8679999999999</v>
      </c>
      <c r="AF863" s="257">
        <f t="shared" si="2256"/>
        <v>100</v>
      </c>
    </row>
    <row r="864" spans="1:32" ht="17.25" customHeight="1" x14ac:dyDescent="0.2">
      <c r="A864" s="255" t="s">
        <v>1017</v>
      </c>
      <c r="B864" s="267">
        <v>801</v>
      </c>
      <c r="C864" s="248">
        <v>10</v>
      </c>
      <c r="D864" s="248" t="s">
        <v>194</v>
      </c>
      <c r="E864" s="248" t="s">
        <v>1247</v>
      </c>
      <c r="F864" s="248" t="s">
        <v>342</v>
      </c>
      <c r="G864" s="253"/>
      <c r="H864" s="253"/>
      <c r="I864" s="253"/>
      <c r="J864" s="253"/>
      <c r="K864" s="253"/>
      <c r="L864" s="253"/>
      <c r="M864" s="253"/>
      <c r="N864" s="253"/>
      <c r="O864" s="253"/>
      <c r="P864" s="253"/>
      <c r="Q864" s="253"/>
      <c r="R864" s="253"/>
      <c r="S864" s="253"/>
      <c r="T864" s="253"/>
      <c r="U864" s="253"/>
      <c r="V864" s="253"/>
      <c r="W864" s="253"/>
      <c r="X864" s="253">
        <v>0</v>
      </c>
      <c r="Y864" s="253">
        <v>2391.732</v>
      </c>
      <c r="Z864" s="253">
        <f>X864+Y864</f>
        <v>2391.732</v>
      </c>
      <c r="AA864" s="253">
        <v>-1195.864</v>
      </c>
      <c r="AB864" s="253">
        <f>Z864+AA864</f>
        <v>1195.8679999999999</v>
      </c>
      <c r="AC864" s="253">
        <v>0</v>
      </c>
      <c r="AD864" s="253">
        <v>1195.8679999999999</v>
      </c>
      <c r="AE864" s="253">
        <v>1195.8679999999999</v>
      </c>
      <c r="AF864" s="257">
        <f t="shared" si="2256"/>
        <v>100</v>
      </c>
    </row>
    <row r="865" spans="1:32" ht="45" customHeight="1" x14ac:dyDescent="0.2">
      <c r="A865" s="255" t="s">
        <v>1134</v>
      </c>
      <c r="B865" s="248" t="s">
        <v>146</v>
      </c>
      <c r="C865" s="248">
        <v>10</v>
      </c>
      <c r="D865" s="248" t="s">
        <v>194</v>
      </c>
      <c r="E865" s="248" t="s">
        <v>1239</v>
      </c>
      <c r="F865" s="248"/>
      <c r="G865" s="253"/>
      <c r="H865" s="253"/>
      <c r="I865" s="253"/>
      <c r="J865" s="253"/>
      <c r="K865" s="253">
        <f>K869</f>
        <v>0</v>
      </c>
      <c r="L865" s="253">
        <f>L869</f>
        <v>0</v>
      </c>
      <c r="M865" s="253">
        <f>M869</f>
        <v>0</v>
      </c>
      <c r="N865" s="253">
        <f t="shared" ref="N865:Q865" si="2362">N869</f>
        <v>0</v>
      </c>
      <c r="O865" s="253">
        <f t="shared" si="2362"/>
        <v>0</v>
      </c>
      <c r="P865" s="253">
        <f t="shared" si="2362"/>
        <v>0</v>
      </c>
      <c r="Q865" s="253">
        <f t="shared" si="2362"/>
        <v>0</v>
      </c>
      <c r="R865" s="253" t="e">
        <f>R869+#REF!</f>
        <v>#REF!</v>
      </c>
      <c r="S865" s="253" t="e">
        <f>S869+#REF!</f>
        <v>#REF!</v>
      </c>
      <c r="T865" s="253" t="e">
        <f>T869+#REF!+T866</f>
        <v>#REF!</v>
      </c>
      <c r="U865" s="253" t="e">
        <f>U869+#REF!+U866</f>
        <v>#REF!</v>
      </c>
      <c r="V865" s="253" t="e">
        <f>V869+#REF!+V866</f>
        <v>#REF!</v>
      </c>
      <c r="W865" s="253" t="e">
        <f>W869+#REF!+W866</f>
        <v>#REF!</v>
      </c>
      <c r="X865" s="253" t="e">
        <f>X866+X868+X869+X871+X872+X874</f>
        <v>#REF!</v>
      </c>
      <c r="Y865" s="253" t="e">
        <f>Y866+Y868+Y869+Y871+Y872+Y874</f>
        <v>#REF!</v>
      </c>
      <c r="Z865" s="253">
        <f>Z866+Z867+Z868</f>
        <v>0</v>
      </c>
      <c r="AA865" s="253">
        <f t="shared" ref="AA865:AB865" si="2363">AA866+AA867+AA868</f>
        <v>59767.457799999996</v>
      </c>
      <c r="AB865" s="253">
        <f t="shared" si="2363"/>
        <v>59767.457799999996</v>
      </c>
      <c r="AC865" s="253">
        <f t="shared" ref="AC865:AD865" si="2364">AC866+AC867+AC868</f>
        <v>2875.3509999999997</v>
      </c>
      <c r="AD865" s="253">
        <f t="shared" si="2364"/>
        <v>62642.812809999996</v>
      </c>
      <c r="AE865" s="253">
        <f t="shared" ref="AE865" si="2365">AE866+AE867+AE868</f>
        <v>56509.983100000005</v>
      </c>
      <c r="AF865" s="257">
        <f t="shared" si="2256"/>
        <v>90.209843021255622</v>
      </c>
    </row>
    <row r="866" spans="1:32" ht="45" customHeight="1" x14ac:dyDescent="0.2">
      <c r="A866" s="255" t="s">
        <v>1162</v>
      </c>
      <c r="B866" s="248" t="s">
        <v>146</v>
      </c>
      <c r="C866" s="248">
        <v>10</v>
      </c>
      <c r="D866" s="248" t="s">
        <v>194</v>
      </c>
      <c r="E866" s="248" t="s">
        <v>1160</v>
      </c>
      <c r="F866" s="248" t="s">
        <v>305</v>
      </c>
      <c r="G866" s="253"/>
      <c r="H866" s="253"/>
      <c r="I866" s="253"/>
      <c r="J866" s="253"/>
      <c r="K866" s="253"/>
      <c r="L866" s="253"/>
      <c r="M866" s="253"/>
      <c r="N866" s="253"/>
      <c r="O866" s="253"/>
      <c r="P866" s="253"/>
      <c r="Q866" s="253"/>
      <c r="R866" s="253"/>
      <c r="S866" s="253"/>
      <c r="T866" s="253">
        <v>0</v>
      </c>
      <c r="U866" s="253">
        <v>24698.1</v>
      </c>
      <c r="V866" s="253">
        <v>0</v>
      </c>
      <c r="W866" s="253">
        <v>0</v>
      </c>
      <c r="X866" s="253">
        <f t="shared" ref="X866" si="2366">V866+W866</f>
        <v>0</v>
      </c>
      <c r="Y866" s="253">
        <v>80942.779790000001</v>
      </c>
      <c r="Z866" s="253">
        <v>0</v>
      </c>
      <c r="AA866" s="253">
        <v>35978.913399999998</v>
      </c>
      <c r="AB866" s="253">
        <f>Z866+AA866</f>
        <v>35978.913399999998</v>
      </c>
      <c r="AC866" s="253">
        <v>1161.348</v>
      </c>
      <c r="AD866" s="253">
        <v>37140.261689999999</v>
      </c>
      <c r="AE866" s="253">
        <v>34667.955000000002</v>
      </c>
      <c r="AF866" s="257">
        <f t="shared" si="2256"/>
        <v>93.343324528416915</v>
      </c>
    </row>
    <row r="867" spans="1:32" ht="50.25" customHeight="1" x14ac:dyDescent="0.2">
      <c r="A867" s="255" t="s">
        <v>1161</v>
      </c>
      <c r="B867" s="248" t="s">
        <v>146</v>
      </c>
      <c r="C867" s="248">
        <v>10</v>
      </c>
      <c r="D867" s="248" t="s">
        <v>194</v>
      </c>
      <c r="E867" s="248" t="s">
        <v>1132</v>
      </c>
      <c r="F867" s="248" t="s">
        <v>305</v>
      </c>
      <c r="G867" s="253"/>
      <c r="H867" s="253"/>
      <c r="I867" s="253"/>
      <c r="J867" s="253"/>
      <c r="K867" s="253"/>
      <c r="L867" s="253"/>
      <c r="M867" s="253"/>
      <c r="N867" s="253"/>
      <c r="O867" s="253"/>
      <c r="P867" s="253"/>
      <c r="Q867" s="253"/>
      <c r="R867" s="253"/>
      <c r="S867" s="253"/>
      <c r="T867" s="253"/>
      <c r="U867" s="253"/>
      <c r="V867" s="253"/>
      <c r="W867" s="253"/>
      <c r="X867" s="253"/>
      <c r="Y867" s="253">
        <v>301.30599999999998</v>
      </c>
      <c r="Z867" s="253">
        <v>0</v>
      </c>
      <c r="AA867" s="253">
        <v>23437.956300000002</v>
      </c>
      <c r="AB867" s="253">
        <f t="shared" ref="AB867:AB868" si="2367">Z867+AA867</f>
        <v>23437.956300000002</v>
      </c>
      <c r="AC867" s="253">
        <f>1004.723</f>
        <v>1004.723</v>
      </c>
      <c r="AD867" s="253">
        <v>24442.68302</v>
      </c>
      <c r="AE867" s="253">
        <v>20782.16</v>
      </c>
      <c r="AF867" s="257">
        <f t="shared" si="2256"/>
        <v>85.02405395919584</v>
      </c>
    </row>
    <row r="868" spans="1:32" ht="33.75" customHeight="1" x14ac:dyDescent="0.2">
      <c r="A868" s="255" t="s">
        <v>1135</v>
      </c>
      <c r="B868" s="248" t="s">
        <v>146</v>
      </c>
      <c r="C868" s="248">
        <v>10</v>
      </c>
      <c r="D868" s="248" t="s">
        <v>194</v>
      </c>
      <c r="E868" s="248" t="s">
        <v>1133</v>
      </c>
      <c r="F868" s="248" t="s">
        <v>305</v>
      </c>
      <c r="G868" s="253"/>
      <c r="H868" s="253">
        <v>134.54</v>
      </c>
      <c r="I868" s="253">
        <v>517.09</v>
      </c>
      <c r="J868" s="253">
        <f>H868+I868</f>
        <v>651.63</v>
      </c>
      <c r="K868" s="253">
        <v>0</v>
      </c>
      <c r="L868" s="253">
        <v>0</v>
      </c>
      <c r="M868" s="253">
        <v>0</v>
      </c>
      <c r="N868" s="253">
        <v>428.5</v>
      </c>
      <c r="O868" s="253">
        <f>M868+N868</f>
        <v>428.5</v>
      </c>
      <c r="P868" s="253">
        <v>0</v>
      </c>
      <c r="Q868" s="253">
        <v>0</v>
      </c>
      <c r="R868" s="253">
        <f t="shared" ref="R868" si="2368">P868+Q868</f>
        <v>0</v>
      </c>
      <c r="S868" s="253">
        <f t="shared" ref="S868" si="2369">Q868+R868</f>
        <v>0</v>
      </c>
      <c r="T868" s="253">
        <f t="shared" ref="T868" si="2370">R868+S868</f>
        <v>0</v>
      </c>
      <c r="U868" s="253">
        <f t="shared" ref="U868" si="2371">S868+T868</f>
        <v>0</v>
      </c>
      <c r="V868" s="253">
        <f t="shared" ref="V868" si="2372">T868+U868</f>
        <v>0</v>
      </c>
      <c r="W868" s="253">
        <f t="shared" ref="W868" si="2373">U868+V868</f>
        <v>0</v>
      </c>
      <c r="X868" s="253">
        <f t="shared" ref="X868" si="2374">V868+W868</f>
        <v>0</v>
      </c>
      <c r="Y868" s="253">
        <v>1668.7</v>
      </c>
      <c r="Z868" s="253">
        <v>0</v>
      </c>
      <c r="AA868" s="253">
        <v>350.5881</v>
      </c>
      <c r="AB868" s="253">
        <f t="shared" si="2367"/>
        <v>350.5881</v>
      </c>
      <c r="AC868" s="253">
        <v>709.28</v>
      </c>
      <c r="AD868" s="253">
        <v>1059.8680999999999</v>
      </c>
      <c r="AE868" s="253">
        <v>1059.8680999999999</v>
      </c>
      <c r="AF868" s="257">
        <f t="shared" si="2256"/>
        <v>100</v>
      </c>
    </row>
    <row r="869" spans="1:32" ht="17.25" customHeight="1" x14ac:dyDescent="0.2">
      <c r="A869" s="255" t="s">
        <v>352</v>
      </c>
      <c r="B869" s="267">
        <v>801</v>
      </c>
      <c r="C869" s="248">
        <v>10</v>
      </c>
      <c r="D869" s="248" t="s">
        <v>194</v>
      </c>
      <c r="E869" s="248" t="s">
        <v>873</v>
      </c>
      <c r="F869" s="248" t="s">
        <v>94</v>
      </c>
      <c r="G869" s="253"/>
      <c r="H869" s="253"/>
      <c r="I869" s="253"/>
      <c r="J869" s="253"/>
      <c r="K869" s="253"/>
      <c r="L869" s="253"/>
      <c r="M869" s="253"/>
      <c r="N869" s="253"/>
      <c r="O869" s="253"/>
      <c r="P869" s="253"/>
      <c r="Q869" s="253"/>
      <c r="R869" s="253"/>
      <c r="S869" s="253"/>
      <c r="T869" s="253"/>
      <c r="U869" s="253"/>
      <c r="V869" s="253"/>
      <c r="W869" s="253"/>
      <c r="X869" s="253">
        <v>0</v>
      </c>
      <c r="Y869" s="253">
        <v>7.8</v>
      </c>
      <c r="Z869" s="253">
        <f>X869+Y869</f>
        <v>7.8</v>
      </c>
      <c r="AA869" s="253">
        <v>4.95</v>
      </c>
      <c r="AB869" s="253">
        <f>Z869+AA869</f>
        <v>12.75</v>
      </c>
      <c r="AC869" s="253">
        <v>4.5069999999999997</v>
      </c>
      <c r="AD869" s="253">
        <v>17.256999999999998</v>
      </c>
      <c r="AE869" s="253">
        <v>17.256999999999998</v>
      </c>
      <c r="AF869" s="257">
        <f t="shared" si="2256"/>
        <v>100</v>
      </c>
    </row>
    <row r="870" spans="1:32" ht="17.25" customHeight="1" x14ac:dyDescent="0.2">
      <c r="A870" s="255" t="s">
        <v>352</v>
      </c>
      <c r="B870" s="267">
        <v>801</v>
      </c>
      <c r="C870" s="248">
        <v>10</v>
      </c>
      <c r="D870" s="248" t="s">
        <v>194</v>
      </c>
      <c r="E870" s="248" t="s">
        <v>873</v>
      </c>
      <c r="F870" s="248" t="s">
        <v>137</v>
      </c>
      <c r="G870" s="253"/>
      <c r="H870" s="253"/>
      <c r="I870" s="253"/>
      <c r="J870" s="253"/>
      <c r="K870" s="253"/>
      <c r="L870" s="253"/>
      <c r="M870" s="253"/>
      <c r="N870" s="253"/>
      <c r="O870" s="253"/>
      <c r="P870" s="253"/>
      <c r="Q870" s="253"/>
      <c r="R870" s="253"/>
      <c r="S870" s="253"/>
      <c r="T870" s="253"/>
      <c r="U870" s="253"/>
      <c r="V870" s="253"/>
      <c r="W870" s="253"/>
      <c r="X870" s="253">
        <v>0</v>
      </c>
      <c r="Y870" s="253">
        <v>10</v>
      </c>
      <c r="Z870" s="253">
        <f>X870+Y870</f>
        <v>10</v>
      </c>
      <c r="AA870" s="253">
        <v>10</v>
      </c>
      <c r="AB870" s="253">
        <f>Z870+AA870</f>
        <v>20</v>
      </c>
      <c r="AC870" s="253">
        <v>10</v>
      </c>
      <c r="AD870" s="253">
        <v>30</v>
      </c>
      <c r="AE870" s="253">
        <v>30</v>
      </c>
      <c r="AF870" s="257">
        <f t="shared" si="2256"/>
        <v>100</v>
      </c>
    </row>
    <row r="871" spans="1:32" s="429" customFormat="1" ht="14.25" x14ac:dyDescent="0.2">
      <c r="A871" s="447" t="s">
        <v>127</v>
      </c>
      <c r="B871" s="245">
        <v>801</v>
      </c>
      <c r="C871" s="246" t="s">
        <v>205</v>
      </c>
      <c r="D871" s="246"/>
      <c r="E871" s="246"/>
      <c r="F871" s="246"/>
      <c r="G871" s="271"/>
      <c r="H871" s="271">
        <f t="shared" ref="H871:AE871" si="2375">H872</f>
        <v>2384</v>
      </c>
      <c r="I871" s="271">
        <f t="shared" si="2375"/>
        <v>352.27</v>
      </c>
      <c r="J871" s="271">
        <f t="shared" si="2375"/>
        <v>2736.27</v>
      </c>
      <c r="K871" s="271">
        <f t="shared" si="2375"/>
        <v>220</v>
      </c>
      <c r="L871" s="271">
        <f t="shared" si="2375"/>
        <v>3390</v>
      </c>
      <c r="M871" s="271">
        <f t="shared" si="2375"/>
        <v>3390</v>
      </c>
      <c r="N871" s="271">
        <f t="shared" si="2375"/>
        <v>506</v>
      </c>
      <c r="O871" s="271">
        <f t="shared" si="2375"/>
        <v>3896</v>
      </c>
      <c r="P871" s="271">
        <f t="shared" si="2375"/>
        <v>3896</v>
      </c>
      <c r="Q871" s="271">
        <f t="shared" si="2375"/>
        <v>0</v>
      </c>
      <c r="R871" s="271">
        <f t="shared" si="2375"/>
        <v>3896</v>
      </c>
      <c r="S871" s="271">
        <f t="shared" si="2375"/>
        <v>147</v>
      </c>
      <c r="T871" s="271">
        <f t="shared" si="2375"/>
        <v>4998</v>
      </c>
      <c r="U871" s="271">
        <f t="shared" si="2375"/>
        <v>-551</v>
      </c>
      <c r="V871" s="271">
        <f t="shared" si="2375"/>
        <v>4418</v>
      </c>
      <c r="W871" s="271">
        <f t="shared" si="2375"/>
        <v>176</v>
      </c>
      <c r="X871" s="271">
        <f t="shared" si="2375"/>
        <v>4594</v>
      </c>
      <c r="Y871" s="271">
        <f t="shared" si="2375"/>
        <v>777.91</v>
      </c>
      <c r="Z871" s="271">
        <f t="shared" si="2375"/>
        <v>5371.91</v>
      </c>
      <c r="AA871" s="271">
        <f t="shared" si="2375"/>
        <v>20</v>
      </c>
      <c r="AB871" s="271">
        <f t="shared" si="2375"/>
        <v>5391.91</v>
      </c>
      <c r="AC871" s="271">
        <f t="shared" si="2375"/>
        <v>281.58499999999998</v>
      </c>
      <c r="AD871" s="271">
        <f t="shared" si="2375"/>
        <v>5673.4949999999999</v>
      </c>
      <c r="AE871" s="271">
        <f t="shared" si="2375"/>
        <v>5673.4949999999999</v>
      </c>
      <c r="AF871" s="257">
        <f t="shared" si="2256"/>
        <v>100</v>
      </c>
    </row>
    <row r="872" spans="1:32" ht="18.75" customHeight="1" x14ac:dyDescent="0.2">
      <c r="A872" s="447" t="s">
        <v>1109</v>
      </c>
      <c r="B872" s="245">
        <v>801</v>
      </c>
      <c r="C872" s="246" t="s">
        <v>205</v>
      </c>
      <c r="D872" s="246" t="s">
        <v>192</v>
      </c>
      <c r="E872" s="246"/>
      <c r="F872" s="246"/>
      <c r="G872" s="253" t="e">
        <f>#REF!+G1035</f>
        <v>#REF!</v>
      </c>
      <c r="H872" s="253">
        <f t="shared" ref="H872:Q872" si="2376">H1035+H1037</f>
        <v>2384</v>
      </c>
      <c r="I872" s="253">
        <f t="shared" si="2376"/>
        <v>352.27</v>
      </c>
      <c r="J872" s="253">
        <f t="shared" si="2376"/>
        <v>2736.27</v>
      </c>
      <c r="K872" s="253">
        <f t="shared" si="2376"/>
        <v>220</v>
      </c>
      <c r="L872" s="253">
        <f t="shared" si="2376"/>
        <v>3390</v>
      </c>
      <c r="M872" s="253">
        <f t="shared" si="2376"/>
        <v>3390</v>
      </c>
      <c r="N872" s="253">
        <f t="shared" si="2376"/>
        <v>506</v>
      </c>
      <c r="O872" s="253">
        <f t="shared" si="2376"/>
        <v>3896</v>
      </c>
      <c r="P872" s="253">
        <f t="shared" si="2376"/>
        <v>3896</v>
      </c>
      <c r="Q872" s="253">
        <f t="shared" si="2376"/>
        <v>0</v>
      </c>
      <c r="R872" s="271">
        <f>R1035+R1037+R1036</f>
        <v>3896</v>
      </c>
      <c r="S872" s="271">
        <f t="shared" ref="S872" si="2377">S1035+S1037+S1036</f>
        <v>147</v>
      </c>
      <c r="T872" s="271">
        <f>T1035+T1037+T1036</f>
        <v>4998</v>
      </c>
      <c r="U872" s="271">
        <f t="shared" ref="U872:V872" si="2378">U1035+U1037+U1036</f>
        <v>-551</v>
      </c>
      <c r="V872" s="271">
        <f t="shared" si="2378"/>
        <v>4418</v>
      </c>
      <c r="W872" s="271">
        <f t="shared" ref="W872" si="2379">W1035+W1037+W1036</f>
        <v>176</v>
      </c>
      <c r="X872" s="271">
        <f>X1035+X1037+X1036+X1039</f>
        <v>4594</v>
      </c>
      <c r="Y872" s="271">
        <f t="shared" ref="Y872" si="2380">Y1035+Y1037+Y1036+Y1039</f>
        <v>777.91</v>
      </c>
      <c r="Z872" s="271">
        <f>Z1035+Z1037+Z1036+Z1039+Z1038</f>
        <v>5371.91</v>
      </c>
      <c r="AA872" s="271">
        <f t="shared" ref="AA872:AB872" si="2381">AA1035+AA1037+AA1036+AA1039+AA1038</f>
        <v>20</v>
      </c>
      <c r="AB872" s="271">
        <f t="shared" si="2381"/>
        <v>5391.91</v>
      </c>
      <c r="AC872" s="271">
        <f t="shared" ref="AC872:AD872" si="2382">AC1035+AC1037+AC1036+AC1039+AC1038</f>
        <v>281.58499999999998</v>
      </c>
      <c r="AD872" s="271">
        <f t="shared" si="2382"/>
        <v>5673.4949999999999</v>
      </c>
      <c r="AE872" s="271">
        <f t="shared" ref="AE872" si="2383">AE1035+AE1037+AE1036+AE1039+AE1038</f>
        <v>5673.4949999999999</v>
      </c>
      <c r="AF872" s="257">
        <f t="shared" si="2256"/>
        <v>100</v>
      </c>
    </row>
    <row r="873" spans="1:32" hidden="1" x14ac:dyDescent="0.2">
      <c r="A873" s="255" t="s">
        <v>128</v>
      </c>
      <c r="B873" s="267">
        <v>801</v>
      </c>
      <c r="C873" s="248" t="s">
        <v>205</v>
      </c>
      <c r="D873" s="248" t="s">
        <v>192</v>
      </c>
      <c r="E873" s="248" t="s">
        <v>129</v>
      </c>
      <c r="F873" s="248"/>
      <c r="G873" s="253"/>
      <c r="H873" s="253"/>
      <c r="I873" s="253" t="e">
        <f>I874</f>
        <v>#REF!</v>
      </c>
      <c r="J873" s="253" t="e">
        <f t="shared" ref="J873:J936" si="2384">H873+I873</f>
        <v>#REF!</v>
      </c>
      <c r="K873" s="253" t="e">
        <f>K874</f>
        <v>#REF!</v>
      </c>
      <c r="L873" s="253" t="e">
        <f t="shared" ref="L873:Q915" si="2385">I873+J873</f>
        <v>#REF!</v>
      </c>
      <c r="M873" s="253" t="e">
        <f t="shared" si="2385"/>
        <v>#REF!</v>
      </c>
      <c r="N873" s="253" t="e">
        <f t="shared" si="2385"/>
        <v>#REF!</v>
      </c>
      <c r="O873" s="253" t="e">
        <f t="shared" si="2385"/>
        <v>#REF!</v>
      </c>
      <c r="P873" s="253" t="e">
        <f t="shared" si="2385"/>
        <v>#REF!</v>
      </c>
      <c r="Q873" s="253" t="e">
        <f t="shared" si="2385"/>
        <v>#REF!</v>
      </c>
      <c r="R873" s="253" t="e">
        <f t="shared" si="2212"/>
        <v>#REF!</v>
      </c>
      <c r="S873" s="253" t="e">
        <f t="shared" ref="S873:S936" si="2386">Q873+R873</f>
        <v>#REF!</v>
      </c>
      <c r="T873" s="253" t="e">
        <f t="shared" ref="T873:T936" si="2387">R873+S873</f>
        <v>#REF!</v>
      </c>
      <c r="U873" s="253" t="e">
        <f t="shared" ref="U873:U936" si="2388">S873+T873</f>
        <v>#REF!</v>
      </c>
      <c r="V873" s="253" t="e">
        <f t="shared" ref="V873:V936" si="2389">T873+U873</f>
        <v>#REF!</v>
      </c>
      <c r="W873" s="253" t="e">
        <f t="shared" ref="W873:W936" si="2390">U873+V873</f>
        <v>#REF!</v>
      </c>
      <c r="X873" s="253" t="e">
        <f t="shared" ref="X873:X936" si="2391">V873+W873</f>
        <v>#REF!</v>
      </c>
      <c r="Y873" s="253" t="e">
        <f t="shared" ref="Y873:Y936" si="2392">W873+X873</f>
        <v>#REF!</v>
      </c>
      <c r="Z873" s="253" t="e">
        <f t="shared" ref="Z873:Z936" si="2393">X873+Y873</f>
        <v>#REF!</v>
      </c>
      <c r="AA873" s="253" t="e">
        <f t="shared" ref="AA873:AA936" si="2394">Y873+Z873</f>
        <v>#REF!</v>
      </c>
      <c r="AB873" s="253" t="e">
        <f t="shared" ref="AB873:AB936" si="2395">Z873+AA873</f>
        <v>#REF!</v>
      </c>
      <c r="AC873" s="253" t="e">
        <f t="shared" ref="AC873:AC936" si="2396">AA873+AB873</f>
        <v>#REF!</v>
      </c>
      <c r="AD873" s="253" t="e">
        <f t="shared" ref="AD873:AE936" si="2397">AB873+AC873</f>
        <v>#REF!</v>
      </c>
      <c r="AE873" s="253" t="e">
        <f t="shared" si="2397"/>
        <v>#REF!</v>
      </c>
      <c r="AF873" s="257" t="e">
        <f t="shared" si="2256"/>
        <v>#REF!</v>
      </c>
    </row>
    <row r="874" spans="1:32" hidden="1" x14ac:dyDescent="0.2">
      <c r="A874" s="255" t="s">
        <v>299</v>
      </c>
      <c r="B874" s="267">
        <v>801</v>
      </c>
      <c r="C874" s="248" t="s">
        <v>205</v>
      </c>
      <c r="D874" s="248" t="s">
        <v>192</v>
      </c>
      <c r="E874" s="248" t="s">
        <v>5</v>
      </c>
      <c r="F874" s="248"/>
      <c r="G874" s="253"/>
      <c r="H874" s="253"/>
      <c r="I874" s="253" t="e">
        <f>I875+I1021+I1022+I1023+I1024+I1025+I1028+I1029+I1026+I1027</f>
        <v>#REF!</v>
      </c>
      <c r="J874" s="253" t="e">
        <f t="shared" si="2384"/>
        <v>#REF!</v>
      </c>
      <c r="K874" s="253" t="e">
        <f>K875+K1021+K1022+K1023+K1024+K1025+K1028+K1029+K1026+K1027</f>
        <v>#REF!</v>
      </c>
      <c r="L874" s="253" t="e">
        <f t="shared" si="2385"/>
        <v>#REF!</v>
      </c>
      <c r="M874" s="253" t="e">
        <f t="shared" si="2385"/>
        <v>#REF!</v>
      </c>
      <c r="N874" s="253" t="e">
        <f t="shared" si="2385"/>
        <v>#REF!</v>
      </c>
      <c r="O874" s="253" t="e">
        <f t="shared" si="2385"/>
        <v>#REF!</v>
      </c>
      <c r="P874" s="253" t="e">
        <f t="shared" si="2385"/>
        <v>#REF!</v>
      </c>
      <c r="Q874" s="253" t="e">
        <f t="shared" si="2385"/>
        <v>#REF!</v>
      </c>
      <c r="R874" s="253" t="e">
        <f t="shared" si="2212"/>
        <v>#REF!</v>
      </c>
      <c r="S874" s="253" t="e">
        <f t="shared" si="2386"/>
        <v>#REF!</v>
      </c>
      <c r="T874" s="253" t="e">
        <f t="shared" si="2387"/>
        <v>#REF!</v>
      </c>
      <c r="U874" s="253" t="e">
        <f t="shared" si="2388"/>
        <v>#REF!</v>
      </c>
      <c r="V874" s="253" t="e">
        <f t="shared" si="2389"/>
        <v>#REF!</v>
      </c>
      <c r="W874" s="253" t="e">
        <f t="shared" si="2390"/>
        <v>#REF!</v>
      </c>
      <c r="X874" s="253" t="e">
        <f t="shared" si="2391"/>
        <v>#REF!</v>
      </c>
      <c r="Y874" s="253" t="e">
        <f t="shared" si="2392"/>
        <v>#REF!</v>
      </c>
      <c r="Z874" s="253" t="e">
        <f t="shared" si="2393"/>
        <v>#REF!</v>
      </c>
      <c r="AA874" s="253" t="e">
        <f t="shared" si="2394"/>
        <v>#REF!</v>
      </c>
      <c r="AB874" s="253" t="e">
        <f t="shared" si="2395"/>
        <v>#REF!</v>
      </c>
      <c r="AC874" s="253" t="e">
        <f t="shared" si="2396"/>
        <v>#REF!</v>
      </c>
      <c r="AD874" s="253" t="e">
        <f t="shared" si="2397"/>
        <v>#REF!</v>
      </c>
      <c r="AE874" s="253" t="e">
        <f t="shared" si="2397"/>
        <v>#REF!</v>
      </c>
      <c r="AF874" s="257" t="e">
        <f t="shared" si="2256"/>
        <v>#REF!</v>
      </c>
    </row>
    <row r="875" spans="1:32" ht="12.75" hidden="1" customHeight="1" x14ac:dyDescent="0.2">
      <c r="A875" s="255" t="s">
        <v>300</v>
      </c>
      <c r="B875" s="267">
        <v>801</v>
      </c>
      <c r="C875" s="248" t="s">
        <v>205</v>
      </c>
      <c r="D875" s="248" t="s">
        <v>192</v>
      </c>
      <c r="E875" s="248" t="s">
        <v>5</v>
      </c>
      <c r="F875" s="248" t="s">
        <v>301</v>
      </c>
      <c r="G875" s="253"/>
      <c r="H875" s="253"/>
      <c r="I875" s="253" t="e">
        <f>#REF!+G875</f>
        <v>#REF!</v>
      </c>
      <c r="J875" s="253" t="e">
        <f t="shared" si="2384"/>
        <v>#REF!</v>
      </c>
      <c r="K875" s="253" t="e">
        <f t="shared" ref="K875:P938" si="2398">H875+I875</f>
        <v>#REF!</v>
      </c>
      <c r="L875" s="253" t="e">
        <f t="shared" si="2385"/>
        <v>#REF!</v>
      </c>
      <c r="M875" s="253" t="e">
        <f t="shared" si="2385"/>
        <v>#REF!</v>
      </c>
      <c r="N875" s="253" t="e">
        <f t="shared" si="2385"/>
        <v>#REF!</v>
      </c>
      <c r="O875" s="253" t="e">
        <f t="shared" si="2385"/>
        <v>#REF!</v>
      </c>
      <c r="P875" s="253" t="e">
        <f t="shared" si="2385"/>
        <v>#REF!</v>
      </c>
      <c r="Q875" s="253" t="e">
        <f t="shared" si="2385"/>
        <v>#REF!</v>
      </c>
      <c r="R875" s="253" t="e">
        <f t="shared" si="2212"/>
        <v>#REF!</v>
      </c>
      <c r="S875" s="253" t="e">
        <f t="shared" si="2386"/>
        <v>#REF!</v>
      </c>
      <c r="T875" s="253" t="e">
        <f t="shared" si="2387"/>
        <v>#REF!</v>
      </c>
      <c r="U875" s="253" t="e">
        <f t="shared" si="2388"/>
        <v>#REF!</v>
      </c>
      <c r="V875" s="253" t="e">
        <f t="shared" si="2389"/>
        <v>#REF!</v>
      </c>
      <c r="W875" s="253" t="e">
        <f t="shared" si="2390"/>
        <v>#REF!</v>
      </c>
      <c r="X875" s="253" t="e">
        <f t="shared" si="2391"/>
        <v>#REF!</v>
      </c>
      <c r="Y875" s="253" t="e">
        <f t="shared" si="2392"/>
        <v>#REF!</v>
      </c>
      <c r="Z875" s="253" t="e">
        <f t="shared" si="2393"/>
        <v>#REF!</v>
      </c>
      <c r="AA875" s="253" t="e">
        <f t="shared" si="2394"/>
        <v>#REF!</v>
      </c>
      <c r="AB875" s="253" t="e">
        <f t="shared" si="2395"/>
        <v>#REF!</v>
      </c>
      <c r="AC875" s="253" t="e">
        <f t="shared" si="2396"/>
        <v>#REF!</v>
      </c>
      <c r="AD875" s="253" t="e">
        <f t="shared" si="2397"/>
        <v>#REF!</v>
      </c>
      <c r="AE875" s="253" t="e">
        <f t="shared" si="2397"/>
        <v>#REF!</v>
      </c>
      <c r="AF875" s="257" t="e">
        <f t="shared" si="2256"/>
        <v>#REF!</v>
      </c>
    </row>
    <row r="876" spans="1:32" ht="12.75" hidden="1" customHeight="1" x14ac:dyDescent="0.2">
      <c r="A876" s="574" t="s">
        <v>6</v>
      </c>
      <c r="B876" s="575"/>
      <c r="C876" s="575"/>
      <c r="D876" s="575"/>
      <c r="E876" s="575"/>
      <c r="F876" s="575"/>
      <c r="G876" s="253"/>
      <c r="H876" s="253"/>
      <c r="I876" s="253" t="e">
        <f>#REF!+G876</f>
        <v>#REF!</v>
      </c>
      <c r="J876" s="253" t="e">
        <f t="shared" si="2384"/>
        <v>#REF!</v>
      </c>
      <c r="K876" s="253" t="e">
        <f t="shared" si="2398"/>
        <v>#REF!</v>
      </c>
      <c r="L876" s="253" t="e">
        <f t="shared" si="2385"/>
        <v>#REF!</v>
      </c>
      <c r="M876" s="253" t="e">
        <f t="shared" si="2385"/>
        <v>#REF!</v>
      </c>
      <c r="N876" s="253" t="e">
        <f t="shared" si="2385"/>
        <v>#REF!</v>
      </c>
      <c r="O876" s="253" t="e">
        <f t="shared" si="2385"/>
        <v>#REF!</v>
      </c>
      <c r="P876" s="253" t="e">
        <f t="shared" si="2385"/>
        <v>#REF!</v>
      </c>
      <c r="Q876" s="253" t="e">
        <f t="shared" si="2385"/>
        <v>#REF!</v>
      </c>
      <c r="R876" s="253" t="e">
        <f t="shared" si="2212"/>
        <v>#REF!</v>
      </c>
      <c r="S876" s="253" t="e">
        <f t="shared" si="2386"/>
        <v>#REF!</v>
      </c>
      <c r="T876" s="253" t="e">
        <f t="shared" si="2387"/>
        <v>#REF!</v>
      </c>
      <c r="U876" s="253" t="e">
        <f t="shared" si="2388"/>
        <v>#REF!</v>
      </c>
      <c r="V876" s="253" t="e">
        <f t="shared" si="2389"/>
        <v>#REF!</v>
      </c>
      <c r="W876" s="253" t="e">
        <f t="shared" si="2390"/>
        <v>#REF!</v>
      </c>
      <c r="X876" s="253" t="e">
        <f t="shared" si="2391"/>
        <v>#REF!</v>
      </c>
      <c r="Y876" s="253" t="e">
        <f t="shared" si="2392"/>
        <v>#REF!</v>
      </c>
      <c r="Z876" s="253" t="e">
        <f t="shared" si="2393"/>
        <v>#REF!</v>
      </c>
      <c r="AA876" s="253" t="e">
        <f t="shared" si="2394"/>
        <v>#REF!</v>
      </c>
      <c r="AB876" s="253" t="e">
        <f t="shared" si="2395"/>
        <v>#REF!</v>
      </c>
      <c r="AC876" s="253" t="e">
        <f t="shared" si="2396"/>
        <v>#REF!</v>
      </c>
      <c r="AD876" s="253" t="e">
        <f t="shared" si="2397"/>
        <v>#REF!</v>
      </c>
      <c r="AE876" s="253" t="e">
        <f t="shared" si="2397"/>
        <v>#REF!</v>
      </c>
      <c r="AF876" s="257" t="e">
        <f t="shared" si="2256"/>
        <v>#REF!</v>
      </c>
    </row>
    <row r="877" spans="1:32" ht="12.75" hidden="1" customHeight="1" x14ac:dyDescent="0.2">
      <c r="A877" s="447" t="s">
        <v>72</v>
      </c>
      <c r="B877" s="245">
        <v>803</v>
      </c>
      <c r="C877" s="245" t="s">
        <v>312</v>
      </c>
      <c r="D877" s="245"/>
      <c r="E877" s="245"/>
      <c r="F877" s="256"/>
      <c r="G877" s="253"/>
      <c r="H877" s="253"/>
      <c r="I877" s="253" t="e">
        <f>#REF!+G877</f>
        <v>#REF!</v>
      </c>
      <c r="J877" s="253" t="e">
        <f t="shared" si="2384"/>
        <v>#REF!</v>
      </c>
      <c r="K877" s="253" t="e">
        <f t="shared" si="2398"/>
        <v>#REF!</v>
      </c>
      <c r="L877" s="253" t="e">
        <f t="shared" si="2385"/>
        <v>#REF!</v>
      </c>
      <c r="M877" s="253" t="e">
        <f t="shared" si="2385"/>
        <v>#REF!</v>
      </c>
      <c r="N877" s="253" t="e">
        <f t="shared" si="2385"/>
        <v>#REF!</v>
      </c>
      <c r="O877" s="253" t="e">
        <f t="shared" si="2385"/>
        <v>#REF!</v>
      </c>
      <c r="P877" s="253" t="e">
        <f t="shared" si="2385"/>
        <v>#REF!</v>
      </c>
      <c r="Q877" s="253" t="e">
        <f t="shared" si="2385"/>
        <v>#REF!</v>
      </c>
      <c r="R877" s="253" t="e">
        <f t="shared" si="2212"/>
        <v>#REF!</v>
      </c>
      <c r="S877" s="253" t="e">
        <f t="shared" si="2386"/>
        <v>#REF!</v>
      </c>
      <c r="T877" s="253" t="e">
        <f t="shared" si="2387"/>
        <v>#REF!</v>
      </c>
      <c r="U877" s="253" t="e">
        <f t="shared" si="2388"/>
        <v>#REF!</v>
      </c>
      <c r="V877" s="253" t="e">
        <f t="shared" si="2389"/>
        <v>#REF!</v>
      </c>
      <c r="W877" s="253" t="e">
        <f t="shared" si="2390"/>
        <v>#REF!</v>
      </c>
      <c r="X877" s="253" t="e">
        <f t="shared" si="2391"/>
        <v>#REF!</v>
      </c>
      <c r="Y877" s="253" t="e">
        <f t="shared" si="2392"/>
        <v>#REF!</v>
      </c>
      <c r="Z877" s="253" t="e">
        <f t="shared" si="2393"/>
        <v>#REF!</v>
      </c>
      <c r="AA877" s="253" t="e">
        <f t="shared" si="2394"/>
        <v>#REF!</v>
      </c>
      <c r="AB877" s="253" t="e">
        <f t="shared" si="2395"/>
        <v>#REF!</v>
      </c>
      <c r="AC877" s="253" t="e">
        <f t="shared" si="2396"/>
        <v>#REF!</v>
      </c>
      <c r="AD877" s="253" t="e">
        <f t="shared" si="2397"/>
        <v>#REF!</v>
      </c>
      <c r="AE877" s="253" t="e">
        <f t="shared" si="2397"/>
        <v>#REF!</v>
      </c>
      <c r="AF877" s="257" t="e">
        <f t="shared" si="2256"/>
        <v>#REF!</v>
      </c>
    </row>
    <row r="878" spans="1:32" ht="25.5" hidden="1" customHeight="1" x14ac:dyDescent="0.2">
      <c r="A878" s="447" t="s">
        <v>368</v>
      </c>
      <c r="B878" s="245">
        <v>803</v>
      </c>
      <c r="C878" s="245" t="s">
        <v>312</v>
      </c>
      <c r="D878" s="245">
        <v>12</v>
      </c>
      <c r="E878" s="245"/>
      <c r="F878" s="245"/>
      <c r="G878" s="253"/>
      <c r="H878" s="253"/>
      <c r="I878" s="253" t="e">
        <f>#REF!+G878</f>
        <v>#REF!</v>
      </c>
      <c r="J878" s="253" t="e">
        <f t="shared" si="2384"/>
        <v>#REF!</v>
      </c>
      <c r="K878" s="253" t="e">
        <f t="shared" si="2398"/>
        <v>#REF!</v>
      </c>
      <c r="L878" s="253" t="e">
        <f t="shared" si="2385"/>
        <v>#REF!</v>
      </c>
      <c r="M878" s="253" t="e">
        <f t="shared" si="2385"/>
        <v>#REF!</v>
      </c>
      <c r="N878" s="253" t="e">
        <f t="shared" si="2385"/>
        <v>#REF!</v>
      </c>
      <c r="O878" s="253" t="e">
        <f t="shared" si="2385"/>
        <v>#REF!</v>
      </c>
      <c r="P878" s="253" t="e">
        <f t="shared" si="2385"/>
        <v>#REF!</v>
      </c>
      <c r="Q878" s="253" t="e">
        <f t="shared" si="2385"/>
        <v>#REF!</v>
      </c>
      <c r="R878" s="253" t="e">
        <f t="shared" si="2212"/>
        <v>#REF!</v>
      </c>
      <c r="S878" s="253" t="e">
        <f t="shared" si="2386"/>
        <v>#REF!</v>
      </c>
      <c r="T878" s="253" t="e">
        <f t="shared" si="2387"/>
        <v>#REF!</v>
      </c>
      <c r="U878" s="253" t="e">
        <f t="shared" si="2388"/>
        <v>#REF!</v>
      </c>
      <c r="V878" s="253" t="e">
        <f t="shared" si="2389"/>
        <v>#REF!</v>
      </c>
      <c r="W878" s="253" t="e">
        <f t="shared" si="2390"/>
        <v>#REF!</v>
      </c>
      <c r="X878" s="253" t="e">
        <f t="shared" si="2391"/>
        <v>#REF!</v>
      </c>
      <c r="Y878" s="253" t="e">
        <f t="shared" si="2392"/>
        <v>#REF!</v>
      </c>
      <c r="Z878" s="253" t="e">
        <f t="shared" si="2393"/>
        <v>#REF!</v>
      </c>
      <c r="AA878" s="253" t="e">
        <f t="shared" si="2394"/>
        <v>#REF!</v>
      </c>
      <c r="AB878" s="253" t="e">
        <f t="shared" si="2395"/>
        <v>#REF!</v>
      </c>
      <c r="AC878" s="253" t="e">
        <f t="shared" si="2396"/>
        <v>#REF!</v>
      </c>
      <c r="AD878" s="253" t="e">
        <f t="shared" si="2397"/>
        <v>#REF!</v>
      </c>
      <c r="AE878" s="253" t="e">
        <f t="shared" si="2397"/>
        <v>#REF!</v>
      </c>
      <c r="AF878" s="257" t="e">
        <f t="shared" si="2256"/>
        <v>#REF!</v>
      </c>
    </row>
    <row r="879" spans="1:32" ht="12.75" hidden="1" customHeight="1" x14ac:dyDescent="0.2">
      <c r="A879" s="255" t="s">
        <v>7</v>
      </c>
      <c r="B879" s="267">
        <v>803</v>
      </c>
      <c r="C879" s="267" t="s">
        <v>312</v>
      </c>
      <c r="D879" s="267">
        <v>12</v>
      </c>
      <c r="E879" s="267" t="s">
        <v>8</v>
      </c>
      <c r="F879" s="267"/>
      <c r="G879" s="253"/>
      <c r="H879" s="253"/>
      <c r="I879" s="253" t="e">
        <f>#REF!+G879</f>
        <v>#REF!</v>
      </c>
      <c r="J879" s="253" t="e">
        <f t="shared" si="2384"/>
        <v>#REF!</v>
      </c>
      <c r="K879" s="253" t="e">
        <f t="shared" si="2398"/>
        <v>#REF!</v>
      </c>
      <c r="L879" s="253" t="e">
        <f t="shared" si="2385"/>
        <v>#REF!</v>
      </c>
      <c r="M879" s="253" t="e">
        <f t="shared" si="2385"/>
        <v>#REF!</v>
      </c>
      <c r="N879" s="253" t="e">
        <f t="shared" si="2385"/>
        <v>#REF!</v>
      </c>
      <c r="O879" s="253" t="e">
        <f t="shared" si="2385"/>
        <v>#REF!</v>
      </c>
      <c r="P879" s="253" t="e">
        <f t="shared" si="2385"/>
        <v>#REF!</v>
      </c>
      <c r="Q879" s="253" t="e">
        <f t="shared" si="2385"/>
        <v>#REF!</v>
      </c>
      <c r="R879" s="253" t="e">
        <f t="shared" si="2212"/>
        <v>#REF!</v>
      </c>
      <c r="S879" s="253" t="e">
        <f t="shared" si="2386"/>
        <v>#REF!</v>
      </c>
      <c r="T879" s="253" t="e">
        <f t="shared" si="2387"/>
        <v>#REF!</v>
      </c>
      <c r="U879" s="253" t="e">
        <f t="shared" si="2388"/>
        <v>#REF!</v>
      </c>
      <c r="V879" s="253" t="e">
        <f t="shared" si="2389"/>
        <v>#REF!</v>
      </c>
      <c r="W879" s="253" t="e">
        <f t="shared" si="2390"/>
        <v>#REF!</v>
      </c>
      <c r="X879" s="253" t="e">
        <f t="shared" si="2391"/>
        <v>#REF!</v>
      </c>
      <c r="Y879" s="253" t="e">
        <f t="shared" si="2392"/>
        <v>#REF!</v>
      </c>
      <c r="Z879" s="253" t="e">
        <f t="shared" si="2393"/>
        <v>#REF!</v>
      </c>
      <c r="AA879" s="253" t="e">
        <f t="shared" si="2394"/>
        <v>#REF!</v>
      </c>
      <c r="AB879" s="253" t="e">
        <f t="shared" si="2395"/>
        <v>#REF!</v>
      </c>
      <c r="AC879" s="253" t="e">
        <f t="shared" si="2396"/>
        <v>#REF!</v>
      </c>
      <c r="AD879" s="253" t="e">
        <f t="shared" si="2397"/>
        <v>#REF!</v>
      </c>
      <c r="AE879" s="253" t="e">
        <f t="shared" si="2397"/>
        <v>#REF!</v>
      </c>
      <c r="AF879" s="257" t="e">
        <f t="shared" si="2256"/>
        <v>#REF!</v>
      </c>
    </row>
    <row r="880" spans="1:32" ht="12.75" hidden="1" customHeight="1" x14ac:dyDescent="0.2">
      <c r="A880" s="255" t="s">
        <v>299</v>
      </c>
      <c r="B880" s="267">
        <v>803</v>
      </c>
      <c r="C880" s="267" t="s">
        <v>312</v>
      </c>
      <c r="D880" s="267">
        <v>12</v>
      </c>
      <c r="E880" s="267" t="s">
        <v>9</v>
      </c>
      <c r="F880" s="267"/>
      <c r="G880" s="253"/>
      <c r="H880" s="253"/>
      <c r="I880" s="253" t="e">
        <f>#REF!+G880</f>
        <v>#REF!</v>
      </c>
      <c r="J880" s="253" t="e">
        <f t="shared" si="2384"/>
        <v>#REF!</v>
      </c>
      <c r="K880" s="253" t="e">
        <f t="shared" si="2398"/>
        <v>#REF!</v>
      </c>
      <c r="L880" s="253" t="e">
        <f t="shared" si="2385"/>
        <v>#REF!</v>
      </c>
      <c r="M880" s="253" t="e">
        <f t="shared" si="2385"/>
        <v>#REF!</v>
      </c>
      <c r="N880" s="253" t="e">
        <f t="shared" si="2385"/>
        <v>#REF!</v>
      </c>
      <c r="O880" s="253" t="e">
        <f t="shared" si="2385"/>
        <v>#REF!</v>
      </c>
      <c r="P880" s="253" t="e">
        <f t="shared" si="2385"/>
        <v>#REF!</v>
      </c>
      <c r="Q880" s="253" t="e">
        <f t="shared" si="2385"/>
        <v>#REF!</v>
      </c>
      <c r="R880" s="253" t="e">
        <f t="shared" si="2212"/>
        <v>#REF!</v>
      </c>
      <c r="S880" s="253" t="e">
        <f t="shared" si="2386"/>
        <v>#REF!</v>
      </c>
      <c r="T880" s="253" t="e">
        <f t="shared" si="2387"/>
        <v>#REF!</v>
      </c>
      <c r="U880" s="253" t="e">
        <f t="shared" si="2388"/>
        <v>#REF!</v>
      </c>
      <c r="V880" s="253" t="e">
        <f t="shared" si="2389"/>
        <v>#REF!</v>
      </c>
      <c r="W880" s="253" t="e">
        <f t="shared" si="2390"/>
        <v>#REF!</v>
      </c>
      <c r="X880" s="253" t="e">
        <f t="shared" si="2391"/>
        <v>#REF!</v>
      </c>
      <c r="Y880" s="253" t="e">
        <f t="shared" si="2392"/>
        <v>#REF!</v>
      </c>
      <c r="Z880" s="253" t="e">
        <f t="shared" si="2393"/>
        <v>#REF!</v>
      </c>
      <c r="AA880" s="253" t="e">
        <f t="shared" si="2394"/>
        <v>#REF!</v>
      </c>
      <c r="AB880" s="253" t="e">
        <f t="shared" si="2395"/>
        <v>#REF!</v>
      </c>
      <c r="AC880" s="253" t="e">
        <f t="shared" si="2396"/>
        <v>#REF!</v>
      </c>
      <c r="AD880" s="253" t="e">
        <f t="shared" si="2397"/>
        <v>#REF!</v>
      </c>
      <c r="AE880" s="253" t="e">
        <f t="shared" si="2397"/>
        <v>#REF!</v>
      </c>
      <c r="AF880" s="257" t="e">
        <f t="shared" si="2256"/>
        <v>#REF!</v>
      </c>
    </row>
    <row r="881" spans="1:32" ht="12.75" hidden="1" customHeight="1" x14ac:dyDescent="0.2">
      <c r="A881" s="255" t="s">
        <v>300</v>
      </c>
      <c r="B881" s="267">
        <v>803</v>
      </c>
      <c r="C881" s="267" t="s">
        <v>312</v>
      </c>
      <c r="D881" s="267">
        <v>12</v>
      </c>
      <c r="E881" s="267" t="s">
        <v>9</v>
      </c>
      <c r="F881" s="248" t="s">
        <v>301</v>
      </c>
      <c r="G881" s="253"/>
      <c r="H881" s="253"/>
      <c r="I881" s="253" t="e">
        <f>#REF!+G881</f>
        <v>#REF!</v>
      </c>
      <c r="J881" s="253" t="e">
        <f t="shared" si="2384"/>
        <v>#REF!</v>
      </c>
      <c r="K881" s="253" t="e">
        <f t="shared" si="2398"/>
        <v>#REF!</v>
      </c>
      <c r="L881" s="253" t="e">
        <f t="shared" si="2385"/>
        <v>#REF!</v>
      </c>
      <c r="M881" s="253" t="e">
        <f t="shared" si="2385"/>
        <v>#REF!</v>
      </c>
      <c r="N881" s="253" t="e">
        <f t="shared" si="2385"/>
        <v>#REF!</v>
      </c>
      <c r="O881" s="253" t="e">
        <f t="shared" si="2385"/>
        <v>#REF!</v>
      </c>
      <c r="P881" s="253" t="e">
        <f t="shared" si="2385"/>
        <v>#REF!</v>
      </c>
      <c r="Q881" s="253" t="e">
        <f t="shared" si="2385"/>
        <v>#REF!</v>
      </c>
      <c r="R881" s="253" t="e">
        <f t="shared" si="2212"/>
        <v>#REF!</v>
      </c>
      <c r="S881" s="253" t="e">
        <f t="shared" si="2386"/>
        <v>#REF!</v>
      </c>
      <c r="T881" s="253" t="e">
        <f t="shared" si="2387"/>
        <v>#REF!</v>
      </c>
      <c r="U881" s="253" t="e">
        <f t="shared" si="2388"/>
        <v>#REF!</v>
      </c>
      <c r="V881" s="253" t="e">
        <f t="shared" si="2389"/>
        <v>#REF!</v>
      </c>
      <c r="W881" s="253" t="e">
        <f t="shared" si="2390"/>
        <v>#REF!</v>
      </c>
      <c r="X881" s="253" t="e">
        <f t="shared" si="2391"/>
        <v>#REF!</v>
      </c>
      <c r="Y881" s="253" t="e">
        <f t="shared" si="2392"/>
        <v>#REF!</v>
      </c>
      <c r="Z881" s="253" t="e">
        <f t="shared" si="2393"/>
        <v>#REF!</v>
      </c>
      <c r="AA881" s="253" t="e">
        <f t="shared" si="2394"/>
        <v>#REF!</v>
      </c>
      <c r="AB881" s="253" t="e">
        <f t="shared" si="2395"/>
        <v>#REF!</v>
      </c>
      <c r="AC881" s="253" t="e">
        <f t="shared" si="2396"/>
        <v>#REF!</v>
      </c>
      <c r="AD881" s="253" t="e">
        <f t="shared" si="2397"/>
        <v>#REF!</v>
      </c>
      <c r="AE881" s="253" t="e">
        <f t="shared" si="2397"/>
        <v>#REF!</v>
      </c>
      <c r="AF881" s="257" t="e">
        <f t="shared" si="2256"/>
        <v>#REF!</v>
      </c>
    </row>
    <row r="882" spans="1:32" ht="25.5" hidden="1" customHeight="1" x14ac:dyDescent="0.2">
      <c r="A882" s="255" t="s">
        <v>147</v>
      </c>
      <c r="B882" s="267">
        <v>803</v>
      </c>
      <c r="C882" s="248" t="s">
        <v>190</v>
      </c>
      <c r="D882" s="267">
        <v>12</v>
      </c>
      <c r="E882" s="267" t="s">
        <v>10</v>
      </c>
      <c r="F882" s="248"/>
      <c r="G882" s="253"/>
      <c r="H882" s="253"/>
      <c r="I882" s="253" t="e">
        <f>#REF!+G882</f>
        <v>#REF!</v>
      </c>
      <c r="J882" s="253" t="e">
        <f t="shared" si="2384"/>
        <v>#REF!</v>
      </c>
      <c r="K882" s="253" t="e">
        <f t="shared" si="2398"/>
        <v>#REF!</v>
      </c>
      <c r="L882" s="253" t="e">
        <f t="shared" si="2385"/>
        <v>#REF!</v>
      </c>
      <c r="M882" s="253" t="e">
        <f t="shared" si="2385"/>
        <v>#REF!</v>
      </c>
      <c r="N882" s="253" t="e">
        <f t="shared" si="2385"/>
        <v>#REF!</v>
      </c>
      <c r="O882" s="253" t="e">
        <f t="shared" si="2385"/>
        <v>#REF!</v>
      </c>
      <c r="P882" s="253" t="e">
        <f t="shared" si="2385"/>
        <v>#REF!</v>
      </c>
      <c r="Q882" s="253" t="e">
        <f t="shared" si="2385"/>
        <v>#REF!</v>
      </c>
      <c r="R882" s="253" t="e">
        <f t="shared" si="2212"/>
        <v>#REF!</v>
      </c>
      <c r="S882" s="253" t="e">
        <f t="shared" si="2386"/>
        <v>#REF!</v>
      </c>
      <c r="T882" s="253" t="e">
        <f t="shared" si="2387"/>
        <v>#REF!</v>
      </c>
      <c r="U882" s="253" t="e">
        <f t="shared" si="2388"/>
        <v>#REF!</v>
      </c>
      <c r="V882" s="253" t="e">
        <f t="shared" si="2389"/>
        <v>#REF!</v>
      </c>
      <c r="W882" s="253" t="e">
        <f t="shared" si="2390"/>
        <v>#REF!</v>
      </c>
      <c r="X882" s="253" t="e">
        <f t="shared" si="2391"/>
        <v>#REF!</v>
      </c>
      <c r="Y882" s="253" t="e">
        <f t="shared" si="2392"/>
        <v>#REF!</v>
      </c>
      <c r="Z882" s="253" t="e">
        <f t="shared" si="2393"/>
        <v>#REF!</v>
      </c>
      <c r="AA882" s="253" t="e">
        <f t="shared" si="2394"/>
        <v>#REF!</v>
      </c>
      <c r="AB882" s="253" t="e">
        <f t="shared" si="2395"/>
        <v>#REF!</v>
      </c>
      <c r="AC882" s="253" t="e">
        <f t="shared" si="2396"/>
        <v>#REF!</v>
      </c>
      <c r="AD882" s="253" t="e">
        <f t="shared" si="2397"/>
        <v>#REF!</v>
      </c>
      <c r="AE882" s="253" t="e">
        <f t="shared" si="2397"/>
        <v>#REF!</v>
      </c>
      <c r="AF882" s="257" t="e">
        <f t="shared" si="2256"/>
        <v>#REF!</v>
      </c>
    </row>
    <row r="883" spans="1:32" ht="12.75" hidden="1" customHeight="1" x14ac:dyDescent="0.2">
      <c r="A883" s="255" t="s">
        <v>300</v>
      </c>
      <c r="B883" s="267">
        <v>803</v>
      </c>
      <c r="C883" s="248" t="s">
        <v>190</v>
      </c>
      <c r="D883" s="267">
        <v>12</v>
      </c>
      <c r="E883" s="267" t="s">
        <v>10</v>
      </c>
      <c r="F883" s="248" t="s">
        <v>301</v>
      </c>
      <c r="G883" s="253"/>
      <c r="H883" s="253"/>
      <c r="I883" s="253" t="e">
        <f>#REF!+G883</f>
        <v>#REF!</v>
      </c>
      <c r="J883" s="253" t="e">
        <f t="shared" si="2384"/>
        <v>#REF!</v>
      </c>
      <c r="K883" s="253" t="e">
        <f t="shared" si="2398"/>
        <v>#REF!</v>
      </c>
      <c r="L883" s="253" t="e">
        <f t="shared" si="2385"/>
        <v>#REF!</v>
      </c>
      <c r="M883" s="253" t="e">
        <f t="shared" si="2385"/>
        <v>#REF!</v>
      </c>
      <c r="N883" s="253" t="e">
        <f t="shared" si="2385"/>
        <v>#REF!</v>
      </c>
      <c r="O883" s="253" t="e">
        <f t="shared" si="2385"/>
        <v>#REF!</v>
      </c>
      <c r="P883" s="253" t="e">
        <f t="shared" si="2385"/>
        <v>#REF!</v>
      </c>
      <c r="Q883" s="253" t="e">
        <f t="shared" si="2385"/>
        <v>#REF!</v>
      </c>
      <c r="R883" s="253" t="e">
        <f t="shared" si="2212"/>
        <v>#REF!</v>
      </c>
      <c r="S883" s="253" t="e">
        <f t="shared" si="2386"/>
        <v>#REF!</v>
      </c>
      <c r="T883" s="253" t="e">
        <f t="shared" si="2387"/>
        <v>#REF!</v>
      </c>
      <c r="U883" s="253" t="e">
        <f t="shared" si="2388"/>
        <v>#REF!</v>
      </c>
      <c r="V883" s="253" t="e">
        <f t="shared" si="2389"/>
        <v>#REF!</v>
      </c>
      <c r="W883" s="253" t="e">
        <f t="shared" si="2390"/>
        <v>#REF!</v>
      </c>
      <c r="X883" s="253" t="e">
        <f t="shared" si="2391"/>
        <v>#REF!</v>
      </c>
      <c r="Y883" s="253" t="e">
        <f t="shared" si="2392"/>
        <v>#REF!</v>
      </c>
      <c r="Z883" s="253" t="e">
        <f t="shared" si="2393"/>
        <v>#REF!</v>
      </c>
      <c r="AA883" s="253" t="e">
        <f t="shared" si="2394"/>
        <v>#REF!</v>
      </c>
      <c r="AB883" s="253" t="e">
        <f t="shared" si="2395"/>
        <v>#REF!</v>
      </c>
      <c r="AC883" s="253" t="e">
        <f t="shared" si="2396"/>
        <v>#REF!</v>
      </c>
      <c r="AD883" s="253" t="e">
        <f t="shared" si="2397"/>
        <v>#REF!</v>
      </c>
      <c r="AE883" s="253" t="e">
        <f t="shared" si="2397"/>
        <v>#REF!</v>
      </c>
      <c r="AF883" s="257" t="e">
        <f t="shared" si="2256"/>
        <v>#REF!</v>
      </c>
    </row>
    <row r="884" spans="1:32" ht="12.75" hidden="1" customHeight="1" x14ac:dyDescent="0.2">
      <c r="A884" s="447" t="s">
        <v>306</v>
      </c>
      <c r="B884" s="245">
        <v>803</v>
      </c>
      <c r="C884" s="246" t="s">
        <v>196</v>
      </c>
      <c r="D884" s="246"/>
      <c r="E884" s="246"/>
      <c r="F884" s="246"/>
      <c r="G884" s="253"/>
      <c r="H884" s="253"/>
      <c r="I884" s="253" t="e">
        <f>#REF!+G884</f>
        <v>#REF!</v>
      </c>
      <c r="J884" s="253" t="e">
        <f t="shared" si="2384"/>
        <v>#REF!</v>
      </c>
      <c r="K884" s="253" t="e">
        <f t="shared" si="2398"/>
        <v>#REF!</v>
      </c>
      <c r="L884" s="253" t="e">
        <f t="shared" si="2385"/>
        <v>#REF!</v>
      </c>
      <c r="M884" s="253" t="e">
        <f t="shared" si="2385"/>
        <v>#REF!</v>
      </c>
      <c r="N884" s="253" t="e">
        <f t="shared" si="2385"/>
        <v>#REF!</v>
      </c>
      <c r="O884" s="253" t="e">
        <f t="shared" si="2385"/>
        <v>#REF!</v>
      </c>
      <c r="P884" s="253" t="e">
        <f t="shared" si="2385"/>
        <v>#REF!</v>
      </c>
      <c r="Q884" s="253" t="e">
        <f t="shared" si="2385"/>
        <v>#REF!</v>
      </c>
      <c r="R884" s="253" t="e">
        <f t="shared" si="2212"/>
        <v>#REF!</v>
      </c>
      <c r="S884" s="253" t="e">
        <f t="shared" si="2386"/>
        <v>#REF!</v>
      </c>
      <c r="T884" s="253" t="e">
        <f t="shared" si="2387"/>
        <v>#REF!</v>
      </c>
      <c r="U884" s="253" t="e">
        <f t="shared" si="2388"/>
        <v>#REF!</v>
      </c>
      <c r="V884" s="253" t="e">
        <f t="shared" si="2389"/>
        <v>#REF!</v>
      </c>
      <c r="W884" s="253" t="e">
        <f t="shared" si="2390"/>
        <v>#REF!</v>
      </c>
      <c r="X884" s="253" t="e">
        <f t="shared" si="2391"/>
        <v>#REF!</v>
      </c>
      <c r="Y884" s="253" t="e">
        <f t="shared" si="2392"/>
        <v>#REF!</v>
      </c>
      <c r="Z884" s="253" t="e">
        <f t="shared" si="2393"/>
        <v>#REF!</v>
      </c>
      <c r="AA884" s="253" t="e">
        <f t="shared" si="2394"/>
        <v>#REF!</v>
      </c>
      <c r="AB884" s="253" t="e">
        <f t="shared" si="2395"/>
        <v>#REF!</v>
      </c>
      <c r="AC884" s="253" t="e">
        <f t="shared" si="2396"/>
        <v>#REF!</v>
      </c>
      <c r="AD884" s="253" t="e">
        <f t="shared" si="2397"/>
        <v>#REF!</v>
      </c>
      <c r="AE884" s="253" t="e">
        <f t="shared" si="2397"/>
        <v>#REF!</v>
      </c>
      <c r="AF884" s="257" t="e">
        <f t="shared" si="2256"/>
        <v>#REF!</v>
      </c>
    </row>
    <row r="885" spans="1:32" ht="12.75" hidden="1" customHeight="1" x14ac:dyDescent="0.2">
      <c r="A885" s="447" t="s">
        <v>218</v>
      </c>
      <c r="B885" s="245">
        <v>803</v>
      </c>
      <c r="C885" s="246" t="s">
        <v>196</v>
      </c>
      <c r="D885" s="246" t="s">
        <v>200</v>
      </c>
      <c r="E885" s="246"/>
      <c r="F885" s="246"/>
      <c r="G885" s="253"/>
      <c r="H885" s="253"/>
      <c r="I885" s="253" t="e">
        <f>#REF!+G885</f>
        <v>#REF!</v>
      </c>
      <c r="J885" s="253" t="e">
        <f t="shared" si="2384"/>
        <v>#REF!</v>
      </c>
      <c r="K885" s="253" t="e">
        <f t="shared" si="2398"/>
        <v>#REF!</v>
      </c>
      <c r="L885" s="253" t="e">
        <f t="shared" si="2385"/>
        <v>#REF!</v>
      </c>
      <c r="M885" s="253" t="e">
        <f t="shared" si="2385"/>
        <v>#REF!</v>
      </c>
      <c r="N885" s="253" t="e">
        <f t="shared" si="2385"/>
        <v>#REF!</v>
      </c>
      <c r="O885" s="253" t="e">
        <f t="shared" si="2385"/>
        <v>#REF!</v>
      </c>
      <c r="P885" s="253" t="e">
        <f t="shared" si="2385"/>
        <v>#REF!</v>
      </c>
      <c r="Q885" s="253" t="e">
        <f t="shared" si="2385"/>
        <v>#REF!</v>
      </c>
      <c r="R885" s="253" t="e">
        <f t="shared" si="2212"/>
        <v>#REF!</v>
      </c>
      <c r="S885" s="253" t="e">
        <f t="shared" si="2386"/>
        <v>#REF!</v>
      </c>
      <c r="T885" s="253" t="e">
        <f t="shared" si="2387"/>
        <v>#REF!</v>
      </c>
      <c r="U885" s="253" t="e">
        <f t="shared" si="2388"/>
        <v>#REF!</v>
      </c>
      <c r="V885" s="253" t="e">
        <f t="shared" si="2389"/>
        <v>#REF!</v>
      </c>
      <c r="W885" s="253" t="e">
        <f t="shared" si="2390"/>
        <v>#REF!</v>
      </c>
      <c r="X885" s="253" t="e">
        <f t="shared" si="2391"/>
        <v>#REF!</v>
      </c>
      <c r="Y885" s="253" t="e">
        <f t="shared" si="2392"/>
        <v>#REF!</v>
      </c>
      <c r="Z885" s="253" t="e">
        <f t="shared" si="2393"/>
        <v>#REF!</v>
      </c>
      <c r="AA885" s="253" t="e">
        <f t="shared" si="2394"/>
        <v>#REF!</v>
      </c>
      <c r="AB885" s="253" t="e">
        <f t="shared" si="2395"/>
        <v>#REF!</v>
      </c>
      <c r="AC885" s="253" t="e">
        <f t="shared" si="2396"/>
        <v>#REF!</v>
      </c>
      <c r="AD885" s="253" t="e">
        <f t="shared" si="2397"/>
        <v>#REF!</v>
      </c>
      <c r="AE885" s="253" t="e">
        <f t="shared" si="2397"/>
        <v>#REF!</v>
      </c>
      <c r="AF885" s="257" t="e">
        <f t="shared" si="2256"/>
        <v>#REF!</v>
      </c>
    </row>
    <row r="886" spans="1:32" ht="12.75" hidden="1" customHeight="1" x14ac:dyDescent="0.2">
      <c r="A886" s="255" t="s">
        <v>11</v>
      </c>
      <c r="B886" s="267">
        <v>803</v>
      </c>
      <c r="C886" s="248" t="s">
        <v>196</v>
      </c>
      <c r="D886" s="248" t="s">
        <v>200</v>
      </c>
      <c r="E886" s="248" t="s">
        <v>12</v>
      </c>
      <c r="F886" s="246"/>
      <c r="G886" s="253"/>
      <c r="H886" s="253"/>
      <c r="I886" s="253" t="e">
        <f>#REF!+G886</f>
        <v>#REF!</v>
      </c>
      <c r="J886" s="253" t="e">
        <f t="shared" si="2384"/>
        <v>#REF!</v>
      </c>
      <c r="K886" s="253" t="e">
        <f t="shared" si="2398"/>
        <v>#REF!</v>
      </c>
      <c r="L886" s="253" t="e">
        <f t="shared" si="2385"/>
        <v>#REF!</v>
      </c>
      <c r="M886" s="253" t="e">
        <f t="shared" si="2385"/>
        <v>#REF!</v>
      </c>
      <c r="N886" s="253" t="e">
        <f t="shared" si="2385"/>
        <v>#REF!</v>
      </c>
      <c r="O886" s="253" t="e">
        <f t="shared" si="2385"/>
        <v>#REF!</v>
      </c>
      <c r="P886" s="253" t="e">
        <f t="shared" si="2385"/>
        <v>#REF!</v>
      </c>
      <c r="Q886" s="253" t="e">
        <f t="shared" si="2385"/>
        <v>#REF!</v>
      </c>
      <c r="R886" s="253" t="e">
        <f t="shared" si="2212"/>
        <v>#REF!</v>
      </c>
      <c r="S886" s="253" t="e">
        <f t="shared" si="2386"/>
        <v>#REF!</v>
      </c>
      <c r="T886" s="253" t="e">
        <f t="shared" si="2387"/>
        <v>#REF!</v>
      </c>
      <c r="U886" s="253" t="e">
        <f t="shared" si="2388"/>
        <v>#REF!</v>
      </c>
      <c r="V886" s="253" t="e">
        <f t="shared" si="2389"/>
        <v>#REF!</v>
      </c>
      <c r="W886" s="253" t="e">
        <f t="shared" si="2390"/>
        <v>#REF!</v>
      </c>
      <c r="X886" s="253" t="e">
        <f t="shared" si="2391"/>
        <v>#REF!</v>
      </c>
      <c r="Y886" s="253" t="e">
        <f t="shared" si="2392"/>
        <v>#REF!</v>
      </c>
      <c r="Z886" s="253" t="e">
        <f t="shared" si="2393"/>
        <v>#REF!</v>
      </c>
      <c r="AA886" s="253" t="e">
        <f t="shared" si="2394"/>
        <v>#REF!</v>
      </c>
      <c r="AB886" s="253" t="e">
        <f t="shared" si="2395"/>
        <v>#REF!</v>
      </c>
      <c r="AC886" s="253" t="e">
        <f t="shared" si="2396"/>
        <v>#REF!</v>
      </c>
      <c r="AD886" s="253" t="e">
        <f t="shared" si="2397"/>
        <v>#REF!</v>
      </c>
      <c r="AE886" s="253" t="e">
        <f t="shared" si="2397"/>
        <v>#REF!</v>
      </c>
      <c r="AF886" s="257" t="e">
        <f t="shared" si="2256"/>
        <v>#REF!</v>
      </c>
    </row>
    <row r="887" spans="1:32" ht="51" hidden="1" customHeight="1" x14ac:dyDescent="0.2">
      <c r="A887" s="255" t="s">
        <v>13</v>
      </c>
      <c r="B887" s="267">
        <v>803</v>
      </c>
      <c r="C887" s="248" t="s">
        <v>196</v>
      </c>
      <c r="D887" s="248" t="s">
        <v>200</v>
      </c>
      <c r="E887" s="248" t="s">
        <v>14</v>
      </c>
      <c r="F887" s="248"/>
      <c r="G887" s="253"/>
      <c r="H887" s="253"/>
      <c r="I887" s="253" t="e">
        <f>#REF!+G887</f>
        <v>#REF!</v>
      </c>
      <c r="J887" s="253" t="e">
        <f t="shared" si="2384"/>
        <v>#REF!</v>
      </c>
      <c r="K887" s="253" t="e">
        <f t="shared" si="2398"/>
        <v>#REF!</v>
      </c>
      <c r="L887" s="253" t="e">
        <f t="shared" si="2385"/>
        <v>#REF!</v>
      </c>
      <c r="M887" s="253" t="e">
        <f t="shared" si="2385"/>
        <v>#REF!</v>
      </c>
      <c r="N887" s="253" t="e">
        <f t="shared" si="2385"/>
        <v>#REF!</v>
      </c>
      <c r="O887" s="253" t="e">
        <f t="shared" si="2385"/>
        <v>#REF!</v>
      </c>
      <c r="P887" s="253" t="e">
        <f t="shared" si="2385"/>
        <v>#REF!</v>
      </c>
      <c r="Q887" s="253" t="e">
        <f t="shared" si="2385"/>
        <v>#REF!</v>
      </c>
      <c r="R887" s="253" t="e">
        <f t="shared" si="2212"/>
        <v>#REF!</v>
      </c>
      <c r="S887" s="253" t="e">
        <f t="shared" si="2386"/>
        <v>#REF!</v>
      </c>
      <c r="T887" s="253" t="e">
        <f t="shared" si="2387"/>
        <v>#REF!</v>
      </c>
      <c r="U887" s="253" t="e">
        <f t="shared" si="2388"/>
        <v>#REF!</v>
      </c>
      <c r="V887" s="253" t="e">
        <f t="shared" si="2389"/>
        <v>#REF!</v>
      </c>
      <c r="W887" s="253" t="e">
        <f t="shared" si="2390"/>
        <v>#REF!</v>
      </c>
      <c r="X887" s="253" t="e">
        <f t="shared" si="2391"/>
        <v>#REF!</v>
      </c>
      <c r="Y887" s="253" t="e">
        <f t="shared" si="2392"/>
        <v>#REF!</v>
      </c>
      <c r="Z887" s="253" t="e">
        <f t="shared" si="2393"/>
        <v>#REF!</v>
      </c>
      <c r="AA887" s="253" t="e">
        <f t="shared" si="2394"/>
        <v>#REF!</v>
      </c>
      <c r="AB887" s="253" t="e">
        <f t="shared" si="2395"/>
        <v>#REF!</v>
      </c>
      <c r="AC887" s="253" t="e">
        <f t="shared" si="2396"/>
        <v>#REF!</v>
      </c>
      <c r="AD887" s="253" t="e">
        <f t="shared" si="2397"/>
        <v>#REF!</v>
      </c>
      <c r="AE887" s="253" t="e">
        <f t="shared" si="2397"/>
        <v>#REF!</v>
      </c>
      <c r="AF887" s="257" t="e">
        <f t="shared" si="2256"/>
        <v>#REF!</v>
      </c>
    </row>
    <row r="888" spans="1:32" ht="12.75" hidden="1" customHeight="1" x14ac:dyDescent="0.2">
      <c r="A888" s="255" t="s">
        <v>153</v>
      </c>
      <c r="B888" s="267">
        <v>803</v>
      </c>
      <c r="C888" s="248" t="s">
        <v>196</v>
      </c>
      <c r="D888" s="248" t="s">
        <v>200</v>
      </c>
      <c r="E888" s="248" t="s">
        <v>14</v>
      </c>
      <c r="F888" s="248" t="s">
        <v>154</v>
      </c>
      <c r="G888" s="253"/>
      <c r="H888" s="253"/>
      <c r="I888" s="253" t="e">
        <f>#REF!+G888</f>
        <v>#REF!</v>
      </c>
      <c r="J888" s="253" t="e">
        <f t="shared" si="2384"/>
        <v>#REF!</v>
      </c>
      <c r="K888" s="253" t="e">
        <f t="shared" si="2398"/>
        <v>#REF!</v>
      </c>
      <c r="L888" s="253" t="e">
        <f t="shared" si="2385"/>
        <v>#REF!</v>
      </c>
      <c r="M888" s="253" t="e">
        <f t="shared" si="2385"/>
        <v>#REF!</v>
      </c>
      <c r="N888" s="253" t="e">
        <f t="shared" si="2385"/>
        <v>#REF!</v>
      </c>
      <c r="O888" s="253" t="e">
        <f t="shared" si="2385"/>
        <v>#REF!</v>
      </c>
      <c r="P888" s="253" t="e">
        <f t="shared" si="2385"/>
        <v>#REF!</v>
      </c>
      <c r="Q888" s="253" t="e">
        <f t="shared" si="2385"/>
        <v>#REF!</v>
      </c>
      <c r="R888" s="253" t="e">
        <f t="shared" si="2212"/>
        <v>#REF!</v>
      </c>
      <c r="S888" s="253" t="e">
        <f t="shared" si="2386"/>
        <v>#REF!</v>
      </c>
      <c r="T888" s="253" t="e">
        <f t="shared" si="2387"/>
        <v>#REF!</v>
      </c>
      <c r="U888" s="253" t="e">
        <f t="shared" si="2388"/>
        <v>#REF!</v>
      </c>
      <c r="V888" s="253" t="e">
        <f t="shared" si="2389"/>
        <v>#REF!</v>
      </c>
      <c r="W888" s="253" t="e">
        <f t="shared" si="2390"/>
        <v>#REF!</v>
      </c>
      <c r="X888" s="253" t="e">
        <f t="shared" si="2391"/>
        <v>#REF!</v>
      </c>
      <c r="Y888" s="253" t="e">
        <f t="shared" si="2392"/>
        <v>#REF!</v>
      </c>
      <c r="Z888" s="253" t="e">
        <f t="shared" si="2393"/>
        <v>#REF!</v>
      </c>
      <c r="AA888" s="253" t="e">
        <f t="shared" si="2394"/>
        <v>#REF!</v>
      </c>
      <c r="AB888" s="253" t="e">
        <f t="shared" si="2395"/>
        <v>#REF!</v>
      </c>
      <c r="AC888" s="253" t="e">
        <f t="shared" si="2396"/>
        <v>#REF!</v>
      </c>
      <c r="AD888" s="253" t="e">
        <f t="shared" si="2397"/>
        <v>#REF!</v>
      </c>
      <c r="AE888" s="253" t="e">
        <f t="shared" si="2397"/>
        <v>#REF!</v>
      </c>
      <c r="AF888" s="257" t="e">
        <f t="shared" ref="AF888:AF951" si="2399">AE888/AD888*100</f>
        <v>#REF!</v>
      </c>
    </row>
    <row r="889" spans="1:32" ht="51" hidden="1" customHeight="1" x14ac:dyDescent="0.2">
      <c r="A889" s="255" t="s">
        <v>15</v>
      </c>
      <c r="B889" s="267">
        <v>803</v>
      </c>
      <c r="C889" s="248" t="s">
        <v>196</v>
      </c>
      <c r="D889" s="248" t="s">
        <v>200</v>
      </c>
      <c r="E889" s="248" t="s">
        <v>16</v>
      </c>
      <c r="F889" s="248"/>
      <c r="G889" s="253"/>
      <c r="H889" s="253"/>
      <c r="I889" s="253" t="e">
        <f>#REF!+G889</f>
        <v>#REF!</v>
      </c>
      <c r="J889" s="253" t="e">
        <f t="shared" si="2384"/>
        <v>#REF!</v>
      </c>
      <c r="K889" s="253" t="e">
        <f t="shared" si="2398"/>
        <v>#REF!</v>
      </c>
      <c r="L889" s="253" t="e">
        <f t="shared" si="2385"/>
        <v>#REF!</v>
      </c>
      <c r="M889" s="253" t="e">
        <f t="shared" si="2385"/>
        <v>#REF!</v>
      </c>
      <c r="N889" s="253" t="e">
        <f t="shared" si="2385"/>
        <v>#REF!</v>
      </c>
      <c r="O889" s="253" t="e">
        <f t="shared" si="2385"/>
        <v>#REF!</v>
      </c>
      <c r="P889" s="253" t="e">
        <f t="shared" si="2385"/>
        <v>#REF!</v>
      </c>
      <c r="Q889" s="253" t="e">
        <f t="shared" si="2385"/>
        <v>#REF!</v>
      </c>
      <c r="R889" s="253" t="e">
        <f t="shared" si="2212"/>
        <v>#REF!</v>
      </c>
      <c r="S889" s="253" t="e">
        <f t="shared" si="2386"/>
        <v>#REF!</v>
      </c>
      <c r="T889" s="253" t="e">
        <f t="shared" si="2387"/>
        <v>#REF!</v>
      </c>
      <c r="U889" s="253" t="e">
        <f t="shared" si="2388"/>
        <v>#REF!</v>
      </c>
      <c r="V889" s="253" t="e">
        <f t="shared" si="2389"/>
        <v>#REF!</v>
      </c>
      <c r="W889" s="253" t="e">
        <f t="shared" si="2390"/>
        <v>#REF!</v>
      </c>
      <c r="X889" s="253" t="e">
        <f t="shared" si="2391"/>
        <v>#REF!</v>
      </c>
      <c r="Y889" s="253" t="e">
        <f t="shared" si="2392"/>
        <v>#REF!</v>
      </c>
      <c r="Z889" s="253" t="e">
        <f t="shared" si="2393"/>
        <v>#REF!</v>
      </c>
      <c r="AA889" s="253" t="e">
        <f t="shared" si="2394"/>
        <v>#REF!</v>
      </c>
      <c r="AB889" s="253" t="e">
        <f t="shared" si="2395"/>
        <v>#REF!</v>
      </c>
      <c r="AC889" s="253" t="e">
        <f t="shared" si="2396"/>
        <v>#REF!</v>
      </c>
      <c r="AD889" s="253" t="e">
        <f t="shared" si="2397"/>
        <v>#REF!</v>
      </c>
      <c r="AE889" s="253" t="e">
        <f t="shared" si="2397"/>
        <v>#REF!</v>
      </c>
      <c r="AF889" s="257" t="e">
        <f t="shared" si="2399"/>
        <v>#REF!</v>
      </c>
    </row>
    <row r="890" spans="1:32" ht="12.75" hidden="1" customHeight="1" x14ac:dyDescent="0.2">
      <c r="A890" s="255" t="s">
        <v>153</v>
      </c>
      <c r="B890" s="267">
        <v>803</v>
      </c>
      <c r="C890" s="248" t="s">
        <v>196</v>
      </c>
      <c r="D890" s="248" t="s">
        <v>200</v>
      </c>
      <c r="E890" s="248" t="s">
        <v>16</v>
      </c>
      <c r="F890" s="248" t="s">
        <v>154</v>
      </c>
      <c r="G890" s="253"/>
      <c r="H890" s="253"/>
      <c r="I890" s="253" t="e">
        <f>#REF!+G890</f>
        <v>#REF!</v>
      </c>
      <c r="J890" s="253" t="e">
        <f t="shared" si="2384"/>
        <v>#REF!</v>
      </c>
      <c r="K890" s="253" t="e">
        <f t="shared" si="2398"/>
        <v>#REF!</v>
      </c>
      <c r="L890" s="253" t="e">
        <f t="shared" si="2385"/>
        <v>#REF!</v>
      </c>
      <c r="M890" s="253" t="e">
        <f t="shared" si="2385"/>
        <v>#REF!</v>
      </c>
      <c r="N890" s="253" t="e">
        <f t="shared" si="2385"/>
        <v>#REF!</v>
      </c>
      <c r="O890" s="253" t="e">
        <f t="shared" si="2385"/>
        <v>#REF!</v>
      </c>
      <c r="P890" s="253" t="e">
        <f t="shared" si="2385"/>
        <v>#REF!</v>
      </c>
      <c r="Q890" s="253" t="e">
        <f t="shared" si="2385"/>
        <v>#REF!</v>
      </c>
      <c r="R890" s="253" t="e">
        <f t="shared" si="2212"/>
        <v>#REF!</v>
      </c>
      <c r="S890" s="253" t="e">
        <f t="shared" si="2386"/>
        <v>#REF!</v>
      </c>
      <c r="T890" s="253" t="e">
        <f t="shared" si="2387"/>
        <v>#REF!</v>
      </c>
      <c r="U890" s="253" t="e">
        <f t="shared" si="2388"/>
        <v>#REF!</v>
      </c>
      <c r="V890" s="253" t="e">
        <f t="shared" si="2389"/>
        <v>#REF!</v>
      </c>
      <c r="W890" s="253" t="e">
        <f t="shared" si="2390"/>
        <v>#REF!</v>
      </c>
      <c r="X890" s="253" t="e">
        <f t="shared" si="2391"/>
        <v>#REF!</v>
      </c>
      <c r="Y890" s="253" t="e">
        <f t="shared" si="2392"/>
        <v>#REF!</v>
      </c>
      <c r="Z890" s="253" t="e">
        <f t="shared" si="2393"/>
        <v>#REF!</v>
      </c>
      <c r="AA890" s="253" t="e">
        <f t="shared" si="2394"/>
        <v>#REF!</v>
      </c>
      <c r="AB890" s="253" t="e">
        <f t="shared" si="2395"/>
        <v>#REF!</v>
      </c>
      <c r="AC890" s="253" t="e">
        <f t="shared" si="2396"/>
        <v>#REF!</v>
      </c>
      <c r="AD890" s="253" t="e">
        <f t="shared" si="2397"/>
        <v>#REF!</v>
      </c>
      <c r="AE890" s="253" t="e">
        <f t="shared" si="2397"/>
        <v>#REF!</v>
      </c>
      <c r="AF890" s="257" t="e">
        <f t="shared" si="2399"/>
        <v>#REF!</v>
      </c>
    </row>
    <row r="891" spans="1:32" ht="12.75" hidden="1" customHeight="1" x14ac:dyDescent="0.2">
      <c r="A891" s="255" t="s">
        <v>17</v>
      </c>
      <c r="B891" s="267">
        <v>803</v>
      </c>
      <c r="C891" s="248" t="s">
        <v>196</v>
      </c>
      <c r="D891" s="248" t="s">
        <v>200</v>
      </c>
      <c r="E891" s="248" t="s">
        <v>18</v>
      </c>
      <c r="F891" s="248"/>
      <c r="G891" s="253"/>
      <c r="H891" s="253"/>
      <c r="I891" s="253" t="e">
        <f>#REF!+G891</f>
        <v>#REF!</v>
      </c>
      <c r="J891" s="253" t="e">
        <f t="shared" si="2384"/>
        <v>#REF!</v>
      </c>
      <c r="K891" s="253" t="e">
        <f t="shared" si="2398"/>
        <v>#REF!</v>
      </c>
      <c r="L891" s="253" t="e">
        <f t="shared" si="2385"/>
        <v>#REF!</v>
      </c>
      <c r="M891" s="253" t="e">
        <f t="shared" si="2385"/>
        <v>#REF!</v>
      </c>
      <c r="N891" s="253" t="e">
        <f t="shared" si="2385"/>
        <v>#REF!</v>
      </c>
      <c r="O891" s="253" t="e">
        <f t="shared" si="2385"/>
        <v>#REF!</v>
      </c>
      <c r="P891" s="253" t="e">
        <f t="shared" si="2385"/>
        <v>#REF!</v>
      </c>
      <c r="Q891" s="253" t="e">
        <f t="shared" si="2385"/>
        <v>#REF!</v>
      </c>
      <c r="R891" s="253" t="e">
        <f t="shared" si="2212"/>
        <v>#REF!</v>
      </c>
      <c r="S891" s="253" t="e">
        <f t="shared" si="2386"/>
        <v>#REF!</v>
      </c>
      <c r="T891" s="253" t="e">
        <f t="shared" si="2387"/>
        <v>#REF!</v>
      </c>
      <c r="U891" s="253" t="e">
        <f t="shared" si="2388"/>
        <v>#REF!</v>
      </c>
      <c r="V891" s="253" t="e">
        <f t="shared" si="2389"/>
        <v>#REF!</v>
      </c>
      <c r="W891" s="253" t="e">
        <f t="shared" si="2390"/>
        <v>#REF!</v>
      </c>
      <c r="X891" s="253" t="e">
        <f t="shared" si="2391"/>
        <v>#REF!</v>
      </c>
      <c r="Y891" s="253" t="e">
        <f t="shared" si="2392"/>
        <v>#REF!</v>
      </c>
      <c r="Z891" s="253" t="e">
        <f t="shared" si="2393"/>
        <v>#REF!</v>
      </c>
      <c r="AA891" s="253" t="e">
        <f t="shared" si="2394"/>
        <v>#REF!</v>
      </c>
      <c r="AB891" s="253" t="e">
        <f t="shared" si="2395"/>
        <v>#REF!</v>
      </c>
      <c r="AC891" s="253" t="e">
        <f t="shared" si="2396"/>
        <v>#REF!</v>
      </c>
      <c r="AD891" s="253" t="e">
        <f t="shared" si="2397"/>
        <v>#REF!</v>
      </c>
      <c r="AE891" s="253" t="e">
        <f t="shared" si="2397"/>
        <v>#REF!</v>
      </c>
      <c r="AF891" s="257" t="e">
        <f t="shared" si="2399"/>
        <v>#REF!</v>
      </c>
    </row>
    <row r="892" spans="1:32" ht="12.75" hidden="1" customHeight="1" x14ac:dyDescent="0.2">
      <c r="A892" s="255" t="s">
        <v>320</v>
      </c>
      <c r="B892" s="267">
        <v>803</v>
      </c>
      <c r="C892" s="248" t="s">
        <v>196</v>
      </c>
      <c r="D892" s="248" t="s">
        <v>200</v>
      </c>
      <c r="E892" s="248" t="s">
        <v>18</v>
      </c>
      <c r="F892" s="248" t="s">
        <v>321</v>
      </c>
      <c r="G892" s="253"/>
      <c r="H892" s="253"/>
      <c r="I892" s="253" t="e">
        <f>#REF!+G892</f>
        <v>#REF!</v>
      </c>
      <c r="J892" s="253" t="e">
        <f t="shared" si="2384"/>
        <v>#REF!</v>
      </c>
      <c r="K892" s="253" t="e">
        <f t="shared" si="2398"/>
        <v>#REF!</v>
      </c>
      <c r="L892" s="253" t="e">
        <f t="shared" si="2385"/>
        <v>#REF!</v>
      </c>
      <c r="M892" s="253" t="e">
        <f t="shared" si="2385"/>
        <v>#REF!</v>
      </c>
      <c r="N892" s="253" t="e">
        <f t="shared" si="2385"/>
        <v>#REF!</v>
      </c>
      <c r="O892" s="253" t="e">
        <f t="shared" si="2385"/>
        <v>#REF!</v>
      </c>
      <c r="P892" s="253" t="e">
        <f t="shared" si="2385"/>
        <v>#REF!</v>
      </c>
      <c r="Q892" s="253" t="e">
        <f t="shared" si="2385"/>
        <v>#REF!</v>
      </c>
      <c r="R892" s="253" t="e">
        <f t="shared" si="2212"/>
        <v>#REF!</v>
      </c>
      <c r="S892" s="253" t="e">
        <f t="shared" si="2386"/>
        <v>#REF!</v>
      </c>
      <c r="T892" s="253" t="e">
        <f t="shared" si="2387"/>
        <v>#REF!</v>
      </c>
      <c r="U892" s="253" t="e">
        <f t="shared" si="2388"/>
        <v>#REF!</v>
      </c>
      <c r="V892" s="253" t="e">
        <f t="shared" si="2389"/>
        <v>#REF!</v>
      </c>
      <c r="W892" s="253" t="e">
        <f t="shared" si="2390"/>
        <v>#REF!</v>
      </c>
      <c r="X892" s="253" t="e">
        <f t="shared" si="2391"/>
        <v>#REF!</v>
      </c>
      <c r="Y892" s="253" t="e">
        <f t="shared" si="2392"/>
        <v>#REF!</v>
      </c>
      <c r="Z892" s="253" t="e">
        <f t="shared" si="2393"/>
        <v>#REF!</v>
      </c>
      <c r="AA892" s="253" t="e">
        <f t="shared" si="2394"/>
        <v>#REF!</v>
      </c>
      <c r="AB892" s="253" t="e">
        <f t="shared" si="2395"/>
        <v>#REF!</v>
      </c>
      <c r="AC892" s="253" t="e">
        <f t="shared" si="2396"/>
        <v>#REF!</v>
      </c>
      <c r="AD892" s="253" t="e">
        <f t="shared" si="2397"/>
        <v>#REF!</v>
      </c>
      <c r="AE892" s="253" t="e">
        <f t="shared" si="2397"/>
        <v>#REF!</v>
      </c>
      <c r="AF892" s="257" t="e">
        <f t="shared" si="2399"/>
        <v>#REF!</v>
      </c>
    </row>
    <row r="893" spans="1:32" ht="12.75" hidden="1" customHeight="1" x14ac:dyDescent="0.2">
      <c r="A893" s="447" t="s">
        <v>19</v>
      </c>
      <c r="B893" s="245">
        <v>803</v>
      </c>
      <c r="C893" s="246" t="s">
        <v>196</v>
      </c>
      <c r="D893" s="246" t="s">
        <v>202</v>
      </c>
      <c r="E893" s="246"/>
      <c r="F893" s="246"/>
      <c r="G893" s="253"/>
      <c r="H893" s="253"/>
      <c r="I893" s="253" t="e">
        <f>#REF!+G893</f>
        <v>#REF!</v>
      </c>
      <c r="J893" s="253" t="e">
        <f t="shared" si="2384"/>
        <v>#REF!</v>
      </c>
      <c r="K893" s="253" t="e">
        <f t="shared" si="2398"/>
        <v>#REF!</v>
      </c>
      <c r="L893" s="253" t="e">
        <f t="shared" si="2385"/>
        <v>#REF!</v>
      </c>
      <c r="M893" s="253" t="e">
        <f t="shared" si="2385"/>
        <v>#REF!</v>
      </c>
      <c r="N893" s="253" t="e">
        <f t="shared" si="2385"/>
        <v>#REF!</v>
      </c>
      <c r="O893" s="253" t="e">
        <f t="shared" si="2385"/>
        <v>#REF!</v>
      </c>
      <c r="P893" s="253" t="e">
        <f t="shared" si="2385"/>
        <v>#REF!</v>
      </c>
      <c r="Q893" s="253" t="e">
        <f t="shared" si="2385"/>
        <v>#REF!</v>
      </c>
      <c r="R893" s="253" t="e">
        <f t="shared" si="2212"/>
        <v>#REF!</v>
      </c>
      <c r="S893" s="253" t="e">
        <f t="shared" si="2386"/>
        <v>#REF!</v>
      </c>
      <c r="T893" s="253" t="e">
        <f t="shared" si="2387"/>
        <v>#REF!</v>
      </c>
      <c r="U893" s="253" t="e">
        <f t="shared" si="2388"/>
        <v>#REF!</v>
      </c>
      <c r="V893" s="253" t="e">
        <f t="shared" si="2389"/>
        <v>#REF!</v>
      </c>
      <c r="W893" s="253" t="e">
        <f t="shared" si="2390"/>
        <v>#REF!</v>
      </c>
      <c r="X893" s="253" t="e">
        <f t="shared" si="2391"/>
        <v>#REF!</v>
      </c>
      <c r="Y893" s="253" t="e">
        <f t="shared" si="2392"/>
        <v>#REF!</v>
      </c>
      <c r="Z893" s="253" t="e">
        <f t="shared" si="2393"/>
        <v>#REF!</v>
      </c>
      <c r="AA893" s="253" t="e">
        <f t="shared" si="2394"/>
        <v>#REF!</v>
      </c>
      <c r="AB893" s="253" t="e">
        <f t="shared" si="2395"/>
        <v>#REF!</v>
      </c>
      <c r="AC893" s="253" t="e">
        <f t="shared" si="2396"/>
        <v>#REF!</v>
      </c>
      <c r="AD893" s="253" t="e">
        <f t="shared" si="2397"/>
        <v>#REF!</v>
      </c>
      <c r="AE893" s="253" t="e">
        <f t="shared" si="2397"/>
        <v>#REF!</v>
      </c>
      <c r="AF893" s="257" t="e">
        <f t="shared" si="2399"/>
        <v>#REF!</v>
      </c>
    </row>
    <row r="894" spans="1:32" ht="12.75" hidden="1" customHeight="1" x14ac:dyDescent="0.2">
      <c r="A894" s="255" t="s">
        <v>20</v>
      </c>
      <c r="B894" s="267">
        <v>803</v>
      </c>
      <c r="C894" s="248" t="s">
        <v>196</v>
      </c>
      <c r="D894" s="248" t="s">
        <v>202</v>
      </c>
      <c r="E894" s="248" t="s">
        <v>21</v>
      </c>
      <c r="F894" s="248"/>
      <c r="G894" s="253"/>
      <c r="H894" s="253"/>
      <c r="I894" s="253" t="e">
        <f>#REF!+G894</f>
        <v>#REF!</v>
      </c>
      <c r="J894" s="253" t="e">
        <f t="shared" si="2384"/>
        <v>#REF!</v>
      </c>
      <c r="K894" s="253" t="e">
        <f t="shared" si="2398"/>
        <v>#REF!</v>
      </c>
      <c r="L894" s="253" t="e">
        <f t="shared" si="2385"/>
        <v>#REF!</v>
      </c>
      <c r="M894" s="253" t="e">
        <f t="shared" si="2385"/>
        <v>#REF!</v>
      </c>
      <c r="N894" s="253" t="e">
        <f t="shared" si="2385"/>
        <v>#REF!</v>
      </c>
      <c r="O894" s="253" t="e">
        <f t="shared" si="2385"/>
        <v>#REF!</v>
      </c>
      <c r="P894" s="253" t="e">
        <f t="shared" si="2385"/>
        <v>#REF!</v>
      </c>
      <c r="Q894" s="253" t="e">
        <f t="shared" si="2385"/>
        <v>#REF!</v>
      </c>
      <c r="R894" s="253" t="e">
        <f t="shared" ref="R894:R957" si="2400">P894+Q894</f>
        <v>#REF!</v>
      </c>
      <c r="S894" s="253" t="e">
        <f t="shared" si="2386"/>
        <v>#REF!</v>
      </c>
      <c r="T894" s="253" t="e">
        <f t="shared" si="2387"/>
        <v>#REF!</v>
      </c>
      <c r="U894" s="253" t="e">
        <f t="shared" si="2388"/>
        <v>#REF!</v>
      </c>
      <c r="V894" s="253" t="e">
        <f t="shared" si="2389"/>
        <v>#REF!</v>
      </c>
      <c r="W894" s="253" t="e">
        <f t="shared" si="2390"/>
        <v>#REF!</v>
      </c>
      <c r="X894" s="253" t="e">
        <f t="shared" si="2391"/>
        <v>#REF!</v>
      </c>
      <c r="Y894" s="253" t="e">
        <f t="shared" si="2392"/>
        <v>#REF!</v>
      </c>
      <c r="Z894" s="253" t="e">
        <f t="shared" si="2393"/>
        <v>#REF!</v>
      </c>
      <c r="AA894" s="253" t="e">
        <f t="shared" si="2394"/>
        <v>#REF!</v>
      </c>
      <c r="AB894" s="253" t="e">
        <f t="shared" si="2395"/>
        <v>#REF!</v>
      </c>
      <c r="AC894" s="253" t="e">
        <f t="shared" si="2396"/>
        <v>#REF!</v>
      </c>
      <c r="AD894" s="253" t="e">
        <f t="shared" si="2397"/>
        <v>#REF!</v>
      </c>
      <c r="AE894" s="253" t="e">
        <f t="shared" si="2397"/>
        <v>#REF!</v>
      </c>
      <c r="AF894" s="257" t="e">
        <f t="shared" si="2399"/>
        <v>#REF!</v>
      </c>
    </row>
    <row r="895" spans="1:32" ht="12.75" hidden="1" customHeight="1" x14ac:dyDescent="0.2">
      <c r="A895" s="255" t="s">
        <v>22</v>
      </c>
      <c r="B895" s="267">
        <v>803</v>
      </c>
      <c r="C895" s="248" t="s">
        <v>196</v>
      </c>
      <c r="D895" s="248" t="s">
        <v>202</v>
      </c>
      <c r="E895" s="248" t="s">
        <v>23</v>
      </c>
      <c r="F895" s="248"/>
      <c r="G895" s="253"/>
      <c r="H895" s="253"/>
      <c r="I895" s="253" t="e">
        <f>#REF!+G895</f>
        <v>#REF!</v>
      </c>
      <c r="J895" s="253" t="e">
        <f t="shared" si="2384"/>
        <v>#REF!</v>
      </c>
      <c r="K895" s="253" t="e">
        <f t="shared" si="2398"/>
        <v>#REF!</v>
      </c>
      <c r="L895" s="253" t="e">
        <f t="shared" si="2385"/>
        <v>#REF!</v>
      </c>
      <c r="M895" s="253" t="e">
        <f t="shared" si="2385"/>
        <v>#REF!</v>
      </c>
      <c r="N895" s="253" t="e">
        <f t="shared" si="2385"/>
        <v>#REF!</v>
      </c>
      <c r="O895" s="253" t="e">
        <f t="shared" si="2385"/>
        <v>#REF!</v>
      </c>
      <c r="P895" s="253" t="e">
        <f t="shared" si="2385"/>
        <v>#REF!</v>
      </c>
      <c r="Q895" s="253" t="e">
        <f t="shared" si="2385"/>
        <v>#REF!</v>
      </c>
      <c r="R895" s="253" t="e">
        <f t="shared" si="2400"/>
        <v>#REF!</v>
      </c>
      <c r="S895" s="253" t="e">
        <f t="shared" si="2386"/>
        <v>#REF!</v>
      </c>
      <c r="T895" s="253" t="e">
        <f t="shared" si="2387"/>
        <v>#REF!</v>
      </c>
      <c r="U895" s="253" t="e">
        <f t="shared" si="2388"/>
        <v>#REF!</v>
      </c>
      <c r="V895" s="253" t="e">
        <f t="shared" si="2389"/>
        <v>#REF!</v>
      </c>
      <c r="W895" s="253" t="e">
        <f t="shared" si="2390"/>
        <v>#REF!</v>
      </c>
      <c r="X895" s="253" t="e">
        <f t="shared" si="2391"/>
        <v>#REF!</v>
      </c>
      <c r="Y895" s="253" t="e">
        <f t="shared" si="2392"/>
        <v>#REF!</v>
      </c>
      <c r="Z895" s="253" t="e">
        <f t="shared" si="2393"/>
        <v>#REF!</v>
      </c>
      <c r="AA895" s="253" t="e">
        <f t="shared" si="2394"/>
        <v>#REF!</v>
      </c>
      <c r="AB895" s="253" t="e">
        <f t="shared" si="2395"/>
        <v>#REF!</v>
      </c>
      <c r="AC895" s="253" t="e">
        <f t="shared" si="2396"/>
        <v>#REF!</v>
      </c>
      <c r="AD895" s="253" t="e">
        <f t="shared" si="2397"/>
        <v>#REF!</v>
      </c>
      <c r="AE895" s="253" t="e">
        <f t="shared" si="2397"/>
        <v>#REF!</v>
      </c>
      <c r="AF895" s="257" t="e">
        <f t="shared" si="2399"/>
        <v>#REF!</v>
      </c>
    </row>
    <row r="896" spans="1:32" ht="12.75" hidden="1" customHeight="1" x14ac:dyDescent="0.2">
      <c r="A896" s="255" t="s">
        <v>24</v>
      </c>
      <c r="B896" s="267">
        <v>803</v>
      </c>
      <c r="C896" s="248" t="s">
        <v>196</v>
      </c>
      <c r="D896" s="248" t="s">
        <v>202</v>
      </c>
      <c r="E896" s="248" t="s">
        <v>23</v>
      </c>
      <c r="F896" s="248" t="s">
        <v>301</v>
      </c>
      <c r="G896" s="253"/>
      <c r="H896" s="253"/>
      <c r="I896" s="253" t="e">
        <f>#REF!+G896</f>
        <v>#REF!</v>
      </c>
      <c r="J896" s="253" t="e">
        <f t="shared" si="2384"/>
        <v>#REF!</v>
      </c>
      <c r="K896" s="253" t="e">
        <f t="shared" si="2398"/>
        <v>#REF!</v>
      </c>
      <c r="L896" s="253" t="e">
        <f t="shared" si="2385"/>
        <v>#REF!</v>
      </c>
      <c r="M896" s="253" t="e">
        <f t="shared" si="2385"/>
        <v>#REF!</v>
      </c>
      <c r="N896" s="253" t="e">
        <f t="shared" si="2385"/>
        <v>#REF!</v>
      </c>
      <c r="O896" s="253" t="e">
        <f t="shared" si="2385"/>
        <v>#REF!</v>
      </c>
      <c r="P896" s="253" t="e">
        <f t="shared" si="2385"/>
        <v>#REF!</v>
      </c>
      <c r="Q896" s="253" t="e">
        <f t="shared" si="2385"/>
        <v>#REF!</v>
      </c>
      <c r="R896" s="253" t="e">
        <f t="shared" si="2400"/>
        <v>#REF!</v>
      </c>
      <c r="S896" s="253" t="e">
        <f t="shared" si="2386"/>
        <v>#REF!</v>
      </c>
      <c r="T896" s="253" t="e">
        <f t="shared" si="2387"/>
        <v>#REF!</v>
      </c>
      <c r="U896" s="253" t="e">
        <f t="shared" si="2388"/>
        <v>#REF!</v>
      </c>
      <c r="V896" s="253" t="e">
        <f t="shared" si="2389"/>
        <v>#REF!</v>
      </c>
      <c r="W896" s="253" t="e">
        <f t="shared" si="2390"/>
        <v>#REF!</v>
      </c>
      <c r="X896" s="253" t="e">
        <f t="shared" si="2391"/>
        <v>#REF!</v>
      </c>
      <c r="Y896" s="253" t="e">
        <f t="shared" si="2392"/>
        <v>#REF!</v>
      </c>
      <c r="Z896" s="253" t="e">
        <f t="shared" si="2393"/>
        <v>#REF!</v>
      </c>
      <c r="AA896" s="253" t="e">
        <f t="shared" si="2394"/>
        <v>#REF!</v>
      </c>
      <c r="AB896" s="253" t="e">
        <f t="shared" si="2395"/>
        <v>#REF!</v>
      </c>
      <c r="AC896" s="253" t="e">
        <f t="shared" si="2396"/>
        <v>#REF!</v>
      </c>
      <c r="AD896" s="253" t="e">
        <f t="shared" si="2397"/>
        <v>#REF!</v>
      </c>
      <c r="AE896" s="253" t="e">
        <f t="shared" si="2397"/>
        <v>#REF!</v>
      </c>
      <c r="AF896" s="257" t="e">
        <f t="shared" si="2399"/>
        <v>#REF!</v>
      </c>
    </row>
    <row r="897" spans="1:32" ht="12.75" hidden="1" customHeight="1" x14ac:dyDescent="0.2">
      <c r="A897" s="255" t="s">
        <v>320</v>
      </c>
      <c r="B897" s="267">
        <v>803</v>
      </c>
      <c r="C897" s="248" t="s">
        <v>196</v>
      </c>
      <c r="D897" s="248" t="s">
        <v>202</v>
      </c>
      <c r="E897" s="248" t="s">
        <v>23</v>
      </c>
      <c r="F897" s="248" t="s">
        <v>321</v>
      </c>
      <c r="G897" s="253"/>
      <c r="H897" s="253"/>
      <c r="I897" s="253" t="e">
        <f>#REF!+G897</f>
        <v>#REF!</v>
      </c>
      <c r="J897" s="253" t="e">
        <f t="shared" si="2384"/>
        <v>#REF!</v>
      </c>
      <c r="K897" s="253" t="e">
        <f t="shared" si="2398"/>
        <v>#REF!</v>
      </c>
      <c r="L897" s="253" t="e">
        <f t="shared" si="2385"/>
        <v>#REF!</v>
      </c>
      <c r="M897" s="253" t="e">
        <f t="shared" si="2385"/>
        <v>#REF!</v>
      </c>
      <c r="N897" s="253" t="e">
        <f t="shared" si="2385"/>
        <v>#REF!</v>
      </c>
      <c r="O897" s="253" t="e">
        <f t="shared" si="2385"/>
        <v>#REF!</v>
      </c>
      <c r="P897" s="253" t="e">
        <f t="shared" si="2385"/>
        <v>#REF!</v>
      </c>
      <c r="Q897" s="253" t="e">
        <f t="shared" si="2385"/>
        <v>#REF!</v>
      </c>
      <c r="R897" s="253" t="e">
        <f t="shared" si="2400"/>
        <v>#REF!</v>
      </c>
      <c r="S897" s="253" t="e">
        <f t="shared" si="2386"/>
        <v>#REF!</v>
      </c>
      <c r="T897" s="253" t="e">
        <f t="shared" si="2387"/>
        <v>#REF!</v>
      </c>
      <c r="U897" s="253" t="e">
        <f t="shared" si="2388"/>
        <v>#REF!</v>
      </c>
      <c r="V897" s="253" t="e">
        <f t="shared" si="2389"/>
        <v>#REF!</v>
      </c>
      <c r="W897" s="253" t="e">
        <f t="shared" si="2390"/>
        <v>#REF!</v>
      </c>
      <c r="X897" s="253" t="e">
        <f t="shared" si="2391"/>
        <v>#REF!</v>
      </c>
      <c r="Y897" s="253" t="e">
        <f t="shared" si="2392"/>
        <v>#REF!</v>
      </c>
      <c r="Z897" s="253" t="e">
        <f t="shared" si="2393"/>
        <v>#REF!</v>
      </c>
      <c r="AA897" s="253" t="e">
        <f t="shared" si="2394"/>
        <v>#REF!</v>
      </c>
      <c r="AB897" s="253" t="e">
        <f t="shared" si="2395"/>
        <v>#REF!</v>
      </c>
      <c r="AC897" s="253" t="e">
        <f t="shared" si="2396"/>
        <v>#REF!</v>
      </c>
      <c r="AD897" s="253" t="e">
        <f t="shared" si="2397"/>
        <v>#REF!</v>
      </c>
      <c r="AE897" s="253" t="e">
        <f t="shared" si="2397"/>
        <v>#REF!</v>
      </c>
      <c r="AF897" s="257" t="e">
        <f t="shared" si="2399"/>
        <v>#REF!</v>
      </c>
    </row>
    <row r="898" spans="1:32" ht="12.75" hidden="1" customHeight="1" x14ac:dyDescent="0.2">
      <c r="A898" s="255" t="s">
        <v>149</v>
      </c>
      <c r="B898" s="267">
        <v>803</v>
      </c>
      <c r="C898" s="248" t="s">
        <v>196</v>
      </c>
      <c r="D898" s="248" t="s">
        <v>202</v>
      </c>
      <c r="E898" s="248" t="s">
        <v>23</v>
      </c>
      <c r="F898" s="248" t="s">
        <v>150</v>
      </c>
      <c r="G898" s="253"/>
      <c r="H898" s="253"/>
      <c r="I898" s="253" t="e">
        <f>#REF!+G898</f>
        <v>#REF!</v>
      </c>
      <c r="J898" s="253" t="e">
        <f t="shared" si="2384"/>
        <v>#REF!</v>
      </c>
      <c r="K898" s="253" t="e">
        <f t="shared" si="2398"/>
        <v>#REF!</v>
      </c>
      <c r="L898" s="253" t="e">
        <f t="shared" si="2385"/>
        <v>#REF!</v>
      </c>
      <c r="M898" s="253" t="e">
        <f t="shared" si="2385"/>
        <v>#REF!</v>
      </c>
      <c r="N898" s="253" t="e">
        <f t="shared" si="2385"/>
        <v>#REF!</v>
      </c>
      <c r="O898" s="253" t="e">
        <f t="shared" si="2385"/>
        <v>#REF!</v>
      </c>
      <c r="P898" s="253" t="e">
        <f t="shared" si="2385"/>
        <v>#REF!</v>
      </c>
      <c r="Q898" s="253" t="e">
        <f t="shared" si="2385"/>
        <v>#REF!</v>
      </c>
      <c r="R898" s="253" t="e">
        <f t="shared" si="2400"/>
        <v>#REF!</v>
      </c>
      <c r="S898" s="253" t="e">
        <f t="shared" si="2386"/>
        <v>#REF!</v>
      </c>
      <c r="T898" s="253" t="e">
        <f t="shared" si="2387"/>
        <v>#REF!</v>
      </c>
      <c r="U898" s="253" t="e">
        <f t="shared" si="2388"/>
        <v>#REF!</v>
      </c>
      <c r="V898" s="253" t="e">
        <f t="shared" si="2389"/>
        <v>#REF!</v>
      </c>
      <c r="W898" s="253" t="e">
        <f t="shared" si="2390"/>
        <v>#REF!</v>
      </c>
      <c r="X898" s="253" t="e">
        <f t="shared" si="2391"/>
        <v>#REF!</v>
      </c>
      <c r="Y898" s="253" t="e">
        <f t="shared" si="2392"/>
        <v>#REF!</v>
      </c>
      <c r="Z898" s="253" t="e">
        <f t="shared" si="2393"/>
        <v>#REF!</v>
      </c>
      <c r="AA898" s="253" t="e">
        <f t="shared" si="2394"/>
        <v>#REF!</v>
      </c>
      <c r="AB898" s="253" t="e">
        <f t="shared" si="2395"/>
        <v>#REF!</v>
      </c>
      <c r="AC898" s="253" t="e">
        <f t="shared" si="2396"/>
        <v>#REF!</v>
      </c>
      <c r="AD898" s="253" t="e">
        <f t="shared" si="2397"/>
        <v>#REF!</v>
      </c>
      <c r="AE898" s="253" t="e">
        <f t="shared" si="2397"/>
        <v>#REF!</v>
      </c>
      <c r="AF898" s="257" t="e">
        <f t="shared" si="2399"/>
        <v>#REF!</v>
      </c>
    </row>
    <row r="899" spans="1:32" ht="12.75" hidden="1" customHeight="1" x14ac:dyDescent="0.2">
      <c r="A899" s="447" t="s">
        <v>25</v>
      </c>
      <c r="B899" s="245">
        <v>803</v>
      </c>
      <c r="C899" s="246" t="s">
        <v>200</v>
      </c>
      <c r="D899" s="246"/>
      <c r="E899" s="246"/>
      <c r="F899" s="246"/>
      <c r="G899" s="253"/>
      <c r="H899" s="253"/>
      <c r="I899" s="253" t="e">
        <f>#REF!+G899</f>
        <v>#REF!</v>
      </c>
      <c r="J899" s="253" t="e">
        <f t="shared" si="2384"/>
        <v>#REF!</v>
      </c>
      <c r="K899" s="253" t="e">
        <f t="shared" si="2398"/>
        <v>#REF!</v>
      </c>
      <c r="L899" s="253" t="e">
        <f t="shared" si="2385"/>
        <v>#REF!</v>
      </c>
      <c r="M899" s="253" t="e">
        <f t="shared" si="2385"/>
        <v>#REF!</v>
      </c>
      <c r="N899" s="253" t="e">
        <f t="shared" si="2385"/>
        <v>#REF!</v>
      </c>
      <c r="O899" s="253" t="e">
        <f t="shared" si="2385"/>
        <v>#REF!</v>
      </c>
      <c r="P899" s="253" t="e">
        <f t="shared" si="2385"/>
        <v>#REF!</v>
      </c>
      <c r="Q899" s="253" t="e">
        <f t="shared" si="2385"/>
        <v>#REF!</v>
      </c>
      <c r="R899" s="253" t="e">
        <f t="shared" si="2400"/>
        <v>#REF!</v>
      </c>
      <c r="S899" s="253" t="e">
        <f t="shared" si="2386"/>
        <v>#REF!</v>
      </c>
      <c r="T899" s="253" t="e">
        <f t="shared" si="2387"/>
        <v>#REF!</v>
      </c>
      <c r="U899" s="253" t="e">
        <f t="shared" si="2388"/>
        <v>#REF!</v>
      </c>
      <c r="V899" s="253" t="e">
        <f t="shared" si="2389"/>
        <v>#REF!</v>
      </c>
      <c r="W899" s="253" t="e">
        <f t="shared" si="2390"/>
        <v>#REF!</v>
      </c>
      <c r="X899" s="253" t="e">
        <f t="shared" si="2391"/>
        <v>#REF!</v>
      </c>
      <c r="Y899" s="253" t="e">
        <f t="shared" si="2392"/>
        <v>#REF!</v>
      </c>
      <c r="Z899" s="253" t="e">
        <f t="shared" si="2393"/>
        <v>#REF!</v>
      </c>
      <c r="AA899" s="253" t="e">
        <f t="shared" si="2394"/>
        <v>#REF!</v>
      </c>
      <c r="AB899" s="253" t="e">
        <f t="shared" si="2395"/>
        <v>#REF!</v>
      </c>
      <c r="AC899" s="253" t="e">
        <f t="shared" si="2396"/>
        <v>#REF!</v>
      </c>
      <c r="AD899" s="253" t="e">
        <f t="shared" si="2397"/>
        <v>#REF!</v>
      </c>
      <c r="AE899" s="253" t="e">
        <f t="shared" si="2397"/>
        <v>#REF!</v>
      </c>
      <c r="AF899" s="257" t="e">
        <f t="shared" si="2399"/>
        <v>#REF!</v>
      </c>
    </row>
    <row r="900" spans="1:32" ht="25.5" hidden="1" customHeight="1" x14ac:dyDescent="0.2">
      <c r="A900" s="447" t="s">
        <v>26</v>
      </c>
      <c r="B900" s="245">
        <v>803</v>
      </c>
      <c r="C900" s="246" t="s">
        <v>200</v>
      </c>
      <c r="D900" s="246" t="s">
        <v>194</v>
      </c>
      <c r="E900" s="248"/>
      <c r="F900" s="248"/>
      <c r="G900" s="253"/>
      <c r="H900" s="253"/>
      <c r="I900" s="253" t="e">
        <f>#REF!+G900</f>
        <v>#REF!</v>
      </c>
      <c r="J900" s="253" t="e">
        <f t="shared" si="2384"/>
        <v>#REF!</v>
      </c>
      <c r="K900" s="253" t="e">
        <f t="shared" si="2398"/>
        <v>#REF!</v>
      </c>
      <c r="L900" s="253" t="e">
        <f t="shared" si="2385"/>
        <v>#REF!</v>
      </c>
      <c r="M900" s="253" t="e">
        <f t="shared" si="2385"/>
        <v>#REF!</v>
      </c>
      <c r="N900" s="253" t="e">
        <f t="shared" si="2385"/>
        <v>#REF!</v>
      </c>
      <c r="O900" s="253" t="e">
        <f t="shared" si="2385"/>
        <v>#REF!</v>
      </c>
      <c r="P900" s="253" t="e">
        <f t="shared" si="2385"/>
        <v>#REF!</v>
      </c>
      <c r="Q900" s="253" t="e">
        <f t="shared" si="2385"/>
        <v>#REF!</v>
      </c>
      <c r="R900" s="253" t="e">
        <f t="shared" si="2400"/>
        <v>#REF!</v>
      </c>
      <c r="S900" s="253" t="e">
        <f t="shared" si="2386"/>
        <v>#REF!</v>
      </c>
      <c r="T900" s="253" t="e">
        <f t="shared" si="2387"/>
        <v>#REF!</v>
      </c>
      <c r="U900" s="253" t="e">
        <f t="shared" si="2388"/>
        <v>#REF!</v>
      </c>
      <c r="V900" s="253" t="e">
        <f t="shared" si="2389"/>
        <v>#REF!</v>
      </c>
      <c r="W900" s="253" t="e">
        <f t="shared" si="2390"/>
        <v>#REF!</v>
      </c>
      <c r="X900" s="253" t="e">
        <f t="shared" si="2391"/>
        <v>#REF!</v>
      </c>
      <c r="Y900" s="253" t="e">
        <f t="shared" si="2392"/>
        <v>#REF!</v>
      </c>
      <c r="Z900" s="253" t="e">
        <f t="shared" si="2393"/>
        <v>#REF!</v>
      </c>
      <c r="AA900" s="253" t="e">
        <f t="shared" si="2394"/>
        <v>#REF!</v>
      </c>
      <c r="AB900" s="253" t="e">
        <f t="shared" si="2395"/>
        <v>#REF!</v>
      </c>
      <c r="AC900" s="253" t="e">
        <f t="shared" si="2396"/>
        <v>#REF!</v>
      </c>
      <c r="AD900" s="253" t="e">
        <f t="shared" si="2397"/>
        <v>#REF!</v>
      </c>
      <c r="AE900" s="253" t="e">
        <f t="shared" si="2397"/>
        <v>#REF!</v>
      </c>
      <c r="AF900" s="257" t="e">
        <f t="shared" si="2399"/>
        <v>#REF!</v>
      </c>
    </row>
    <row r="901" spans="1:32" ht="12.75" hidden="1" customHeight="1" x14ac:dyDescent="0.2">
      <c r="A901" s="255" t="s">
        <v>27</v>
      </c>
      <c r="B901" s="267">
        <v>803</v>
      </c>
      <c r="C901" s="248" t="s">
        <v>200</v>
      </c>
      <c r="D901" s="248" t="s">
        <v>194</v>
      </c>
      <c r="E901" s="248" t="s">
        <v>28</v>
      </c>
      <c r="F901" s="248"/>
      <c r="G901" s="253"/>
      <c r="H901" s="253"/>
      <c r="I901" s="253" t="e">
        <f>#REF!+G901</f>
        <v>#REF!</v>
      </c>
      <c r="J901" s="253" t="e">
        <f t="shared" si="2384"/>
        <v>#REF!</v>
      </c>
      <c r="K901" s="253" t="e">
        <f t="shared" si="2398"/>
        <v>#REF!</v>
      </c>
      <c r="L901" s="253" t="e">
        <f t="shared" si="2385"/>
        <v>#REF!</v>
      </c>
      <c r="M901" s="253" t="e">
        <f t="shared" si="2385"/>
        <v>#REF!</v>
      </c>
      <c r="N901" s="253" t="e">
        <f t="shared" si="2385"/>
        <v>#REF!</v>
      </c>
      <c r="O901" s="253" t="e">
        <f t="shared" si="2385"/>
        <v>#REF!</v>
      </c>
      <c r="P901" s="253" t="e">
        <f t="shared" si="2385"/>
        <v>#REF!</v>
      </c>
      <c r="Q901" s="253" t="e">
        <f t="shared" si="2385"/>
        <v>#REF!</v>
      </c>
      <c r="R901" s="253" t="e">
        <f t="shared" si="2400"/>
        <v>#REF!</v>
      </c>
      <c r="S901" s="253" t="e">
        <f t="shared" si="2386"/>
        <v>#REF!</v>
      </c>
      <c r="T901" s="253" t="e">
        <f t="shared" si="2387"/>
        <v>#REF!</v>
      </c>
      <c r="U901" s="253" t="e">
        <f t="shared" si="2388"/>
        <v>#REF!</v>
      </c>
      <c r="V901" s="253" t="e">
        <f t="shared" si="2389"/>
        <v>#REF!</v>
      </c>
      <c r="W901" s="253" t="e">
        <f t="shared" si="2390"/>
        <v>#REF!</v>
      </c>
      <c r="X901" s="253" t="e">
        <f t="shared" si="2391"/>
        <v>#REF!</v>
      </c>
      <c r="Y901" s="253" t="e">
        <f t="shared" si="2392"/>
        <v>#REF!</v>
      </c>
      <c r="Z901" s="253" t="e">
        <f t="shared" si="2393"/>
        <v>#REF!</v>
      </c>
      <c r="AA901" s="253" t="e">
        <f t="shared" si="2394"/>
        <v>#REF!</v>
      </c>
      <c r="AB901" s="253" t="e">
        <f t="shared" si="2395"/>
        <v>#REF!</v>
      </c>
      <c r="AC901" s="253" t="e">
        <f t="shared" si="2396"/>
        <v>#REF!</v>
      </c>
      <c r="AD901" s="253" t="e">
        <f t="shared" si="2397"/>
        <v>#REF!</v>
      </c>
      <c r="AE901" s="253" t="e">
        <f t="shared" si="2397"/>
        <v>#REF!</v>
      </c>
      <c r="AF901" s="257" t="e">
        <f t="shared" si="2399"/>
        <v>#REF!</v>
      </c>
    </row>
    <row r="902" spans="1:32" ht="12.75" hidden="1" customHeight="1" x14ac:dyDescent="0.2">
      <c r="A902" s="255" t="s">
        <v>299</v>
      </c>
      <c r="B902" s="267">
        <v>803</v>
      </c>
      <c r="C902" s="248" t="s">
        <v>200</v>
      </c>
      <c r="D902" s="248" t="s">
        <v>194</v>
      </c>
      <c r="E902" s="248" t="s">
        <v>29</v>
      </c>
      <c r="F902" s="248"/>
      <c r="G902" s="253"/>
      <c r="H902" s="253"/>
      <c r="I902" s="253" t="e">
        <f>#REF!+G902</f>
        <v>#REF!</v>
      </c>
      <c r="J902" s="253" t="e">
        <f t="shared" si="2384"/>
        <v>#REF!</v>
      </c>
      <c r="K902" s="253" t="e">
        <f t="shared" si="2398"/>
        <v>#REF!</v>
      </c>
      <c r="L902" s="253" t="e">
        <f t="shared" si="2385"/>
        <v>#REF!</v>
      </c>
      <c r="M902" s="253" t="e">
        <f t="shared" si="2385"/>
        <v>#REF!</v>
      </c>
      <c r="N902" s="253" t="e">
        <f t="shared" si="2385"/>
        <v>#REF!</v>
      </c>
      <c r="O902" s="253" t="e">
        <f t="shared" si="2385"/>
        <v>#REF!</v>
      </c>
      <c r="P902" s="253" t="e">
        <f t="shared" si="2385"/>
        <v>#REF!</v>
      </c>
      <c r="Q902" s="253" t="e">
        <f t="shared" si="2385"/>
        <v>#REF!</v>
      </c>
      <c r="R902" s="253" t="e">
        <f t="shared" si="2400"/>
        <v>#REF!</v>
      </c>
      <c r="S902" s="253" t="e">
        <f t="shared" si="2386"/>
        <v>#REF!</v>
      </c>
      <c r="T902" s="253" t="e">
        <f t="shared" si="2387"/>
        <v>#REF!</v>
      </c>
      <c r="U902" s="253" t="e">
        <f t="shared" si="2388"/>
        <v>#REF!</v>
      </c>
      <c r="V902" s="253" t="e">
        <f t="shared" si="2389"/>
        <v>#REF!</v>
      </c>
      <c r="W902" s="253" t="e">
        <f t="shared" si="2390"/>
        <v>#REF!</v>
      </c>
      <c r="X902" s="253" t="e">
        <f t="shared" si="2391"/>
        <v>#REF!</v>
      </c>
      <c r="Y902" s="253" t="e">
        <f t="shared" si="2392"/>
        <v>#REF!</v>
      </c>
      <c r="Z902" s="253" t="e">
        <f t="shared" si="2393"/>
        <v>#REF!</v>
      </c>
      <c r="AA902" s="253" t="e">
        <f t="shared" si="2394"/>
        <v>#REF!</v>
      </c>
      <c r="AB902" s="253" t="e">
        <f t="shared" si="2395"/>
        <v>#REF!</v>
      </c>
      <c r="AC902" s="253" t="e">
        <f t="shared" si="2396"/>
        <v>#REF!</v>
      </c>
      <c r="AD902" s="253" t="e">
        <f t="shared" si="2397"/>
        <v>#REF!</v>
      </c>
      <c r="AE902" s="253" t="e">
        <f t="shared" si="2397"/>
        <v>#REF!</v>
      </c>
      <c r="AF902" s="257" t="e">
        <f t="shared" si="2399"/>
        <v>#REF!</v>
      </c>
    </row>
    <row r="903" spans="1:32" ht="12.75" hidden="1" customHeight="1" x14ac:dyDescent="0.2">
      <c r="A903" s="255" t="s">
        <v>300</v>
      </c>
      <c r="B903" s="267">
        <v>803</v>
      </c>
      <c r="C903" s="248" t="s">
        <v>200</v>
      </c>
      <c r="D903" s="248" t="s">
        <v>194</v>
      </c>
      <c r="E903" s="248" t="s">
        <v>29</v>
      </c>
      <c r="F903" s="248" t="s">
        <v>301</v>
      </c>
      <c r="G903" s="253"/>
      <c r="H903" s="253"/>
      <c r="I903" s="253" t="e">
        <f>#REF!+G903</f>
        <v>#REF!</v>
      </c>
      <c r="J903" s="253" t="e">
        <f t="shared" si="2384"/>
        <v>#REF!</v>
      </c>
      <c r="K903" s="253" t="e">
        <f t="shared" si="2398"/>
        <v>#REF!</v>
      </c>
      <c r="L903" s="253" t="e">
        <f t="shared" si="2385"/>
        <v>#REF!</v>
      </c>
      <c r="M903" s="253" t="e">
        <f t="shared" si="2385"/>
        <v>#REF!</v>
      </c>
      <c r="N903" s="253" t="e">
        <f t="shared" si="2385"/>
        <v>#REF!</v>
      </c>
      <c r="O903" s="253" t="e">
        <f t="shared" si="2385"/>
        <v>#REF!</v>
      </c>
      <c r="P903" s="253" t="e">
        <f t="shared" si="2385"/>
        <v>#REF!</v>
      </c>
      <c r="Q903" s="253" t="e">
        <f t="shared" si="2385"/>
        <v>#REF!</v>
      </c>
      <c r="R903" s="253" t="e">
        <f t="shared" si="2400"/>
        <v>#REF!</v>
      </c>
      <c r="S903" s="253" t="e">
        <f t="shared" si="2386"/>
        <v>#REF!</v>
      </c>
      <c r="T903" s="253" t="e">
        <f t="shared" si="2387"/>
        <v>#REF!</v>
      </c>
      <c r="U903" s="253" t="e">
        <f t="shared" si="2388"/>
        <v>#REF!</v>
      </c>
      <c r="V903" s="253" t="e">
        <f t="shared" si="2389"/>
        <v>#REF!</v>
      </c>
      <c r="W903" s="253" t="e">
        <f t="shared" si="2390"/>
        <v>#REF!</v>
      </c>
      <c r="X903" s="253" t="e">
        <f t="shared" si="2391"/>
        <v>#REF!</v>
      </c>
      <c r="Y903" s="253" t="e">
        <f t="shared" si="2392"/>
        <v>#REF!</v>
      </c>
      <c r="Z903" s="253" t="e">
        <f t="shared" si="2393"/>
        <v>#REF!</v>
      </c>
      <c r="AA903" s="253" t="e">
        <f t="shared" si="2394"/>
        <v>#REF!</v>
      </c>
      <c r="AB903" s="253" t="e">
        <f t="shared" si="2395"/>
        <v>#REF!</v>
      </c>
      <c r="AC903" s="253" t="e">
        <f t="shared" si="2396"/>
        <v>#REF!</v>
      </c>
      <c r="AD903" s="253" t="e">
        <f t="shared" si="2397"/>
        <v>#REF!</v>
      </c>
      <c r="AE903" s="253" t="e">
        <f t="shared" si="2397"/>
        <v>#REF!</v>
      </c>
      <c r="AF903" s="257" t="e">
        <f t="shared" si="2399"/>
        <v>#REF!</v>
      </c>
    </row>
    <row r="904" spans="1:32" ht="12.75" hidden="1" customHeight="1" x14ac:dyDescent="0.2">
      <c r="A904" s="255" t="s">
        <v>338</v>
      </c>
      <c r="B904" s="267">
        <v>803</v>
      </c>
      <c r="C904" s="248" t="s">
        <v>200</v>
      </c>
      <c r="D904" s="248" t="s">
        <v>194</v>
      </c>
      <c r="E904" s="248" t="s">
        <v>29</v>
      </c>
      <c r="F904" s="248" t="s">
        <v>339</v>
      </c>
      <c r="G904" s="253"/>
      <c r="H904" s="253"/>
      <c r="I904" s="253" t="e">
        <f>#REF!+G904</f>
        <v>#REF!</v>
      </c>
      <c r="J904" s="253" t="e">
        <f t="shared" si="2384"/>
        <v>#REF!</v>
      </c>
      <c r="K904" s="253" t="e">
        <f t="shared" si="2398"/>
        <v>#REF!</v>
      </c>
      <c r="L904" s="253" t="e">
        <f t="shared" si="2385"/>
        <v>#REF!</v>
      </c>
      <c r="M904" s="253" t="e">
        <f t="shared" si="2385"/>
        <v>#REF!</v>
      </c>
      <c r="N904" s="253" t="e">
        <f t="shared" si="2385"/>
        <v>#REF!</v>
      </c>
      <c r="O904" s="253" t="e">
        <f t="shared" si="2385"/>
        <v>#REF!</v>
      </c>
      <c r="P904" s="253" t="e">
        <f t="shared" si="2385"/>
        <v>#REF!</v>
      </c>
      <c r="Q904" s="253" t="e">
        <f t="shared" si="2385"/>
        <v>#REF!</v>
      </c>
      <c r="R904" s="253" t="e">
        <f t="shared" si="2400"/>
        <v>#REF!</v>
      </c>
      <c r="S904" s="253" t="e">
        <f t="shared" si="2386"/>
        <v>#REF!</v>
      </c>
      <c r="T904" s="253" t="e">
        <f t="shared" si="2387"/>
        <v>#REF!</v>
      </c>
      <c r="U904" s="253" t="e">
        <f t="shared" si="2388"/>
        <v>#REF!</v>
      </c>
      <c r="V904" s="253" t="e">
        <f t="shared" si="2389"/>
        <v>#REF!</v>
      </c>
      <c r="W904" s="253" t="e">
        <f t="shared" si="2390"/>
        <v>#REF!</v>
      </c>
      <c r="X904" s="253" t="e">
        <f t="shared" si="2391"/>
        <v>#REF!</v>
      </c>
      <c r="Y904" s="253" t="e">
        <f t="shared" si="2392"/>
        <v>#REF!</v>
      </c>
      <c r="Z904" s="253" t="e">
        <f t="shared" si="2393"/>
        <v>#REF!</v>
      </c>
      <c r="AA904" s="253" t="e">
        <f t="shared" si="2394"/>
        <v>#REF!</v>
      </c>
      <c r="AB904" s="253" t="e">
        <f t="shared" si="2395"/>
        <v>#REF!</v>
      </c>
      <c r="AC904" s="253" t="e">
        <f t="shared" si="2396"/>
        <v>#REF!</v>
      </c>
      <c r="AD904" s="253" t="e">
        <f t="shared" si="2397"/>
        <v>#REF!</v>
      </c>
      <c r="AE904" s="253" t="e">
        <f t="shared" si="2397"/>
        <v>#REF!</v>
      </c>
      <c r="AF904" s="257" t="e">
        <f t="shared" si="2399"/>
        <v>#REF!</v>
      </c>
    </row>
    <row r="905" spans="1:32" ht="25.5" hidden="1" customHeight="1" x14ac:dyDescent="0.2">
      <c r="A905" s="255" t="s">
        <v>147</v>
      </c>
      <c r="B905" s="267">
        <v>803</v>
      </c>
      <c r="C905" s="248" t="s">
        <v>200</v>
      </c>
      <c r="D905" s="248" t="s">
        <v>194</v>
      </c>
      <c r="E905" s="248" t="s">
        <v>30</v>
      </c>
      <c r="F905" s="248"/>
      <c r="G905" s="253"/>
      <c r="H905" s="253"/>
      <c r="I905" s="253" t="e">
        <f>#REF!+G905</f>
        <v>#REF!</v>
      </c>
      <c r="J905" s="253" t="e">
        <f t="shared" si="2384"/>
        <v>#REF!</v>
      </c>
      <c r="K905" s="253" t="e">
        <f t="shared" si="2398"/>
        <v>#REF!</v>
      </c>
      <c r="L905" s="253" t="e">
        <f t="shared" si="2385"/>
        <v>#REF!</v>
      </c>
      <c r="M905" s="253" t="e">
        <f t="shared" si="2385"/>
        <v>#REF!</v>
      </c>
      <c r="N905" s="253" t="e">
        <f t="shared" si="2385"/>
        <v>#REF!</v>
      </c>
      <c r="O905" s="253" t="e">
        <f t="shared" si="2385"/>
        <v>#REF!</v>
      </c>
      <c r="P905" s="253" t="e">
        <f t="shared" si="2385"/>
        <v>#REF!</v>
      </c>
      <c r="Q905" s="253" t="e">
        <f t="shared" si="2385"/>
        <v>#REF!</v>
      </c>
      <c r="R905" s="253" t="e">
        <f t="shared" si="2400"/>
        <v>#REF!</v>
      </c>
      <c r="S905" s="253" t="e">
        <f t="shared" si="2386"/>
        <v>#REF!</v>
      </c>
      <c r="T905" s="253" t="e">
        <f t="shared" si="2387"/>
        <v>#REF!</v>
      </c>
      <c r="U905" s="253" t="e">
        <f t="shared" si="2388"/>
        <v>#REF!</v>
      </c>
      <c r="V905" s="253" t="e">
        <f t="shared" si="2389"/>
        <v>#REF!</v>
      </c>
      <c r="W905" s="253" t="e">
        <f t="shared" si="2390"/>
        <v>#REF!</v>
      </c>
      <c r="X905" s="253" t="e">
        <f t="shared" si="2391"/>
        <v>#REF!</v>
      </c>
      <c r="Y905" s="253" t="e">
        <f t="shared" si="2392"/>
        <v>#REF!</v>
      </c>
      <c r="Z905" s="253" t="e">
        <f t="shared" si="2393"/>
        <v>#REF!</v>
      </c>
      <c r="AA905" s="253" t="e">
        <f t="shared" si="2394"/>
        <v>#REF!</v>
      </c>
      <c r="AB905" s="253" t="e">
        <f t="shared" si="2395"/>
        <v>#REF!</v>
      </c>
      <c r="AC905" s="253" t="e">
        <f t="shared" si="2396"/>
        <v>#REF!</v>
      </c>
      <c r="AD905" s="253" t="e">
        <f t="shared" si="2397"/>
        <v>#REF!</v>
      </c>
      <c r="AE905" s="253" t="e">
        <f t="shared" si="2397"/>
        <v>#REF!</v>
      </c>
      <c r="AF905" s="257" t="e">
        <f t="shared" si="2399"/>
        <v>#REF!</v>
      </c>
    </row>
    <row r="906" spans="1:32" ht="12.75" hidden="1" customHeight="1" x14ac:dyDescent="0.2">
      <c r="A906" s="255" t="s">
        <v>300</v>
      </c>
      <c r="B906" s="267">
        <v>803</v>
      </c>
      <c r="C906" s="248" t="s">
        <v>200</v>
      </c>
      <c r="D906" s="248" t="s">
        <v>194</v>
      </c>
      <c r="E906" s="248" t="s">
        <v>30</v>
      </c>
      <c r="F906" s="248" t="s">
        <v>301</v>
      </c>
      <c r="G906" s="253"/>
      <c r="H906" s="253"/>
      <c r="I906" s="253" t="e">
        <f>#REF!+G906</f>
        <v>#REF!</v>
      </c>
      <c r="J906" s="253" t="e">
        <f t="shared" si="2384"/>
        <v>#REF!</v>
      </c>
      <c r="K906" s="253" t="e">
        <f t="shared" si="2398"/>
        <v>#REF!</v>
      </c>
      <c r="L906" s="253" t="e">
        <f t="shared" si="2385"/>
        <v>#REF!</v>
      </c>
      <c r="M906" s="253" t="e">
        <f t="shared" si="2385"/>
        <v>#REF!</v>
      </c>
      <c r="N906" s="253" t="e">
        <f t="shared" si="2385"/>
        <v>#REF!</v>
      </c>
      <c r="O906" s="253" t="e">
        <f t="shared" si="2385"/>
        <v>#REF!</v>
      </c>
      <c r="P906" s="253" t="e">
        <f t="shared" si="2385"/>
        <v>#REF!</v>
      </c>
      <c r="Q906" s="253" t="e">
        <f t="shared" si="2385"/>
        <v>#REF!</v>
      </c>
      <c r="R906" s="253" t="e">
        <f t="shared" si="2400"/>
        <v>#REF!</v>
      </c>
      <c r="S906" s="253" t="e">
        <f t="shared" si="2386"/>
        <v>#REF!</v>
      </c>
      <c r="T906" s="253" t="e">
        <f t="shared" si="2387"/>
        <v>#REF!</v>
      </c>
      <c r="U906" s="253" t="e">
        <f t="shared" si="2388"/>
        <v>#REF!</v>
      </c>
      <c r="V906" s="253" t="e">
        <f t="shared" si="2389"/>
        <v>#REF!</v>
      </c>
      <c r="W906" s="253" t="e">
        <f t="shared" si="2390"/>
        <v>#REF!</v>
      </c>
      <c r="X906" s="253" t="e">
        <f t="shared" si="2391"/>
        <v>#REF!</v>
      </c>
      <c r="Y906" s="253" t="e">
        <f t="shared" si="2392"/>
        <v>#REF!</v>
      </c>
      <c r="Z906" s="253" t="e">
        <f t="shared" si="2393"/>
        <v>#REF!</v>
      </c>
      <c r="AA906" s="253" t="e">
        <f t="shared" si="2394"/>
        <v>#REF!</v>
      </c>
      <c r="AB906" s="253" t="e">
        <f t="shared" si="2395"/>
        <v>#REF!</v>
      </c>
      <c r="AC906" s="253" t="e">
        <f t="shared" si="2396"/>
        <v>#REF!</v>
      </c>
      <c r="AD906" s="253" t="e">
        <f t="shared" si="2397"/>
        <v>#REF!</v>
      </c>
      <c r="AE906" s="253" t="e">
        <f t="shared" si="2397"/>
        <v>#REF!</v>
      </c>
      <c r="AF906" s="257" t="e">
        <f t="shared" si="2399"/>
        <v>#REF!</v>
      </c>
    </row>
    <row r="907" spans="1:32" ht="12.75" hidden="1" customHeight="1" x14ac:dyDescent="0.2">
      <c r="A907" s="255" t="s">
        <v>324</v>
      </c>
      <c r="B907" s="267">
        <v>803</v>
      </c>
      <c r="C907" s="248" t="s">
        <v>200</v>
      </c>
      <c r="D907" s="248" t="s">
        <v>194</v>
      </c>
      <c r="E907" s="248" t="s">
        <v>325</v>
      </c>
      <c r="F907" s="248"/>
      <c r="G907" s="253"/>
      <c r="H907" s="253"/>
      <c r="I907" s="253" t="e">
        <f>#REF!+G907</f>
        <v>#REF!</v>
      </c>
      <c r="J907" s="253" t="e">
        <f t="shared" si="2384"/>
        <v>#REF!</v>
      </c>
      <c r="K907" s="253" t="e">
        <f t="shared" si="2398"/>
        <v>#REF!</v>
      </c>
      <c r="L907" s="253" t="e">
        <f t="shared" si="2385"/>
        <v>#REF!</v>
      </c>
      <c r="M907" s="253" t="e">
        <f t="shared" si="2385"/>
        <v>#REF!</v>
      </c>
      <c r="N907" s="253" t="e">
        <f t="shared" si="2385"/>
        <v>#REF!</v>
      </c>
      <c r="O907" s="253" t="e">
        <f t="shared" si="2385"/>
        <v>#REF!</v>
      </c>
      <c r="P907" s="253" t="e">
        <f t="shared" si="2385"/>
        <v>#REF!</v>
      </c>
      <c r="Q907" s="253" t="e">
        <f t="shared" si="2385"/>
        <v>#REF!</v>
      </c>
      <c r="R907" s="253" t="e">
        <f t="shared" si="2400"/>
        <v>#REF!</v>
      </c>
      <c r="S907" s="253" t="e">
        <f t="shared" si="2386"/>
        <v>#REF!</v>
      </c>
      <c r="T907" s="253" t="e">
        <f t="shared" si="2387"/>
        <v>#REF!</v>
      </c>
      <c r="U907" s="253" t="e">
        <f t="shared" si="2388"/>
        <v>#REF!</v>
      </c>
      <c r="V907" s="253" t="e">
        <f t="shared" si="2389"/>
        <v>#REF!</v>
      </c>
      <c r="W907" s="253" t="e">
        <f t="shared" si="2390"/>
        <v>#REF!</v>
      </c>
      <c r="X907" s="253" t="e">
        <f t="shared" si="2391"/>
        <v>#REF!</v>
      </c>
      <c r="Y907" s="253" t="e">
        <f t="shared" si="2392"/>
        <v>#REF!</v>
      </c>
      <c r="Z907" s="253" t="e">
        <f t="shared" si="2393"/>
        <v>#REF!</v>
      </c>
      <c r="AA907" s="253" t="e">
        <f t="shared" si="2394"/>
        <v>#REF!</v>
      </c>
      <c r="AB907" s="253" t="e">
        <f t="shared" si="2395"/>
        <v>#REF!</v>
      </c>
      <c r="AC907" s="253" t="e">
        <f t="shared" si="2396"/>
        <v>#REF!</v>
      </c>
      <c r="AD907" s="253" t="e">
        <f t="shared" si="2397"/>
        <v>#REF!</v>
      </c>
      <c r="AE907" s="253" t="e">
        <f t="shared" si="2397"/>
        <v>#REF!</v>
      </c>
      <c r="AF907" s="257" t="e">
        <f t="shared" si="2399"/>
        <v>#REF!</v>
      </c>
    </row>
    <row r="908" spans="1:32" ht="25.5" hidden="1" customHeight="1" x14ac:dyDescent="0.2">
      <c r="A908" s="255" t="s">
        <v>31</v>
      </c>
      <c r="B908" s="267">
        <v>803</v>
      </c>
      <c r="C908" s="248" t="s">
        <v>200</v>
      </c>
      <c r="D908" s="248" t="s">
        <v>194</v>
      </c>
      <c r="E908" s="248" t="s">
        <v>32</v>
      </c>
      <c r="F908" s="248"/>
      <c r="G908" s="253"/>
      <c r="H908" s="253"/>
      <c r="I908" s="253" t="e">
        <f>#REF!+G908</f>
        <v>#REF!</v>
      </c>
      <c r="J908" s="253" t="e">
        <f t="shared" si="2384"/>
        <v>#REF!</v>
      </c>
      <c r="K908" s="253" t="e">
        <f t="shared" si="2398"/>
        <v>#REF!</v>
      </c>
      <c r="L908" s="253" t="e">
        <f t="shared" si="2385"/>
        <v>#REF!</v>
      </c>
      <c r="M908" s="253" t="e">
        <f t="shared" si="2385"/>
        <v>#REF!</v>
      </c>
      <c r="N908" s="253" t="e">
        <f t="shared" si="2385"/>
        <v>#REF!</v>
      </c>
      <c r="O908" s="253" t="e">
        <f t="shared" si="2385"/>
        <v>#REF!</v>
      </c>
      <c r="P908" s="253" t="e">
        <f t="shared" si="2385"/>
        <v>#REF!</v>
      </c>
      <c r="Q908" s="253" t="e">
        <f t="shared" si="2385"/>
        <v>#REF!</v>
      </c>
      <c r="R908" s="253" t="e">
        <f t="shared" si="2400"/>
        <v>#REF!</v>
      </c>
      <c r="S908" s="253" t="e">
        <f t="shared" si="2386"/>
        <v>#REF!</v>
      </c>
      <c r="T908" s="253" t="e">
        <f t="shared" si="2387"/>
        <v>#REF!</v>
      </c>
      <c r="U908" s="253" t="e">
        <f t="shared" si="2388"/>
        <v>#REF!</v>
      </c>
      <c r="V908" s="253" t="e">
        <f t="shared" si="2389"/>
        <v>#REF!</v>
      </c>
      <c r="W908" s="253" t="e">
        <f t="shared" si="2390"/>
        <v>#REF!</v>
      </c>
      <c r="X908" s="253" t="e">
        <f t="shared" si="2391"/>
        <v>#REF!</v>
      </c>
      <c r="Y908" s="253" t="e">
        <f t="shared" si="2392"/>
        <v>#REF!</v>
      </c>
      <c r="Z908" s="253" t="e">
        <f t="shared" si="2393"/>
        <v>#REF!</v>
      </c>
      <c r="AA908" s="253" t="e">
        <f t="shared" si="2394"/>
        <v>#REF!</v>
      </c>
      <c r="AB908" s="253" t="e">
        <f t="shared" si="2395"/>
        <v>#REF!</v>
      </c>
      <c r="AC908" s="253" t="e">
        <f t="shared" si="2396"/>
        <v>#REF!</v>
      </c>
      <c r="AD908" s="253" t="e">
        <f t="shared" si="2397"/>
        <v>#REF!</v>
      </c>
      <c r="AE908" s="253" t="e">
        <f t="shared" si="2397"/>
        <v>#REF!</v>
      </c>
      <c r="AF908" s="257" t="e">
        <f t="shared" si="2399"/>
        <v>#REF!</v>
      </c>
    </row>
    <row r="909" spans="1:32" ht="12.75" hidden="1" customHeight="1" x14ac:dyDescent="0.2">
      <c r="A909" s="255" t="s">
        <v>320</v>
      </c>
      <c r="B909" s="267">
        <v>803</v>
      </c>
      <c r="C909" s="248" t="s">
        <v>200</v>
      </c>
      <c r="D909" s="248" t="s">
        <v>194</v>
      </c>
      <c r="E909" s="248" t="s">
        <v>32</v>
      </c>
      <c r="F909" s="248" t="s">
        <v>321</v>
      </c>
      <c r="G909" s="253"/>
      <c r="H909" s="253"/>
      <c r="I909" s="253" t="e">
        <f>#REF!+G909</f>
        <v>#REF!</v>
      </c>
      <c r="J909" s="253" t="e">
        <f t="shared" si="2384"/>
        <v>#REF!</v>
      </c>
      <c r="K909" s="253" t="e">
        <f t="shared" si="2398"/>
        <v>#REF!</v>
      </c>
      <c r="L909" s="253" t="e">
        <f t="shared" si="2385"/>
        <v>#REF!</v>
      </c>
      <c r="M909" s="253" t="e">
        <f t="shared" si="2385"/>
        <v>#REF!</v>
      </c>
      <c r="N909" s="253" t="e">
        <f t="shared" si="2385"/>
        <v>#REF!</v>
      </c>
      <c r="O909" s="253" t="e">
        <f t="shared" si="2385"/>
        <v>#REF!</v>
      </c>
      <c r="P909" s="253" t="e">
        <f t="shared" si="2385"/>
        <v>#REF!</v>
      </c>
      <c r="Q909" s="253" t="e">
        <f t="shared" si="2385"/>
        <v>#REF!</v>
      </c>
      <c r="R909" s="253" t="e">
        <f t="shared" si="2400"/>
        <v>#REF!</v>
      </c>
      <c r="S909" s="253" t="e">
        <f t="shared" si="2386"/>
        <v>#REF!</v>
      </c>
      <c r="T909" s="253" t="e">
        <f t="shared" si="2387"/>
        <v>#REF!</v>
      </c>
      <c r="U909" s="253" t="e">
        <f t="shared" si="2388"/>
        <v>#REF!</v>
      </c>
      <c r="V909" s="253" t="e">
        <f t="shared" si="2389"/>
        <v>#REF!</v>
      </c>
      <c r="W909" s="253" t="e">
        <f t="shared" si="2390"/>
        <v>#REF!</v>
      </c>
      <c r="X909" s="253" t="e">
        <f t="shared" si="2391"/>
        <v>#REF!</v>
      </c>
      <c r="Y909" s="253" t="e">
        <f t="shared" si="2392"/>
        <v>#REF!</v>
      </c>
      <c r="Z909" s="253" t="e">
        <f t="shared" si="2393"/>
        <v>#REF!</v>
      </c>
      <c r="AA909" s="253" t="e">
        <f t="shared" si="2394"/>
        <v>#REF!</v>
      </c>
      <c r="AB909" s="253" t="e">
        <f t="shared" si="2395"/>
        <v>#REF!</v>
      </c>
      <c r="AC909" s="253" t="e">
        <f t="shared" si="2396"/>
        <v>#REF!</v>
      </c>
      <c r="AD909" s="253" t="e">
        <f t="shared" si="2397"/>
        <v>#REF!</v>
      </c>
      <c r="AE909" s="253" t="e">
        <f t="shared" si="2397"/>
        <v>#REF!</v>
      </c>
      <c r="AF909" s="257" t="e">
        <f t="shared" si="2399"/>
        <v>#REF!</v>
      </c>
    </row>
    <row r="910" spans="1:32" ht="12.75" hidden="1" customHeight="1" x14ac:dyDescent="0.2">
      <c r="A910" s="447" t="s">
        <v>33</v>
      </c>
      <c r="B910" s="245">
        <v>803</v>
      </c>
      <c r="C910" s="246" t="s">
        <v>200</v>
      </c>
      <c r="D910" s="246" t="s">
        <v>198</v>
      </c>
      <c r="E910" s="246"/>
      <c r="F910" s="246"/>
      <c r="G910" s="253"/>
      <c r="H910" s="253"/>
      <c r="I910" s="253" t="e">
        <f>#REF!+G910</f>
        <v>#REF!</v>
      </c>
      <c r="J910" s="253" t="e">
        <f t="shared" si="2384"/>
        <v>#REF!</v>
      </c>
      <c r="K910" s="253" t="e">
        <f t="shared" si="2398"/>
        <v>#REF!</v>
      </c>
      <c r="L910" s="253" t="e">
        <f t="shared" si="2385"/>
        <v>#REF!</v>
      </c>
      <c r="M910" s="253" t="e">
        <f t="shared" si="2385"/>
        <v>#REF!</v>
      </c>
      <c r="N910" s="253" t="e">
        <f t="shared" si="2385"/>
        <v>#REF!</v>
      </c>
      <c r="O910" s="253" t="e">
        <f t="shared" si="2385"/>
        <v>#REF!</v>
      </c>
      <c r="P910" s="253" t="e">
        <f t="shared" si="2385"/>
        <v>#REF!</v>
      </c>
      <c r="Q910" s="253" t="e">
        <f t="shared" si="2385"/>
        <v>#REF!</v>
      </c>
      <c r="R910" s="253" t="e">
        <f t="shared" si="2400"/>
        <v>#REF!</v>
      </c>
      <c r="S910" s="253" t="e">
        <f t="shared" si="2386"/>
        <v>#REF!</v>
      </c>
      <c r="T910" s="253" t="e">
        <f t="shared" si="2387"/>
        <v>#REF!</v>
      </c>
      <c r="U910" s="253" t="e">
        <f t="shared" si="2388"/>
        <v>#REF!</v>
      </c>
      <c r="V910" s="253" t="e">
        <f t="shared" si="2389"/>
        <v>#REF!</v>
      </c>
      <c r="W910" s="253" t="e">
        <f t="shared" si="2390"/>
        <v>#REF!</v>
      </c>
      <c r="X910" s="253" t="e">
        <f t="shared" si="2391"/>
        <v>#REF!</v>
      </c>
      <c r="Y910" s="253" t="e">
        <f t="shared" si="2392"/>
        <v>#REF!</v>
      </c>
      <c r="Z910" s="253" t="e">
        <f t="shared" si="2393"/>
        <v>#REF!</v>
      </c>
      <c r="AA910" s="253" t="e">
        <f t="shared" si="2394"/>
        <v>#REF!</v>
      </c>
      <c r="AB910" s="253" t="e">
        <f t="shared" si="2395"/>
        <v>#REF!</v>
      </c>
      <c r="AC910" s="253" t="e">
        <f t="shared" si="2396"/>
        <v>#REF!</v>
      </c>
      <c r="AD910" s="253" t="e">
        <f t="shared" si="2397"/>
        <v>#REF!</v>
      </c>
      <c r="AE910" s="253" t="e">
        <f t="shared" si="2397"/>
        <v>#REF!</v>
      </c>
      <c r="AF910" s="257" t="e">
        <f t="shared" si="2399"/>
        <v>#REF!</v>
      </c>
    </row>
    <row r="911" spans="1:32" ht="38.25" hidden="1" customHeight="1" x14ac:dyDescent="0.2">
      <c r="A911" s="255" t="s">
        <v>123</v>
      </c>
      <c r="B911" s="267">
        <v>803</v>
      </c>
      <c r="C911" s="248" t="s">
        <v>200</v>
      </c>
      <c r="D911" s="248" t="s">
        <v>198</v>
      </c>
      <c r="E911" s="256" t="s">
        <v>332</v>
      </c>
      <c r="F911" s="248"/>
      <c r="G911" s="253"/>
      <c r="H911" s="253"/>
      <c r="I911" s="253" t="e">
        <f>#REF!+G911</f>
        <v>#REF!</v>
      </c>
      <c r="J911" s="253" t="e">
        <f t="shared" si="2384"/>
        <v>#REF!</v>
      </c>
      <c r="K911" s="253" t="e">
        <f t="shared" si="2398"/>
        <v>#REF!</v>
      </c>
      <c r="L911" s="253" t="e">
        <f t="shared" si="2385"/>
        <v>#REF!</v>
      </c>
      <c r="M911" s="253" t="e">
        <f t="shared" si="2385"/>
        <v>#REF!</v>
      </c>
      <c r="N911" s="253" t="e">
        <f t="shared" si="2385"/>
        <v>#REF!</v>
      </c>
      <c r="O911" s="253" t="e">
        <f t="shared" si="2385"/>
        <v>#REF!</v>
      </c>
      <c r="P911" s="253" t="e">
        <f t="shared" si="2385"/>
        <v>#REF!</v>
      </c>
      <c r="Q911" s="253" t="e">
        <f t="shared" si="2385"/>
        <v>#REF!</v>
      </c>
      <c r="R911" s="253" t="e">
        <f t="shared" si="2400"/>
        <v>#REF!</v>
      </c>
      <c r="S911" s="253" t="e">
        <f t="shared" si="2386"/>
        <v>#REF!</v>
      </c>
      <c r="T911" s="253" t="e">
        <f t="shared" si="2387"/>
        <v>#REF!</v>
      </c>
      <c r="U911" s="253" t="e">
        <f t="shared" si="2388"/>
        <v>#REF!</v>
      </c>
      <c r="V911" s="253" t="e">
        <f t="shared" si="2389"/>
        <v>#REF!</v>
      </c>
      <c r="W911" s="253" t="e">
        <f t="shared" si="2390"/>
        <v>#REF!</v>
      </c>
      <c r="X911" s="253" t="e">
        <f t="shared" si="2391"/>
        <v>#REF!</v>
      </c>
      <c r="Y911" s="253" t="e">
        <f t="shared" si="2392"/>
        <v>#REF!</v>
      </c>
      <c r="Z911" s="253" t="e">
        <f t="shared" si="2393"/>
        <v>#REF!</v>
      </c>
      <c r="AA911" s="253" t="e">
        <f t="shared" si="2394"/>
        <v>#REF!</v>
      </c>
      <c r="AB911" s="253" t="e">
        <f t="shared" si="2395"/>
        <v>#REF!</v>
      </c>
      <c r="AC911" s="253" t="e">
        <f t="shared" si="2396"/>
        <v>#REF!</v>
      </c>
      <c r="AD911" s="253" t="e">
        <f t="shared" si="2397"/>
        <v>#REF!</v>
      </c>
      <c r="AE911" s="253" t="e">
        <f t="shared" si="2397"/>
        <v>#REF!</v>
      </c>
      <c r="AF911" s="257" t="e">
        <f t="shared" si="2399"/>
        <v>#REF!</v>
      </c>
    </row>
    <row r="912" spans="1:32" ht="12.75" hidden="1" customHeight="1" x14ac:dyDescent="0.2">
      <c r="A912" s="255" t="s">
        <v>333</v>
      </c>
      <c r="B912" s="267">
        <v>803</v>
      </c>
      <c r="C912" s="248" t="s">
        <v>200</v>
      </c>
      <c r="D912" s="248" t="s">
        <v>198</v>
      </c>
      <c r="E912" s="256" t="s">
        <v>334</v>
      </c>
      <c r="F912" s="248"/>
      <c r="G912" s="253"/>
      <c r="H912" s="253"/>
      <c r="I912" s="253" t="e">
        <f>#REF!+G912</f>
        <v>#REF!</v>
      </c>
      <c r="J912" s="253" t="e">
        <f t="shared" si="2384"/>
        <v>#REF!</v>
      </c>
      <c r="K912" s="253" t="e">
        <f t="shared" si="2398"/>
        <v>#REF!</v>
      </c>
      <c r="L912" s="253" t="e">
        <f t="shared" si="2385"/>
        <v>#REF!</v>
      </c>
      <c r="M912" s="253" t="e">
        <f t="shared" si="2385"/>
        <v>#REF!</v>
      </c>
      <c r="N912" s="253" t="e">
        <f t="shared" si="2385"/>
        <v>#REF!</v>
      </c>
      <c r="O912" s="253" t="e">
        <f t="shared" si="2385"/>
        <v>#REF!</v>
      </c>
      <c r="P912" s="253" t="e">
        <f t="shared" si="2385"/>
        <v>#REF!</v>
      </c>
      <c r="Q912" s="253" t="e">
        <f t="shared" si="2385"/>
        <v>#REF!</v>
      </c>
      <c r="R912" s="253" t="e">
        <f t="shared" si="2400"/>
        <v>#REF!</v>
      </c>
      <c r="S912" s="253" t="e">
        <f t="shared" si="2386"/>
        <v>#REF!</v>
      </c>
      <c r="T912" s="253" t="e">
        <f t="shared" si="2387"/>
        <v>#REF!</v>
      </c>
      <c r="U912" s="253" t="e">
        <f t="shared" si="2388"/>
        <v>#REF!</v>
      </c>
      <c r="V912" s="253" t="e">
        <f t="shared" si="2389"/>
        <v>#REF!</v>
      </c>
      <c r="W912" s="253" t="e">
        <f t="shared" si="2390"/>
        <v>#REF!</v>
      </c>
      <c r="X912" s="253" t="e">
        <f t="shared" si="2391"/>
        <v>#REF!</v>
      </c>
      <c r="Y912" s="253" t="e">
        <f t="shared" si="2392"/>
        <v>#REF!</v>
      </c>
      <c r="Z912" s="253" t="e">
        <f t="shared" si="2393"/>
        <v>#REF!</v>
      </c>
      <c r="AA912" s="253" t="e">
        <f t="shared" si="2394"/>
        <v>#REF!</v>
      </c>
      <c r="AB912" s="253" t="e">
        <f t="shared" si="2395"/>
        <v>#REF!</v>
      </c>
      <c r="AC912" s="253" t="e">
        <f t="shared" si="2396"/>
        <v>#REF!</v>
      </c>
      <c r="AD912" s="253" t="e">
        <f t="shared" si="2397"/>
        <v>#REF!</v>
      </c>
      <c r="AE912" s="253" t="e">
        <f t="shared" si="2397"/>
        <v>#REF!</v>
      </c>
      <c r="AF912" s="257" t="e">
        <f t="shared" si="2399"/>
        <v>#REF!</v>
      </c>
    </row>
    <row r="913" spans="1:32" ht="12.75" hidden="1" customHeight="1" x14ac:dyDescent="0.2">
      <c r="A913" s="255" t="s">
        <v>320</v>
      </c>
      <c r="B913" s="267">
        <v>803</v>
      </c>
      <c r="C913" s="248" t="s">
        <v>200</v>
      </c>
      <c r="D913" s="248" t="s">
        <v>198</v>
      </c>
      <c r="E913" s="256" t="s">
        <v>334</v>
      </c>
      <c r="F913" s="248" t="s">
        <v>321</v>
      </c>
      <c r="G913" s="253"/>
      <c r="H913" s="253"/>
      <c r="I913" s="253" t="e">
        <f>#REF!+G913</f>
        <v>#REF!</v>
      </c>
      <c r="J913" s="253" t="e">
        <f t="shared" si="2384"/>
        <v>#REF!</v>
      </c>
      <c r="K913" s="253" t="e">
        <f t="shared" si="2398"/>
        <v>#REF!</v>
      </c>
      <c r="L913" s="253" t="e">
        <f t="shared" si="2385"/>
        <v>#REF!</v>
      </c>
      <c r="M913" s="253" t="e">
        <f t="shared" si="2385"/>
        <v>#REF!</v>
      </c>
      <c r="N913" s="253" t="e">
        <f t="shared" si="2385"/>
        <v>#REF!</v>
      </c>
      <c r="O913" s="253" t="e">
        <f t="shared" si="2385"/>
        <v>#REF!</v>
      </c>
      <c r="P913" s="253" t="e">
        <f t="shared" si="2385"/>
        <v>#REF!</v>
      </c>
      <c r="Q913" s="253" t="e">
        <f t="shared" si="2385"/>
        <v>#REF!</v>
      </c>
      <c r="R913" s="253" t="e">
        <f t="shared" si="2400"/>
        <v>#REF!</v>
      </c>
      <c r="S913" s="253" t="e">
        <f t="shared" si="2386"/>
        <v>#REF!</v>
      </c>
      <c r="T913" s="253" t="e">
        <f t="shared" si="2387"/>
        <v>#REF!</v>
      </c>
      <c r="U913" s="253" t="e">
        <f t="shared" si="2388"/>
        <v>#REF!</v>
      </c>
      <c r="V913" s="253" t="e">
        <f t="shared" si="2389"/>
        <v>#REF!</v>
      </c>
      <c r="W913" s="253" t="e">
        <f t="shared" si="2390"/>
        <v>#REF!</v>
      </c>
      <c r="X913" s="253" t="e">
        <f t="shared" si="2391"/>
        <v>#REF!</v>
      </c>
      <c r="Y913" s="253" t="e">
        <f t="shared" si="2392"/>
        <v>#REF!</v>
      </c>
      <c r="Z913" s="253" t="e">
        <f t="shared" si="2393"/>
        <v>#REF!</v>
      </c>
      <c r="AA913" s="253" t="e">
        <f t="shared" si="2394"/>
        <v>#REF!</v>
      </c>
      <c r="AB913" s="253" t="e">
        <f t="shared" si="2395"/>
        <v>#REF!</v>
      </c>
      <c r="AC913" s="253" t="e">
        <f t="shared" si="2396"/>
        <v>#REF!</v>
      </c>
      <c r="AD913" s="253" t="e">
        <f t="shared" si="2397"/>
        <v>#REF!</v>
      </c>
      <c r="AE913" s="253" t="e">
        <f t="shared" si="2397"/>
        <v>#REF!</v>
      </c>
      <c r="AF913" s="257" t="e">
        <f t="shared" si="2399"/>
        <v>#REF!</v>
      </c>
    </row>
    <row r="914" spans="1:32" ht="12.75" hidden="1" customHeight="1" x14ac:dyDescent="0.2">
      <c r="A914" s="255" t="s">
        <v>302</v>
      </c>
      <c r="B914" s="267">
        <v>803</v>
      </c>
      <c r="C914" s="248" t="s">
        <v>200</v>
      </c>
      <c r="D914" s="248" t="s">
        <v>198</v>
      </c>
      <c r="E914" s="256" t="s">
        <v>334</v>
      </c>
      <c r="F914" s="248" t="s">
        <v>303</v>
      </c>
      <c r="G914" s="253"/>
      <c r="H914" s="253"/>
      <c r="I914" s="253" t="e">
        <f>#REF!+G914</f>
        <v>#REF!</v>
      </c>
      <c r="J914" s="253" t="e">
        <f t="shared" si="2384"/>
        <v>#REF!</v>
      </c>
      <c r="K914" s="253" t="e">
        <f t="shared" si="2398"/>
        <v>#REF!</v>
      </c>
      <c r="L914" s="253" t="e">
        <f t="shared" si="2385"/>
        <v>#REF!</v>
      </c>
      <c r="M914" s="253" t="e">
        <f t="shared" si="2385"/>
        <v>#REF!</v>
      </c>
      <c r="N914" s="253" t="e">
        <f t="shared" si="2385"/>
        <v>#REF!</v>
      </c>
      <c r="O914" s="253" t="e">
        <f t="shared" si="2385"/>
        <v>#REF!</v>
      </c>
      <c r="P914" s="253" t="e">
        <f t="shared" si="2385"/>
        <v>#REF!</v>
      </c>
      <c r="Q914" s="253" t="e">
        <f t="shared" si="2385"/>
        <v>#REF!</v>
      </c>
      <c r="R914" s="253" t="e">
        <f t="shared" si="2400"/>
        <v>#REF!</v>
      </c>
      <c r="S914" s="253" t="e">
        <f t="shared" si="2386"/>
        <v>#REF!</v>
      </c>
      <c r="T914" s="253" t="e">
        <f t="shared" si="2387"/>
        <v>#REF!</v>
      </c>
      <c r="U914" s="253" t="e">
        <f t="shared" si="2388"/>
        <v>#REF!</v>
      </c>
      <c r="V914" s="253" t="e">
        <f t="shared" si="2389"/>
        <v>#REF!</v>
      </c>
      <c r="W914" s="253" t="e">
        <f t="shared" si="2390"/>
        <v>#REF!</v>
      </c>
      <c r="X914" s="253" t="e">
        <f t="shared" si="2391"/>
        <v>#REF!</v>
      </c>
      <c r="Y914" s="253" t="e">
        <f t="shared" si="2392"/>
        <v>#REF!</v>
      </c>
      <c r="Z914" s="253" t="e">
        <f t="shared" si="2393"/>
        <v>#REF!</v>
      </c>
      <c r="AA914" s="253" t="e">
        <f t="shared" si="2394"/>
        <v>#REF!</v>
      </c>
      <c r="AB914" s="253" t="e">
        <f t="shared" si="2395"/>
        <v>#REF!</v>
      </c>
      <c r="AC914" s="253" t="e">
        <f t="shared" si="2396"/>
        <v>#REF!</v>
      </c>
      <c r="AD914" s="253" t="e">
        <f t="shared" si="2397"/>
        <v>#REF!</v>
      </c>
      <c r="AE914" s="253" t="e">
        <f t="shared" si="2397"/>
        <v>#REF!</v>
      </c>
      <c r="AF914" s="257" t="e">
        <f t="shared" si="2399"/>
        <v>#REF!</v>
      </c>
    </row>
    <row r="915" spans="1:32" ht="25.5" hidden="1" customHeight="1" x14ac:dyDescent="0.2">
      <c r="A915" s="255" t="s">
        <v>34</v>
      </c>
      <c r="B915" s="267">
        <v>803</v>
      </c>
      <c r="C915" s="248" t="s">
        <v>200</v>
      </c>
      <c r="D915" s="248" t="s">
        <v>198</v>
      </c>
      <c r="E915" s="256" t="s">
        <v>35</v>
      </c>
      <c r="F915" s="248"/>
      <c r="G915" s="253"/>
      <c r="H915" s="253"/>
      <c r="I915" s="253" t="e">
        <f>#REF!+G915</f>
        <v>#REF!</v>
      </c>
      <c r="J915" s="253" t="e">
        <f t="shared" si="2384"/>
        <v>#REF!</v>
      </c>
      <c r="K915" s="253" t="e">
        <f t="shared" si="2398"/>
        <v>#REF!</v>
      </c>
      <c r="L915" s="253" t="e">
        <f t="shared" si="2385"/>
        <v>#REF!</v>
      </c>
      <c r="M915" s="253" t="e">
        <f t="shared" si="2385"/>
        <v>#REF!</v>
      </c>
      <c r="N915" s="253" t="e">
        <f t="shared" si="2385"/>
        <v>#REF!</v>
      </c>
      <c r="O915" s="253" t="e">
        <f t="shared" ref="L915:Q965" si="2401">L915+M915</f>
        <v>#REF!</v>
      </c>
      <c r="P915" s="253" t="e">
        <f t="shared" si="2401"/>
        <v>#REF!</v>
      </c>
      <c r="Q915" s="253" t="e">
        <f t="shared" si="2401"/>
        <v>#REF!</v>
      </c>
      <c r="R915" s="253" t="e">
        <f t="shared" si="2400"/>
        <v>#REF!</v>
      </c>
      <c r="S915" s="253" t="e">
        <f t="shared" si="2386"/>
        <v>#REF!</v>
      </c>
      <c r="T915" s="253" t="e">
        <f t="shared" si="2387"/>
        <v>#REF!</v>
      </c>
      <c r="U915" s="253" t="e">
        <f t="shared" si="2388"/>
        <v>#REF!</v>
      </c>
      <c r="V915" s="253" t="e">
        <f t="shared" si="2389"/>
        <v>#REF!</v>
      </c>
      <c r="W915" s="253" t="e">
        <f t="shared" si="2390"/>
        <v>#REF!</v>
      </c>
      <c r="X915" s="253" t="e">
        <f t="shared" si="2391"/>
        <v>#REF!</v>
      </c>
      <c r="Y915" s="253" t="e">
        <f t="shared" si="2392"/>
        <v>#REF!</v>
      </c>
      <c r="Z915" s="253" t="e">
        <f t="shared" si="2393"/>
        <v>#REF!</v>
      </c>
      <c r="AA915" s="253" t="e">
        <f t="shared" si="2394"/>
        <v>#REF!</v>
      </c>
      <c r="AB915" s="253" t="e">
        <f t="shared" si="2395"/>
        <v>#REF!</v>
      </c>
      <c r="AC915" s="253" t="e">
        <f t="shared" si="2396"/>
        <v>#REF!</v>
      </c>
      <c r="AD915" s="253" t="e">
        <f t="shared" si="2397"/>
        <v>#REF!</v>
      </c>
      <c r="AE915" s="253" t="e">
        <f t="shared" si="2397"/>
        <v>#REF!</v>
      </c>
      <c r="AF915" s="257" t="e">
        <f t="shared" si="2399"/>
        <v>#REF!</v>
      </c>
    </row>
    <row r="916" spans="1:32" ht="12.75" hidden="1" customHeight="1" x14ac:dyDescent="0.2">
      <c r="A916" s="255" t="s">
        <v>320</v>
      </c>
      <c r="B916" s="267">
        <v>803</v>
      </c>
      <c r="C916" s="248" t="s">
        <v>200</v>
      </c>
      <c r="D916" s="248" t="s">
        <v>198</v>
      </c>
      <c r="E916" s="256" t="s">
        <v>35</v>
      </c>
      <c r="F916" s="248" t="s">
        <v>321</v>
      </c>
      <c r="G916" s="253"/>
      <c r="H916" s="253"/>
      <c r="I916" s="253" t="e">
        <f>#REF!+G916</f>
        <v>#REF!</v>
      </c>
      <c r="J916" s="253" t="e">
        <f t="shared" si="2384"/>
        <v>#REF!</v>
      </c>
      <c r="K916" s="253" t="e">
        <f t="shared" si="2398"/>
        <v>#REF!</v>
      </c>
      <c r="L916" s="253" t="e">
        <f t="shared" si="2401"/>
        <v>#REF!</v>
      </c>
      <c r="M916" s="253" t="e">
        <f t="shared" si="2401"/>
        <v>#REF!</v>
      </c>
      <c r="N916" s="253" t="e">
        <f t="shared" si="2401"/>
        <v>#REF!</v>
      </c>
      <c r="O916" s="253" t="e">
        <f t="shared" si="2401"/>
        <v>#REF!</v>
      </c>
      <c r="P916" s="253" t="e">
        <f t="shared" si="2401"/>
        <v>#REF!</v>
      </c>
      <c r="Q916" s="253" t="e">
        <f t="shared" si="2401"/>
        <v>#REF!</v>
      </c>
      <c r="R916" s="253" t="e">
        <f t="shared" si="2400"/>
        <v>#REF!</v>
      </c>
      <c r="S916" s="253" t="e">
        <f t="shared" si="2386"/>
        <v>#REF!</v>
      </c>
      <c r="T916" s="253" t="e">
        <f t="shared" si="2387"/>
        <v>#REF!</v>
      </c>
      <c r="U916" s="253" t="e">
        <f t="shared" si="2388"/>
        <v>#REF!</v>
      </c>
      <c r="V916" s="253" t="e">
        <f t="shared" si="2389"/>
        <v>#REF!</v>
      </c>
      <c r="W916" s="253" t="e">
        <f t="shared" si="2390"/>
        <v>#REF!</v>
      </c>
      <c r="X916" s="253" t="e">
        <f t="shared" si="2391"/>
        <v>#REF!</v>
      </c>
      <c r="Y916" s="253" t="e">
        <f t="shared" si="2392"/>
        <v>#REF!</v>
      </c>
      <c r="Z916" s="253" t="e">
        <f t="shared" si="2393"/>
        <v>#REF!</v>
      </c>
      <c r="AA916" s="253" t="e">
        <f t="shared" si="2394"/>
        <v>#REF!</v>
      </c>
      <c r="AB916" s="253" t="e">
        <f t="shared" si="2395"/>
        <v>#REF!</v>
      </c>
      <c r="AC916" s="253" t="e">
        <f t="shared" si="2396"/>
        <v>#REF!</v>
      </c>
      <c r="AD916" s="253" t="e">
        <f t="shared" si="2397"/>
        <v>#REF!</v>
      </c>
      <c r="AE916" s="253" t="e">
        <f t="shared" si="2397"/>
        <v>#REF!</v>
      </c>
      <c r="AF916" s="257" t="e">
        <f t="shared" si="2399"/>
        <v>#REF!</v>
      </c>
    </row>
    <row r="917" spans="1:32" ht="12.75" hidden="1" customHeight="1" x14ac:dyDescent="0.2">
      <c r="A917" s="447" t="s">
        <v>70</v>
      </c>
      <c r="B917" s="245">
        <v>803</v>
      </c>
      <c r="C917" s="246">
        <v>11</v>
      </c>
      <c r="D917" s="246"/>
      <c r="E917" s="246"/>
      <c r="F917" s="246"/>
      <c r="G917" s="253"/>
      <c r="H917" s="253"/>
      <c r="I917" s="253" t="e">
        <f>#REF!+G917</f>
        <v>#REF!</v>
      </c>
      <c r="J917" s="253" t="e">
        <f t="shared" si="2384"/>
        <v>#REF!</v>
      </c>
      <c r="K917" s="253" t="e">
        <f t="shared" si="2398"/>
        <v>#REF!</v>
      </c>
      <c r="L917" s="253" t="e">
        <f t="shared" si="2401"/>
        <v>#REF!</v>
      </c>
      <c r="M917" s="253" t="e">
        <f t="shared" si="2401"/>
        <v>#REF!</v>
      </c>
      <c r="N917" s="253" t="e">
        <f t="shared" si="2401"/>
        <v>#REF!</v>
      </c>
      <c r="O917" s="253" t="e">
        <f t="shared" si="2401"/>
        <v>#REF!</v>
      </c>
      <c r="P917" s="253" t="e">
        <f t="shared" si="2401"/>
        <v>#REF!</v>
      </c>
      <c r="Q917" s="253" t="e">
        <f t="shared" si="2401"/>
        <v>#REF!</v>
      </c>
      <c r="R917" s="253" t="e">
        <f t="shared" si="2400"/>
        <v>#REF!</v>
      </c>
      <c r="S917" s="253" t="e">
        <f t="shared" si="2386"/>
        <v>#REF!</v>
      </c>
      <c r="T917" s="253" t="e">
        <f t="shared" si="2387"/>
        <v>#REF!</v>
      </c>
      <c r="U917" s="253" t="e">
        <f t="shared" si="2388"/>
        <v>#REF!</v>
      </c>
      <c r="V917" s="253" t="e">
        <f t="shared" si="2389"/>
        <v>#REF!</v>
      </c>
      <c r="W917" s="253" t="e">
        <f t="shared" si="2390"/>
        <v>#REF!</v>
      </c>
      <c r="X917" s="253" t="e">
        <f t="shared" si="2391"/>
        <v>#REF!</v>
      </c>
      <c r="Y917" s="253" t="e">
        <f t="shared" si="2392"/>
        <v>#REF!</v>
      </c>
      <c r="Z917" s="253" t="e">
        <f t="shared" si="2393"/>
        <v>#REF!</v>
      </c>
      <c r="AA917" s="253" t="e">
        <f t="shared" si="2394"/>
        <v>#REF!</v>
      </c>
      <c r="AB917" s="253" t="e">
        <f t="shared" si="2395"/>
        <v>#REF!</v>
      </c>
      <c r="AC917" s="253" t="e">
        <f t="shared" si="2396"/>
        <v>#REF!</v>
      </c>
      <c r="AD917" s="253" t="e">
        <f t="shared" si="2397"/>
        <v>#REF!</v>
      </c>
      <c r="AE917" s="253" t="e">
        <f t="shared" si="2397"/>
        <v>#REF!</v>
      </c>
      <c r="AF917" s="257" t="e">
        <f t="shared" si="2399"/>
        <v>#REF!</v>
      </c>
    </row>
    <row r="918" spans="1:32" ht="25.5" hidden="1" customHeight="1" x14ac:dyDescent="0.2">
      <c r="A918" s="447" t="s">
        <v>289</v>
      </c>
      <c r="B918" s="245">
        <v>803</v>
      </c>
      <c r="C918" s="246">
        <v>11</v>
      </c>
      <c r="D918" s="246" t="s">
        <v>192</v>
      </c>
      <c r="E918" s="246"/>
      <c r="F918" s="246"/>
      <c r="G918" s="253"/>
      <c r="H918" s="253"/>
      <c r="I918" s="253" t="e">
        <f>#REF!+G918</f>
        <v>#REF!</v>
      </c>
      <c r="J918" s="253" t="e">
        <f t="shared" si="2384"/>
        <v>#REF!</v>
      </c>
      <c r="K918" s="253" t="e">
        <f t="shared" si="2398"/>
        <v>#REF!</v>
      </c>
      <c r="L918" s="253" t="e">
        <f t="shared" si="2401"/>
        <v>#REF!</v>
      </c>
      <c r="M918" s="253" t="e">
        <f t="shared" si="2401"/>
        <v>#REF!</v>
      </c>
      <c r="N918" s="253" t="e">
        <f t="shared" si="2401"/>
        <v>#REF!</v>
      </c>
      <c r="O918" s="253" t="e">
        <f t="shared" si="2401"/>
        <v>#REF!</v>
      </c>
      <c r="P918" s="253" t="e">
        <f t="shared" si="2401"/>
        <v>#REF!</v>
      </c>
      <c r="Q918" s="253" t="e">
        <f t="shared" si="2401"/>
        <v>#REF!</v>
      </c>
      <c r="R918" s="253" t="e">
        <f t="shared" si="2400"/>
        <v>#REF!</v>
      </c>
      <c r="S918" s="253" t="e">
        <f t="shared" si="2386"/>
        <v>#REF!</v>
      </c>
      <c r="T918" s="253" t="e">
        <f t="shared" si="2387"/>
        <v>#REF!</v>
      </c>
      <c r="U918" s="253" t="e">
        <f t="shared" si="2388"/>
        <v>#REF!</v>
      </c>
      <c r="V918" s="253" t="e">
        <f t="shared" si="2389"/>
        <v>#REF!</v>
      </c>
      <c r="W918" s="253" t="e">
        <f t="shared" si="2390"/>
        <v>#REF!</v>
      </c>
      <c r="X918" s="253" t="e">
        <f t="shared" si="2391"/>
        <v>#REF!</v>
      </c>
      <c r="Y918" s="253" t="e">
        <f t="shared" si="2392"/>
        <v>#REF!</v>
      </c>
      <c r="Z918" s="253" t="e">
        <f t="shared" si="2393"/>
        <v>#REF!</v>
      </c>
      <c r="AA918" s="253" t="e">
        <f t="shared" si="2394"/>
        <v>#REF!</v>
      </c>
      <c r="AB918" s="253" t="e">
        <f t="shared" si="2395"/>
        <v>#REF!</v>
      </c>
      <c r="AC918" s="253" t="e">
        <f t="shared" si="2396"/>
        <v>#REF!</v>
      </c>
      <c r="AD918" s="253" t="e">
        <f t="shared" si="2397"/>
        <v>#REF!</v>
      </c>
      <c r="AE918" s="253" t="e">
        <f t="shared" si="2397"/>
        <v>#REF!</v>
      </c>
      <c r="AF918" s="257" t="e">
        <f t="shared" si="2399"/>
        <v>#REF!</v>
      </c>
    </row>
    <row r="919" spans="1:32" ht="12.75" hidden="1" customHeight="1" x14ac:dyDescent="0.2">
      <c r="A919" s="255" t="s">
        <v>11</v>
      </c>
      <c r="B919" s="267">
        <v>803</v>
      </c>
      <c r="C919" s="248">
        <v>11</v>
      </c>
      <c r="D919" s="248" t="s">
        <v>192</v>
      </c>
      <c r="E919" s="248" t="s">
        <v>12</v>
      </c>
      <c r="F919" s="248"/>
      <c r="G919" s="253"/>
      <c r="H919" s="253"/>
      <c r="I919" s="253" t="e">
        <f>#REF!+G919</f>
        <v>#REF!</v>
      </c>
      <c r="J919" s="253" t="e">
        <f t="shared" si="2384"/>
        <v>#REF!</v>
      </c>
      <c r="K919" s="253" t="e">
        <f t="shared" si="2398"/>
        <v>#REF!</v>
      </c>
      <c r="L919" s="253" t="e">
        <f t="shared" si="2401"/>
        <v>#REF!</v>
      </c>
      <c r="M919" s="253" t="e">
        <f t="shared" si="2401"/>
        <v>#REF!</v>
      </c>
      <c r="N919" s="253" t="e">
        <f t="shared" si="2401"/>
        <v>#REF!</v>
      </c>
      <c r="O919" s="253" t="e">
        <f t="shared" si="2401"/>
        <v>#REF!</v>
      </c>
      <c r="P919" s="253" t="e">
        <f t="shared" si="2401"/>
        <v>#REF!</v>
      </c>
      <c r="Q919" s="253" t="e">
        <f t="shared" si="2401"/>
        <v>#REF!</v>
      </c>
      <c r="R919" s="253" t="e">
        <f t="shared" si="2400"/>
        <v>#REF!</v>
      </c>
      <c r="S919" s="253" t="e">
        <f t="shared" si="2386"/>
        <v>#REF!</v>
      </c>
      <c r="T919" s="253" t="e">
        <f t="shared" si="2387"/>
        <v>#REF!</v>
      </c>
      <c r="U919" s="253" t="e">
        <f t="shared" si="2388"/>
        <v>#REF!</v>
      </c>
      <c r="V919" s="253" t="e">
        <f t="shared" si="2389"/>
        <v>#REF!</v>
      </c>
      <c r="W919" s="253" t="e">
        <f t="shared" si="2390"/>
        <v>#REF!</v>
      </c>
      <c r="X919" s="253" t="e">
        <f t="shared" si="2391"/>
        <v>#REF!</v>
      </c>
      <c r="Y919" s="253" t="e">
        <f t="shared" si="2392"/>
        <v>#REF!</v>
      </c>
      <c r="Z919" s="253" t="e">
        <f t="shared" si="2393"/>
        <v>#REF!</v>
      </c>
      <c r="AA919" s="253" t="e">
        <f t="shared" si="2394"/>
        <v>#REF!</v>
      </c>
      <c r="AB919" s="253" t="e">
        <f t="shared" si="2395"/>
        <v>#REF!</v>
      </c>
      <c r="AC919" s="253" t="e">
        <f t="shared" si="2396"/>
        <v>#REF!</v>
      </c>
      <c r="AD919" s="253" t="e">
        <f t="shared" si="2397"/>
        <v>#REF!</v>
      </c>
      <c r="AE919" s="253" t="e">
        <f t="shared" si="2397"/>
        <v>#REF!</v>
      </c>
      <c r="AF919" s="257" t="e">
        <f t="shared" si="2399"/>
        <v>#REF!</v>
      </c>
    </row>
    <row r="920" spans="1:32" ht="51" hidden="1" customHeight="1" x14ac:dyDescent="0.2">
      <c r="A920" s="255" t="s">
        <v>15</v>
      </c>
      <c r="B920" s="267">
        <v>803</v>
      </c>
      <c r="C920" s="248">
        <v>11</v>
      </c>
      <c r="D920" s="248" t="s">
        <v>192</v>
      </c>
      <c r="E920" s="248" t="s">
        <v>16</v>
      </c>
      <c r="F920" s="248"/>
      <c r="G920" s="253"/>
      <c r="H920" s="253"/>
      <c r="I920" s="253" t="e">
        <f>#REF!+G920</f>
        <v>#REF!</v>
      </c>
      <c r="J920" s="253" t="e">
        <f t="shared" si="2384"/>
        <v>#REF!</v>
      </c>
      <c r="K920" s="253" t="e">
        <f t="shared" si="2398"/>
        <v>#REF!</v>
      </c>
      <c r="L920" s="253" t="e">
        <f t="shared" si="2401"/>
        <v>#REF!</v>
      </c>
      <c r="M920" s="253" t="e">
        <f t="shared" si="2401"/>
        <v>#REF!</v>
      </c>
      <c r="N920" s="253" t="e">
        <f t="shared" si="2401"/>
        <v>#REF!</v>
      </c>
      <c r="O920" s="253" t="e">
        <f t="shared" si="2401"/>
        <v>#REF!</v>
      </c>
      <c r="P920" s="253" t="e">
        <f t="shared" si="2401"/>
        <v>#REF!</v>
      </c>
      <c r="Q920" s="253" t="e">
        <f t="shared" si="2401"/>
        <v>#REF!</v>
      </c>
      <c r="R920" s="253" t="e">
        <f t="shared" si="2400"/>
        <v>#REF!</v>
      </c>
      <c r="S920" s="253" t="e">
        <f t="shared" si="2386"/>
        <v>#REF!</v>
      </c>
      <c r="T920" s="253" t="e">
        <f t="shared" si="2387"/>
        <v>#REF!</v>
      </c>
      <c r="U920" s="253" t="e">
        <f t="shared" si="2388"/>
        <v>#REF!</v>
      </c>
      <c r="V920" s="253" t="e">
        <f t="shared" si="2389"/>
        <v>#REF!</v>
      </c>
      <c r="W920" s="253" t="e">
        <f t="shared" si="2390"/>
        <v>#REF!</v>
      </c>
      <c r="X920" s="253" t="e">
        <f t="shared" si="2391"/>
        <v>#REF!</v>
      </c>
      <c r="Y920" s="253" t="e">
        <f t="shared" si="2392"/>
        <v>#REF!</v>
      </c>
      <c r="Z920" s="253" t="e">
        <f t="shared" si="2393"/>
        <v>#REF!</v>
      </c>
      <c r="AA920" s="253" t="e">
        <f t="shared" si="2394"/>
        <v>#REF!</v>
      </c>
      <c r="AB920" s="253" t="e">
        <f t="shared" si="2395"/>
        <v>#REF!</v>
      </c>
      <c r="AC920" s="253" t="e">
        <f t="shared" si="2396"/>
        <v>#REF!</v>
      </c>
      <c r="AD920" s="253" t="e">
        <f t="shared" si="2397"/>
        <v>#REF!</v>
      </c>
      <c r="AE920" s="253" t="e">
        <f t="shared" si="2397"/>
        <v>#REF!</v>
      </c>
      <c r="AF920" s="257" t="e">
        <f t="shared" si="2399"/>
        <v>#REF!</v>
      </c>
    </row>
    <row r="921" spans="1:32" ht="12.75" hidden="1" customHeight="1" x14ac:dyDescent="0.2">
      <c r="A921" s="255" t="s">
        <v>153</v>
      </c>
      <c r="B921" s="267">
        <v>803</v>
      </c>
      <c r="C921" s="248">
        <v>11</v>
      </c>
      <c r="D921" s="248" t="s">
        <v>192</v>
      </c>
      <c r="E921" s="248" t="s">
        <v>16</v>
      </c>
      <c r="F921" s="248" t="s">
        <v>154</v>
      </c>
      <c r="G921" s="253"/>
      <c r="H921" s="253"/>
      <c r="I921" s="253" t="e">
        <f>#REF!+G921</f>
        <v>#REF!</v>
      </c>
      <c r="J921" s="253" t="e">
        <f t="shared" si="2384"/>
        <v>#REF!</v>
      </c>
      <c r="K921" s="253" t="e">
        <f t="shared" si="2398"/>
        <v>#REF!</v>
      </c>
      <c r="L921" s="253" t="e">
        <f t="shared" si="2401"/>
        <v>#REF!</v>
      </c>
      <c r="M921" s="253" t="e">
        <f t="shared" si="2401"/>
        <v>#REF!</v>
      </c>
      <c r="N921" s="253" t="e">
        <f t="shared" si="2401"/>
        <v>#REF!</v>
      </c>
      <c r="O921" s="253" t="e">
        <f t="shared" si="2401"/>
        <v>#REF!</v>
      </c>
      <c r="P921" s="253" t="e">
        <f t="shared" si="2401"/>
        <v>#REF!</v>
      </c>
      <c r="Q921" s="253" t="e">
        <f t="shared" si="2401"/>
        <v>#REF!</v>
      </c>
      <c r="R921" s="253" t="e">
        <f t="shared" si="2400"/>
        <v>#REF!</v>
      </c>
      <c r="S921" s="253" t="e">
        <f t="shared" si="2386"/>
        <v>#REF!</v>
      </c>
      <c r="T921" s="253" t="e">
        <f t="shared" si="2387"/>
        <v>#REF!</v>
      </c>
      <c r="U921" s="253" t="e">
        <f t="shared" si="2388"/>
        <v>#REF!</v>
      </c>
      <c r="V921" s="253" t="e">
        <f t="shared" si="2389"/>
        <v>#REF!</v>
      </c>
      <c r="W921" s="253" t="e">
        <f t="shared" si="2390"/>
        <v>#REF!</v>
      </c>
      <c r="X921" s="253" t="e">
        <f t="shared" si="2391"/>
        <v>#REF!</v>
      </c>
      <c r="Y921" s="253" t="e">
        <f t="shared" si="2392"/>
        <v>#REF!</v>
      </c>
      <c r="Z921" s="253" t="e">
        <f t="shared" si="2393"/>
        <v>#REF!</v>
      </c>
      <c r="AA921" s="253" t="e">
        <f t="shared" si="2394"/>
        <v>#REF!</v>
      </c>
      <c r="AB921" s="253" t="e">
        <f t="shared" si="2395"/>
        <v>#REF!</v>
      </c>
      <c r="AC921" s="253" t="e">
        <f t="shared" si="2396"/>
        <v>#REF!</v>
      </c>
      <c r="AD921" s="253" t="e">
        <f t="shared" si="2397"/>
        <v>#REF!</v>
      </c>
      <c r="AE921" s="253" t="e">
        <f t="shared" si="2397"/>
        <v>#REF!</v>
      </c>
      <c r="AF921" s="257" t="e">
        <f t="shared" si="2399"/>
        <v>#REF!</v>
      </c>
    </row>
    <row r="922" spans="1:32" ht="35.450000000000003" hidden="1" customHeight="1" x14ac:dyDescent="0.2">
      <c r="A922" s="574" t="s">
        <v>36</v>
      </c>
      <c r="B922" s="575"/>
      <c r="C922" s="575"/>
      <c r="D922" s="575"/>
      <c r="E922" s="575"/>
      <c r="F922" s="575"/>
      <c r="G922" s="253"/>
      <c r="H922" s="253"/>
      <c r="I922" s="253" t="e">
        <f>#REF!+G922</f>
        <v>#REF!</v>
      </c>
      <c r="J922" s="253" t="e">
        <f t="shared" si="2384"/>
        <v>#REF!</v>
      </c>
      <c r="K922" s="253" t="e">
        <f t="shared" si="2398"/>
        <v>#REF!</v>
      </c>
      <c r="L922" s="253" t="e">
        <f t="shared" si="2401"/>
        <v>#REF!</v>
      </c>
      <c r="M922" s="253" t="e">
        <f t="shared" si="2401"/>
        <v>#REF!</v>
      </c>
      <c r="N922" s="253" t="e">
        <f t="shared" si="2401"/>
        <v>#REF!</v>
      </c>
      <c r="O922" s="253" t="e">
        <f t="shared" si="2401"/>
        <v>#REF!</v>
      </c>
      <c r="P922" s="253" t="e">
        <f t="shared" si="2401"/>
        <v>#REF!</v>
      </c>
      <c r="Q922" s="253" t="e">
        <f t="shared" si="2401"/>
        <v>#REF!</v>
      </c>
      <c r="R922" s="253" t="e">
        <f t="shared" si="2400"/>
        <v>#REF!</v>
      </c>
      <c r="S922" s="253" t="e">
        <f t="shared" si="2386"/>
        <v>#REF!</v>
      </c>
      <c r="T922" s="253" t="e">
        <f t="shared" si="2387"/>
        <v>#REF!</v>
      </c>
      <c r="U922" s="253" t="e">
        <f t="shared" si="2388"/>
        <v>#REF!</v>
      </c>
      <c r="V922" s="253" t="e">
        <f t="shared" si="2389"/>
        <v>#REF!</v>
      </c>
      <c r="W922" s="253" t="e">
        <f t="shared" si="2390"/>
        <v>#REF!</v>
      </c>
      <c r="X922" s="253" t="e">
        <f t="shared" si="2391"/>
        <v>#REF!</v>
      </c>
      <c r="Y922" s="253" t="e">
        <f t="shared" si="2392"/>
        <v>#REF!</v>
      </c>
      <c r="Z922" s="253" t="e">
        <f t="shared" si="2393"/>
        <v>#REF!</v>
      </c>
      <c r="AA922" s="253" t="e">
        <f t="shared" si="2394"/>
        <v>#REF!</v>
      </c>
      <c r="AB922" s="253" t="e">
        <f t="shared" si="2395"/>
        <v>#REF!</v>
      </c>
      <c r="AC922" s="253" t="e">
        <f t="shared" si="2396"/>
        <v>#REF!</v>
      </c>
      <c r="AD922" s="253" t="e">
        <f t="shared" si="2397"/>
        <v>#REF!</v>
      </c>
      <c r="AE922" s="253" t="e">
        <f t="shared" si="2397"/>
        <v>#REF!</v>
      </c>
      <c r="AF922" s="257" t="e">
        <f t="shared" si="2399"/>
        <v>#REF!</v>
      </c>
    </row>
    <row r="923" spans="1:32" ht="12.75" hidden="1" customHeight="1" x14ac:dyDescent="0.2">
      <c r="A923" s="447" t="s">
        <v>306</v>
      </c>
      <c r="B923" s="246" t="s">
        <v>37</v>
      </c>
      <c r="C923" s="246" t="s">
        <v>196</v>
      </c>
      <c r="D923" s="246"/>
      <c r="E923" s="246"/>
      <c r="F923" s="246"/>
      <c r="G923" s="253"/>
      <c r="H923" s="253"/>
      <c r="I923" s="253" t="e">
        <f>#REF!+G923</f>
        <v>#REF!</v>
      </c>
      <c r="J923" s="253" t="e">
        <f t="shared" si="2384"/>
        <v>#REF!</v>
      </c>
      <c r="K923" s="253" t="e">
        <f t="shared" si="2398"/>
        <v>#REF!</v>
      </c>
      <c r="L923" s="253" t="e">
        <f t="shared" si="2401"/>
        <v>#REF!</v>
      </c>
      <c r="M923" s="253" t="e">
        <f t="shared" si="2401"/>
        <v>#REF!</v>
      </c>
      <c r="N923" s="253" t="e">
        <f t="shared" si="2401"/>
        <v>#REF!</v>
      </c>
      <c r="O923" s="253" t="e">
        <f t="shared" si="2401"/>
        <v>#REF!</v>
      </c>
      <c r="P923" s="253" t="e">
        <f t="shared" si="2401"/>
        <v>#REF!</v>
      </c>
      <c r="Q923" s="253" t="e">
        <f t="shared" si="2401"/>
        <v>#REF!</v>
      </c>
      <c r="R923" s="253" t="e">
        <f t="shared" si="2400"/>
        <v>#REF!</v>
      </c>
      <c r="S923" s="253" t="e">
        <f t="shared" si="2386"/>
        <v>#REF!</v>
      </c>
      <c r="T923" s="253" t="e">
        <f t="shared" si="2387"/>
        <v>#REF!</v>
      </c>
      <c r="U923" s="253" t="e">
        <f t="shared" si="2388"/>
        <v>#REF!</v>
      </c>
      <c r="V923" s="253" t="e">
        <f t="shared" si="2389"/>
        <v>#REF!</v>
      </c>
      <c r="W923" s="253" t="e">
        <f t="shared" si="2390"/>
        <v>#REF!</v>
      </c>
      <c r="X923" s="253" t="e">
        <f t="shared" si="2391"/>
        <v>#REF!</v>
      </c>
      <c r="Y923" s="253" t="e">
        <f t="shared" si="2392"/>
        <v>#REF!</v>
      </c>
      <c r="Z923" s="253" t="e">
        <f t="shared" si="2393"/>
        <v>#REF!</v>
      </c>
      <c r="AA923" s="253" t="e">
        <f t="shared" si="2394"/>
        <v>#REF!</v>
      </c>
      <c r="AB923" s="253" t="e">
        <f t="shared" si="2395"/>
        <v>#REF!</v>
      </c>
      <c r="AC923" s="253" t="e">
        <f t="shared" si="2396"/>
        <v>#REF!</v>
      </c>
      <c r="AD923" s="253" t="e">
        <f t="shared" si="2397"/>
        <v>#REF!</v>
      </c>
      <c r="AE923" s="253" t="e">
        <f t="shared" si="2397"/>
        <v>#REF!</v>
      </c>
      <c r="AF923" s="257" t="e">
        <f t="shared" si="2399"/>
        <v>#REF!</v>
      </c>
    </row>
    <row r="924" spans="1:32" ht="12.75" hidden="1" customHeight="1" x14ac:dyDescent="0.2">
      <c r="A924" s="447" t="s">
        <v>38</v>
      </c>
      <c r="B924" s="246" t="s">
        <v>37</v>
      </c>
      <c r="C924" s="246" t="s">
        <v>196</v>
      </c>
      <c r="D924" s="246" t="s">
        <v>233</v>
      </c>
      <c r="E924" s="246"/>
      <c r="F924" s="246"/>
      <c r="G924" s="253"/>
      <c r="H924" s="253"/>
      <c r="I924" s="253" t="e">
        <f>#REF!+G924</f>
        <v>#REF!</v>
      </c>
      <c r="J924" s="253" t="e">
        <f t="shared" si="2384"/>
        <v>#REF!</v>
      </c>
      <c r="K924" s="253" t="e">
        <f t="shared" si="2398"/>
        <v>#REF!</v>
      </c>
      <c r="L924" s="253" t="e">
        <f t="shared" si="2398"/>
        <v>#REF!</v>
      </c>
      <c r="M924" s="253" t="e">
        <f t="shared" si="2398"/>
        <v>#REF!</v>
      </c>
      <c r="N924" s="253" t="e">
        <f t="shared" si="2398"/>
        <v>#REF!</v>
      </c>
      <c r="O924" s="253" t="e">
        <f t="shared" si="2398"/>
        <v>#REF!</v>
      </c>
      <c r="P924" s="253" t="e">
        <f t="shared" si="2398"/>
        <v>#REF!</v>
      </c>
      <c r="Q924" s="253" t="e">
        <f t="shared" si="2401"/>
        <v>#REF!</v>
      </c>
      <c r="R924" s="253" t="e">
        <f t="shared" si="2400"/>
        <v>#REF!</v>
      </c>
      <c r="S924" s="253" t="e">
        <f t="shared" si="2386"/>
        <v>#REF!</v>
      </c>
      <c r="T924" s="253" t="e">
        <f t="shared" si="2387"/>
        <v>#REF!</v>
      </c>
      <c r="U924" s="253" t="e">
        <f t="shared" si="2388"/>
        <v>#REF!</v>
      </c>
      <c r="V924" s="253" t="e">
        <f t="shared" si="2389"/>
        <v>#REF!</v>
      </c>
      <c r="W924" s="253" t="e">
        <f t="shared" si="2390"/>
        <v>#REF!</v>
      </c>
      <c r="X924" s="253" t="e">
        <f t="shared" si="2391"/>
        <v>#REF!</v>
      </c>
      <c r="Y924" s="253" t="e">
        <f t="shared" si="2392"/>
        <v>#REF!</v>
      </c>
      <c r="Z924" s="253" t="e">
        <f t="shared" si="2393"/>
        <v>#REF!</v>
      </c>
      <c r="AA924" s="253" t="e">
        <f t="shared" si="2394"/>
        <v>#REF!</v>
      </c>
      <c r="AB924" s="253" t="e">
        <f t="shared" si="2395"/>
        <v>#REF!</v>
      </c>
      <c r="AC924" s="253" t="e">
        <f t="shared" si="2396"/>
        <v>#REF!</v>
      </c>
      <c r="AD924" s="253" t="e">
        <f t="shared" si="2397"/>
        <v>#REF!</v>
      </c>
      <c r="AE924" s="253" t="e">
        <f t="shared" si="2397"/>
        <v>#REF!</v>
      </c>
      <c r="AF924" s="257" t="e">
        <f t="shared" si="2399"/>
        <v>#REF!</v>
      </c>
    </row>
    <row r="925" spans="1:32" ht="38.25" hidden="1" customHeight="1" x14ac:dyDescent="0.2">
      <c r="A925" s="255" t="s">
        <v>123</v>
      </c>
      <c r="B925" s="248" t="s">
        <v>37</v>
      </c>
      <c r="C925" s="248" t="s">
        <v>196</v>
      </c>
      <c r="D925" s="248" t="s">
        <v>233</v>
      </c>
      <c r="E925" s="256" t="s">
        <v>332</v>
      </c>
      <c r="F925" s="248"/>
      <c r="G925" s="253"/>
      <c r="H925" s="253"/>
      <c r="I925" s="253" t="e">
        <f>#REF!+G925</f>
        <v>#REF!</v>
      </c>
      <c r="J925" s="253" t="e">
        <f t="shared" si="2384"/>
        <v>#REF!</v>
      </c>
      <c r="K925" s="253" t="e">
        <f t="shared" si="2398"/>
        <v>#REF!</v>
      </c>
      <c r="L925" s="253" t="e">
        <f t="shared" si="2398"/>
        <v>#REF!</v>
      </c>
      <c r="M925" s="253" t="e">
        <f t="shared" si="2398"/>
        <v>#REF!</v>
      </c>
      <c r="N925" s="253" t="e">
        <f t="shared" si="2398"/>
        <v>#REF!</v>
      </c>
      <c r="O925" s="253" t="e">
        <f t="shared" si="2398"/>
        <v>#REF!</v>
      </c>
      <c r="P925" s="253" t="e">
        <f t="shared" si="2398"/>
        <v>#REF!</v>
      </c>
      <c r="Q925" s="253" t="e">
        <f t="shared" si="2401"/>
        <v>#REF!</v>
      </c>
      <c r="R925" s="253" t="e">
        <f t="shared" si="2400"/>
        <v>#REF!</v>
      </c>
      <c r="S925" s="253" t="e">
        <f t="shared" si="2386"/>
        <v>#REF!</v>
      </c>
      <c r="T925" s="253" t="e">
        <f t="shared" si="2387"/>
        <v>#REF!</v>
      </c>
      <c r="U925" s="253" t="e">
        <f t="shared" si="2388"/>
        <v>#REF!</v>
      </c>
      <c r="V925" s="253" t="e">
        <f t="shared" si="2389"/>
        <v>#REF!</v>
      </c>
      <c r="W925" s="253" t="e">
        <f t="shared" si="2390"/>
        <v>#REF!</v>
      </c>
      <c r="X925" s="253" t="e">
        <f t="shared" si="2391"/>
        <v>#REF!</v>
      </c>
      <c r="Y925" s="253" t="e">
        <f t="shared" si="2392"/>
        <v>#REF!</v>
      </c>
      <c r="Z925" s="253" t="e">
        <f t="shared" si="2393"/>
        <v>#REF!</v>
      </c>
      <c r="AA925" s="253" t="e">
        <f t="shared" si="2394"/>
        <v>#REF!</v>
      </c>
      <c r="AB925" s="253" t="e">
        <f t="shared" si="2395"/>
        <v>#REF!</v>
      </c>
      <c r="AC925" s="253" t="e">
        <f t="shared" si="2396"/>
        <v>#REF!</v>
      </c>
      <c r="AD925" s="253" t="e">
        <f t="shared" si="2397"/>
        <v>#REF!</v>
      </c>
      <c r="AE925" s="253" t="e">
        <f t="shared" si="2397"/>
        <v>#REF!</v>
      </c>
      <c r="AF925" s="257" t="e">
        <f t="shared" si="2399"/>
        <v>#REF!</v>
      </c>
    </row>
    <row r="926" spans="1:32" ht="12.75" hidden="1" customHeight="1" x14ac:dyDescent="0.2">
      <c r="A926" s="255" t="s">
        <v>333</v>
      </c>
      <c r="B926" s="248" t="s">
        <v>37</v>
      </c>
      <c r="C926" s="248" t="s">
        <v>196</v>
      </c>
      <c r="D926" s="248" t="s">
        <v>233</v>
      </c>
      <c r="E926" s="256" t="s">
        <v>334</v>
      </c>
      <c r="F926" s="248"/>
      <c r="G926" s="253"/>
      <c r="H926" s="253"/>
      <c r="I926" s="253" t="e">
        <f>#REF!+G926</f>
        <v>#REF!</v>
      </c>
      <c r="J926" s="253" t="e">
        <f t="shared" si="2384"/>
        <v>#REF!</v>
      </c>
      <c r="K926" s="253" t="e">
        <f t="shared" si="2398"/>
        <v>#REF!</v>
      </c>
      <c r="L926" s="253" t="e">
        <f t="shared" si="2398"/>
        <v>#REF!</v>
      </c>
      <c r="M926" s="253" t="e">
        <f t="shared" si="2398"/>
        <v>#REF!</v>
      </c>
      <c r="N926" s="253" t="e">
        <f t="shared" si="2398"/>
        <v>#REF!</v>
      </c>
      <c r="O926" s="253" t="e">
        <f t="shared" si="2398"/>
        <v>#REF!</v>
      </c>
      <c r="P926" s="253" t="e">
        <f t="shared" si="2398"/>
        <v>#REF!</v>
      </c>
      <c r="Q926" s="253" t="e">
        <f t="shared" si="2401"/>
        <v>#REF!</v>
      </c>
      <c r="R926" s="253" t="e">
        <f t="shared" si="2400"/>
        <v>#REF!</v>
      </c>
      <c r="S926" s="253" t="e">
        <f t="shared" si="2386"/>
        <v>#REF!</v>
      </c>
      <c r="T926" s="253" t="e">
        <f t="shared" si="2387"/>
        <v>#REF!</v>
      </c>
      <c r="U926" s="253" t="e">
        <f t="shared" si="2388"/>
        <v>#REF!</v>
      </c>
      <c r="V926" s="253" t="e">
        <f t="shared" si="2389"/>
        <v>#REF!</v>
      </c>
      <c r="W926" s="253" t="e">
        <f t="shared" si="2390"/>
        <v>#REF!</v>
      </c>
      <c r="X926" s="253" t="e">
        <f t="shared" si="2391"/>
        <v>#REF!</v>
      </c>
      <c r="Y926" s="253" t="e">
        <f t="shared" si="2392"/>
        <v>#REF!</v>
      </c>
      <c r="Z926" s="253" t="e">
        <f t="shared" si="2393"/>
        <v>#REF!</v>
      </c>
      <c r="AA926" s="253" t="e">
        <f t="shared" si="2394"/>
        <v>#REF!</v>
      </c>
      <c r="AB926" s="253" t="e">
        <f t="shared" si="2395"/>
        <v>#REF!</v>
      </c>
      <c r="AC926" s="253" t="e">
        <f t="shared" si="2396"/>
        <v>#REF!</v>
      </c>
      <c r="AD926" s="253" t="e">
        <f t="shared" si="2397"/>
        <v>#REF!</v>
      </c>
      <c r="AE926" s="253" t="e">
        <f t="shared" si="2397"/>
        <v>#REF!</v>
      </c>
      <c r="AF926" s="257" t="e">
        <f t="shared" si="2399"/>
        <v>#REF!</v>
      </c>
    </row>
    <row r="927" spans="1:32" ht="12.75" hidden="1" customHeight="1" x14ac:dyDescent="0.2">
      <c r="A927" s="255" t="s">
        <v>320</v>
      </c>
      <c r="B927" s="248" t="s">
        <v>37</v>
      </c>
      <c r="C927" s="248" t="s">
        <v>196</v>
      </c>
      <c r="D927" s="248" t="s">
        <v>233</v>
      </c>
      <c r="E927" s="256" t="s">
        <v>334</v>
      </c>
      <c r="F927" s="248" t="s">
        <v>321</v>
      </c>
      <c r="G927" s="253"/>
      <c r="H927" s="253"/>
      <c r="I927" s="253" t="e">
        <f>#REF!+G927</f>
        <v>#REF!</v>
      </c>
      <c r="J927" s="253" t="e">
        <f t="shared" si="2384"/>
        <v>#REF!</v>
      </c>
      <c r="K927" s="253" t="e">
        <f t="shared" si="2398"/>
        <v>#REF!</v>
      </c>
      <c r="L927" s="253" t="e">
        <f t="shared" si="2398"/>
        <v>#REF!</v>
      </c>
      <c r="M927" s="253" t="e">
        <f t="shared" si="2398"/>
        <v>#REF!</v>
      </c>
      <c r="N927" s="253" t="e">
        <f t="shared" si="2398"/>
        <v>#REF!</v>
      </c>
      <c r="O927" s="253" t="e">
        <f t="shared" si="2398"/>
        <v>#REF!</v>
      </c>
      <c r="P927" s="253" t="e">
        <f t="shared" si="2398"/>
        <v>#REF!</v>
      </c>
      <c r="Q927" s="253" t="e">
        <f t="shared" si="2401"/>
        <v>#REF!</v>
      </c>
      <c r="R927" s="253" t="e">
        <f t="shared" si="2400"/>
        <v>#REF!</v>
      </c>
      <c r="S927" s="253" t="e">
        <f t="shared" si="2386"/>
        <v>#REF!</v>
      </c>
      <c r="T927" s="253" t="e">
        <f t="shared" si="2387"/>
        <v>#REF!</v>
      </c>
      <c r="U927" s="253" t="e">
        <f t="shared" si="2388"/>
        <v>#REF!</v>
      </c>
      <c r="V927" s="253" t="e">
        <f t="shared" si="2389"/>
        <v>#REF!</v>
      </c>
      <c r="W927" s="253" t="e">
        <f t="shared" si="2390"/>
        <v>#REF!</v>
      </c>
      <c r="X927" s="253" t="e">
        <f t="shared" si="2391"/>
        <v>#REF!</v>
      </c>
      <c r="Y927" s="253" t="e">
        <f t="shared" si="2392"/>
        <v>#REF!</v>
      </c>
      <c r="Z927" s="253" t="e">
        <f t="shared" si="2393"/>
        <v>#REF!</v>
      </c>
      <c r="AA927" s="253" t="e">
        <f t="shared" si="2394"/>
        <v>#REF!</v>
      </c>
      <c r="AB927" s="253" t="e">
        <f t="shared" si="2395"/>
        <v>#REF!</v>
      </c>
      <c r="AC927" s="253" t="e">
        <f t="shared" si="2396"/>
        <v>#REF!</v>
      </c>
      <c r="AD927" s="253" t="e">
        <f t="shared" si="2397"/>
        <v>#REF!</v>
      </c>
      <c r="AE927" s="253" t="e">
        <f t="shared" si="2397"/>
        <v>#REF!</v>
      </c>
      <c r="AF927" s="257" t="e">
        <f t="shared" si="2399"/>
        <v>#REF!</v>
      </c>
    </row>
    <row r="928" spans="1:32" ht="12.75" hidden="1" customHeight="1" x14ac:dyDescent="0.2">
      <c r="A928" s="255" t="s">
        <v>302</v>
      </c>
      <c r="B928" s="248" t="s">
        <v>37</v>
      </c>
      <c r="C928" s="248" t="s">
        <v>196</v>
      </c>
      <c r="D928" s="248" t="s">
        <v>233</v>
      </c>
      <c r="E928" s="256" t="s">
        <v>334</v>
      </c>
      <c r="F928" s="248" t="s">
        <v>303</v>
      </c>
      <c r="G928" s="253"/>
      <c r="H928" s="253"/>
      <c r="I928" s="253" t="e">
        <f>#REF!+G928</f>
        <v>#REF!</v>
      </c>
      <c r="J928" s="253" t="e">
        <f t="shared" si="2384"/>
        <v>#REF!</v>
      </c>
      <c r="K928" s="253" t="e">
        <f t="shared" si="2398"/>
        <v>#REF!</v>
      </c>
      <c r="L928" s="253" t="e">
        <f t="shared" si="2398"/>
        <v>#REF!</v>
      </c>
      <c r="M928" s="253" t="e">
        <f t="shared" si="2398"/>
        <v>#REF!</v>
      </c>
      <c r="N928" s="253" t="e">
        <f t="shared" si="2398"/>
        <v>#REF!</v>
      </c>
      <c r="O928" s="253" t="e">
        <f t="shared" si="2398"/>
        <v>#REF!</v>
      </c>
      <c r="P928" s="253" t="e">
        <f t="shared" si="2398"/>
        <v>#REF!</v>
      </c>
      <c r="Q928" s="253" t="e">
        <f t="shared" si="2401"/>
        <v>#REF!</v>
      </c>
      <c r="R928" s="253" t="e">
        <f t="shared" si="2400"/>
        <v>#REF!</v>
      </c>
      <c r="S928" s="253" t="e">
        <f t="shared" si="2386"/>
        <v>#REF!</v>
      </c>
      <c r="T928" s="253" t="e">
        <f t="shared" si="2387"/>
        <v>#REF!</v>
      </c>
      <c r="U928" s="253" t="e">
        <f t="shared" si="2388"/>
        <v>#REF!</v>
      </c>
      <c r="V928" s="253" t="e">
        <f t="shared" si="2389"/>
        <v>#REF!</v>
      </c>
      <c r="W928" s="253" t="e">
        <f t="shared" si="2390"/>
        <v>#REF!</v>
      </c>
      <c r="X928" s="253" t="e">
        <f t="shared" si="2391"/>
        <v>#REF!</v>
      </c>
      <c r="Y928" s="253" t="e">
        <f t="shared" si="2392"/>
        <v>#REF!</v>
      </c>
      <c r="Z928" s="253" t="e">
        <f t="shared" si="2393"/>
        <v>#REF!</v>
      </c>
      <c r="AA928" s="253" t="e">
        <f t="shared" si="2394"/>
        <v>#REF!</v>
      </c>
      <c r="AB928" s="253" t="e">
        <f t="shared" si="2395"/>
        <v>#REF!</v>
      </c>
      <c r="AC928" s="253" t="e">
        <f t="shared" si="2396"/>
        <v>#REF!</v>
      </c>
      <c r="AD928" s="253" t="e">
        <f t="shared" si="2397"/>
        <v>#REF!</v>
      </c>
      <c r="AE928" s="253" t="e">
        <f t="shared" si="2397"/>
        <v>#REF!</v>
      </c>
      <c r="AF928" s="257" t="e">
        <f t="shared" si="2399"/>
        <v>#REF!</v>
      </c>
    </row>
    <row r="929" spans="1:32" ht="25.5" hidden="1" customHeight="1" x14ac:dyDescent="0.2">
      <c r="A929" s="255" t="s">
        <v>39</v>
      </c>
      <c r="B929" s="248" t="s">
        <v>37</v>
      </c>
      <c r="C929" s="248" t="s">
        <v>196</v>
      </c>
      <c r="D929" s="248" t="s">
        <v>233</v>
      </c>
      <c r="E929" s="256" t="s">
        <v>307</v>
      </c>
      <c r="F929" s="248"/>
      <c r="G929" s="253"/>
      <c r="H929" s="253"/>
      <c r="I929" s="253" t="e">
        <f>#REF!+G929</f>
        <v>#REF!</v>
      </c>
      <c r="J929" s="253" t="e">
        <f t="shared" si="2384"/>
        <v>#REF!</v>
      </c>
      <c r="K929" s="253" t="e">
        <f t="shared" si="2398"/>
        <v>#REF!</v>
      </c>
      <c r="L929" s="253" t="e">
        <f t="shared" si="2398"/>
        <v>#REF!</v>
      </c>
      <c r="M929" s="253" t="e">
        <f t="shared" si="2398"/>
        <v>#REF!</v>
      </c>
      <c r="N929" s="253" t="e">
        <f t="shared" si="2398"/>
        <v>#REF!</v>
      </c>
      <c r="O929" s="253" t="e">
        <f t="shared" si="2398"/>
        <v>#REF!</v>
      </c>
      <c r="P929" s="253" t="e">
        <f t="shared" si="2398"/>
        <v>#REF!</v>
      </c>
      <c r="Q929" s="253" t="e">
        <f t="shared" si="2401"/>
        <v>#REF!</v>
      </c>
      <c r="R929" s="253" t="e">
        <f t="shared" si="2400"/>
        <v>#REF!</v>
      </c>
      <c r="S929" s="253" t="e">
        <f t="shared" si="2386"/>
        <v>#REF!</v>
      </c>
      <c r="T929" s="253" t="e">
        <f t="shared" si="2387"/>
        <v>#REF!</v>
      </c>
      <c r="U929" s="253" t="e">
        <f t="shared" si="2388"/>
        <v>#REF!</v>
      </c>
      <c r="V929" s="253" t="e">
        <f t="shared" si="2389"/>
        <v>#REF!</v>
      </c>
      <c r="W929" s="253" t="e">
        <f t="shared" si="2390"/>
        <v>#REF!</v>
      </c>
      <c r="X929" s="253" t="e">
        <f t="shared" si="2391"/>
        <v>#REF!</v>
      </c>
      <c r="Y929" s="253" t="e">
        <f t="shared" si="2392"/>
        <v>#REF!</v>
      </c>
      <c r="Z929" s="253" t="e">
        <f t="shared" si="2393"/>
        <v>#REF!</v>
      </c>
      <c r="AA929" s="253" t="e">
        <f t="shared" si="2394"/>
        <v>#REF!</v>
      </c>
      <c r="AB929" s="253" t="e">
        <f t="shared" si="2395"/>
        <v>#REF!</v>
      </c>
      <c r="AC929" s="253" t="e">
        <f t="shared" si="2396"/>
        <v>#REF!</v>
      </c>
      <c r="AD929" s="253" t="e">
        <f t="shared" si="2397"/>
        <v>#REF!</v>
      </c>
      <c r="AE929" s="253" t="e">
        <f t="shared" si="2397"/>
        <v>#REF!</v>
      </c>
      <c r="AF929" s="257" t="e">
        <f t="shared" si="2399"/>
        <v>#REF!</v>
      </c>
    </row>
    <row r="930" spans="1:32" ht="12.75" hidden="1" customHeight="1" x14ac:dyDescent="0.2">
      <c r="A930" s="255" t="s">
        <v>320</v>
      </c>
      <c r="B930" s="248" t="s">
        <v>37</v>
      </c>
      <c r="C930" s="248" t="s">
        <v>196</v>
      </c>
      <c r="D930" s="248" t="s">
        <v>233</v>
      </c>
      <c r="E930" s="256" t="s">
        <v>307</v>
      </c>
      <c r="F930" s="248" t="s">
        <v>321</v>
      </c>
      <c r="G930" s="253"/>
      <c r="H930" s="253"/>
      <c r="I930" s="253" t="e">
        <f>#REF!+G930</f>
        <v>#REF!</v>
      </c>
      <c r="J930" s="253" t="e">
        <f t="shared" si="2384"/>
        <v>#REF!</v>
      </c>
      <c r="K930" s="253" t="e">
        <f t="shared" si="2398"/>
        <v>#REF!</v>
      </c>
      <c r="L930" s="253" t="e">
        <f t="shared" si="2398"/>
        <v>#REF!</v>
      </c>
      <c r="M930" s="253" t="e">
        <f t="shared" si="2398"/>
        <v>#REF!</v>
      </c>
      <c r="N930" s="253" t="e">
        <f t="shared" si="2398"/>
        <v>#REF!</v>
      </c>
      <c r="O930" s="253" t="e">
        <f t="shared" si="2398"/>
        <v>#REF!</v>
      </c>
      <c r="P930" s="253" t="e">
        <f t="shared" si="2398"/>
        <v>#REF!</v>
      </c>
      <c r="Q930" s="253" t="e">
        <f t="shared" si="2401"/>
        <v>#REF!</v>
      </c>
      <c r="R930" s="253" t="e">
        <f t="shared" si="2400"/>
        <v>#REF!</v>
      </c>
      <c r="S930" s="253" t="e">
        <f t="shared" si="2386"/>
        <v>#REF!</v>
      </c>
      <c r="T930" s="253" t="e">
        <f t="shared" si="2387"/>
        <v>#REF!</v>
      </c>
      <c r="U930" s="253" t="e">
        <f t="shared" si="2388"/>
        <v>#REF!</v>
      </c>
      <c r="V930" s="253" t="e">
        <f t="shared" si="2389"/>
        <v>#REF!</v>
      </c>
      <c r="W930" s="253" t="e">
        <f t="shared" si="2390"/>
        <v>#REF!</v>
      </c>
      <c r="X930" s="253" t="e">
        <f t="shared" si="2391"/>
        <v>#REF!</v>
      </c>
      <c r="Y930" s="253" t="e">
        <f t="shared" si="2392"/>
        <v>#REF!</v>
      </c>
      <c r="Z930" s="253" t="e">
        <f t="shared" si="2393"/>
        <v>#REF!</v>
      </c>
      <c r="AA930" s="253" t="e">
        <f t="shared" si="2394"/>
        <v>#REF!</v>
      </c>
      <c r="AB930" s="253" t="e">
        <f t="shared" si="2395"/>
        <v>#REF!</v>
      </c>
      <c r="AC930" s="253" t="e">
        <f t="shared" si="2396"/>
        <v>#REF!</v>
      </c>
      <c r="AD930" s="253" t="e">
        <f t="shared" si="2397"/>
        <v>#REF!</v>
      </c>
      <c r="AE930" s="253" t="e">
        <f t="shared" si="2397"/>
        <v>#REF!</v>
      </c>
      <c r="AF930" s="257" t="e">
        <f t="shared" si="2399"/>
        <v>#REF!</v>
      </c>
    </row>
    <row r="931" spans="1:32" ht="51" hidden="1" customHeight="1" x14ac:dyDescent="0.2">
      <c r="A931" s="574" t="s">
        <v>40</v>
      </c>
      <c r="B931" s="575"/>
      <c r="C931" s="575"/>
      <c r="D931" s="575"/>
      <c r="E931" s="575"/>
      <c r="F931" s="575"/>
      <c r="G931" s="253"/>
      <c r="H931" s="253"/>
      <c r="I931" s="253" t="e">
        <f>#REF!+G931</f>
        <v>#REF!</v>
      </c>
      <c r="J931" s="253" t="e">
        <f t="shared" si="2384"/>
        <v>#REF!</v>
      </c>
      <c r="K931" s="253" t="e">
        <f t="shared" si="2398"/>
        <v>#REF!</v>
      </c>
      <c r="L931" s="253" t="e">
        <f t="shared" si="2398"/>
        <v>#REF!</v>
      </c>
      <c r="M931" s="253" t="e">
        <f t="shared" si="2398"/>
        <v>#REF!</v>
      </c>
      <c r="N931" s="253" t="e">
        <f t="shared" si="2398"/>
        <v>#REF!</v>
      </c>
      <c r="O931" s="253" t="e">
        <f t="shared" si="2398"/>
        <v>#REF!</v>
      </c>
      <c r="P931" s="253" t="e">
        <f t="shared" si="2398"/>
        <v>#REF!</v>
      </c>
      <c r="Q931" s="253" t="e">
        <f t="shared" si="2401"/>
        <v>#REF!</v>
      </c>
      <c r="R931" s="253" t="e">
        <f t="shared" si="2400"/>
        <v>#REF!</v>
      </c>
      <c r="S931" s="253" t="e">
        <f t="shared" si="2386"/>
        <v>#REF!</v>
      </c>
      <c r="T931" s="253" t="e">
        <f t="shared" si="2387"/>
        <v>#REF!</v>
      </c>
      <c r="U931" s="253" t="e">
        <f t="shared" si="2388"/>
        <v>#REF!</v>
      </c>
      <c r="V931" s="253" t="e">
        <f t="shared" si="2389"/>
        <v>#REF!</v>
      </c>
      <c r="W931" s="253" t="e">
        <f t="shared" si="2390"/>
        <v>#REF!</v>
      </c>
      <c r="X931" s="253" t="e">
        <f t="shared" si="2391"/>
        <v>#REF!</v>
      </c>
      <c r="Y931" s="253" t="e">
        <f t="shared" si="2392"/>
        <v>#REF!</v>
      </c>
      <c r="Z931" s="253" t="e">
        <f t="shared" si="2393"/>
        <v>#REF!</v>
      </c>
      <c r="AA931" s="253" t="e">
        <f t="shared" si="2394"/>
        <v>#REF!</v>
      </c>
      <c r="AB931" s="253" t="e">
        <f t="shared" si="2395"/>
        <v>#REF!</v>
      </c>
      <c r="AC931" s="253" t="e">
        <f t="shared" si="2396"/>
        <v>#REF!</v>
      </c>
      <c r="AD931" s="253" t="e">
        <f t="shared" si="2397"/>
        <v>#REF!</v>
      </c>
      <c r="AE931" s="253" t="e">
        <f t="shared" si="2397"/>
        <v>#REF!</v>
      </c>
      <c r="AF931" s="257" t="e">
        <f t="shared" si="2399"/>
        <v>#REF!</v>
      </c>
    </row>
    <row r="932" spans="1:32" ht="12.75" hidden="1" customHeight="1" x14ac:dyDescent="0.2">
      <c r="A932" s="447" t="s">
        <v>364</v>
      </c>
      <c r="B932" s="245">
        <v>811</v>
      </c>
      <c r="C932" s="246" t="s">
        <v>192</v>
      </c>
      <c r="D932" s="246"/>
      <c r="E932" s="246"/>
      <c r="F932" s="246"/>
      <c r="G932" s="253"/>
      <c r="H932" s="253"/>
      <c r="I932" s="253" t="e">
        <f>#REF!+G932</f>
        <v>#REF!</v>
      </c>
      <c r="J932" s="253" t="e">
        <f t="shared" si="2384"/>
        <v>#REF!</v>
      </c>
      <c r="K932" s="253" t="e">
        <f t="shared" si="2398"/>
        <v>#REF!</v>
      </c>
      <c r="L932" s="253" t="e">
        <f t="shared" si="2398"/>
        <v>#REF!</v>
      </c>
      <c r="M932" s="253" t="e">
        <f t="shared" si="2398"/>
        <v>#REF!</v>
      </c>
      <c r="N932" s="253" t="e">
        <f t="shared" si="2398"/>
        <v>#REF!</v>
      </c>
      <c r="O932" s="253" t="e">
        <f t="shared" si="2398"/>
        <v>#REF!</v>
      </c>
      <c r="P932" s="253" t="e">
        <f t="shared" si="2398"/>
        <v>#REF!</v>
      </c>
      <c r="Q932" s="253" t="e">
        <f t="shared" si="2401"/>
        <v>#REF!</v>
      </c>
      <c r="R932" s="253" t="e">
        <f t="shared" si="2400"/>
        <v>#REF!</v>
      </c>
      <c r="S932" s="253" t="e">
        <f t="shared" si="2386"/>
        <v>#REF!</v>
      </c>
      <c r="T932" s="253" t="e">
        <f t="shared" si="2387"/>
        <v>#REF!</v>
      </c>
      <c r="U932" s="253" t="e">
        <f t="shared" si="2388"/>
        <v>#REF!</v>
      </c>
      <c r="V932" s="253" t="e">
        <f t="shared" si="2389"/>
        <v>#REF!</v>
      </c>
      <c r="W932" s="253" t="e">
        <f t="shared" si="2390"/>
        <v>#REF!</v>
      </c>
      <c r="X932" s="253" t="e">
        <f t="shared" si="2391"/>
        <v>#REF!</v>
      </c>
      <c r="Y932" s="253" t="e">
        <f t="shared" si="2392"/>
        <v>#REF!</v>
      </c>
      <c r="Z932" s="253" t="e">
        <f t="shared" si="2393"/>
        <v>#REF!</v>
      </c>
      <c r="AA932" s="253" t="e">
        <f t="shared" si="2394"/>
        <v>#REF!</v>
      </c>
      <c r="AB932" s="253" t="e">
        <f t="shared" si="2395"/>
        <v>#REF!</v>
      </c>
      <c r="AC932" s="253" t="e">
        <f t="shared" si="2396"/>
        <v>#REF!</v>
      </c>
      <c r="AD932" s="253" t="e">
        <f t="shared" si="2397"/>
        <v>#REF!</v>
      </c>
      <c r="AE932" s="253" t="e">
        <f t="shared" si="2397"/>
        <v>#REF!</v>
      </c>
      <c r="AF932" s="257" t="e">
        <f t="shared" si="2399"/>
        <v>#REF!</v>
      </c>
    </row>
    <row r="933" spans="1:32" ht="12.75" hidden="1" customHeight="1" x14ac:dyDescent="0.2">
      <c r="A933" s="447" t="s">
        <v>250</v>
      </c>
      <c r="B933" s="245">
        <v>811</v>
      </c>
      <c r="C933" s="246" t="s">
        <v>192</v>
      </c>
      <c r="D933" s="246" t="s">
        <v>196</v>
      </c>
      <c r="E933" s="246"/>
      <c r="F933" s="246"/>
      <c r="G933" s="253"/>
      <c r="H933" s="253"/>
      <c r="I933" s="253" t="e">
        <f>#REF!+G933</f>
        <v>#REF!</v>
      </c>
      <c r="J933" s="253" t="e">
        <f t="shared" si="2384"/>
        <v>#REF!</v>
      </c>
      <c r="K933" s="253" t="e">
        <f t="shared" si="2398"/>
        <v>#REF!</v>
      </c>
      <c r="L933" s="253" t="e">
        <f t="shared" si="2398"/>
        <v>#REF!</v>
      </c>
      <c r="M933" s="253" t="e">
        <f t="shared" si="2398"/>
        <v>#REF!</v>
      </c>
      <c r="N933" s="253" t="e">
        <f t="shared" si="2398"/>
        <v>#REF!</v>
      </c>
      <c r="O933" s="253" t="e">
        <f t="shared" si="2398"/>
        <v>#REF!</v>
      </c>
      <c r="P933" s="253" t="e">
        <f t="shared" si="2398"/>
        <v>#REF!</v>
      </c>
      <c r="Q933" s="253" t="e">
        <f t="shared" si="2401"/>
        <v>#REF!</v>
      </c>
      <c r="R933" s="253" t="e">
        <f t="shared" si="2400"/>
        <v>#REF!</v>
      </c>
      <c r="S933" s="253" t="e">
        <f t="shared" si="2386"/>
        <v>#REF!</v>
      </c>
      <c r="T933" s="253" t="e">
        <f t="shared" si="2387"/>
        <v>#REF!</v>
      </c>
      <c r="U933" s="253" t="e">
        <f t="shared" si="2388"/>
        <v>#REF!</v>
      </c>
      <c r="V933" s="253" t="e">
        <f t="shared" si="2389"/>
        <v>#REF!</v>
      </c>
      <c r="W933" s="253" t="e">
        <f t="shared" si="2390"/>
        <v>#REF!</v>
      </c>
      <c r="X933" s="253" t="e">
        <f t="shared" si="2391"/>
        <v>#REF!</v>
      </c>
      <c r="Y933" s="253" t="e">
        <f t="shared" si="2392"/>
        <v>#REF!</v>
      </c>
      <c r="Z933" s="253" t="e">
        <f t="shared" si="2393"/>
        <v>#REF!</v>
      </c>
      <c r="AA933" s="253" t="e">
        <f t="shared" si="2394"/>
        <v>#REF!</v>
      </c>
      <c r="AB933" s="253" t="e">
        <f t="shared" si="2395"/>
        <v>#REF!</v>
      </c>
      <c r="AC933" s="253" t="e">
        <f t="shared" si="2396"/>
        <v>#REF!</v>
      </c>
      <c r="AD933" s="253" t="e">
        <f t="shared" si="2397"/>
        <v>#REF!</v>
      </c>
      <c r="AE933" s="253" t="e">
        <f t="shared" si="2397"/>
        <v>#REF!</v>
      </c>
      <c r="AF933" s="257" t="e">
        <f t="shared" si="2399"/>
        <v>#REF!</v>
      </c>
    </row>
    <row r="934" spans="1:32" ht="25.5" hidden="1" customHeight="1" x14ac:dyDescent="0.2">
      <c r="A934" s="255" t="s">
        <v>251</v>
      </c>
      <c r="B934" s="267">
        <v>811</v>
      </c>
      <c r="C934" s="248" t="s">
        <v>192</v>
      </c>
      <c r="D934" s="248" t="s">
        <v>196</v>
      </c>
      <c r="E934" s="248" t="s">
        <v>252</v>
      </c>
      <c r="F934" s="248"/>
      <c r="G934" s="253"/>
      <c r="H934" s="253"/>
      <c r="I934" s="253" t="e">
        <f>#REF!+G934</f>
        <v>#REF!</v>
      </c>
      <c r="J934" s="253" t="e">
        <f t="shared" si="2384"/>
        <v>#REF!</v>
      </c>
      <c r="K934" s="253" t="e">
        <f t="shared" si="2398"/>
        <v>#REF!</v>
      </c>
      <c r="L934" s="253" t="e">
        <f t="shared" si="2398"/>
        <v>#REF!</v>
      </c>
      <c r="M934" s="253" t="e">
        <f t="shared" si="2398"/>
        <v>#REF!</v>
      </c>
      <c r="N934" s="253" t="e">
        <f t="shared" si="2398"/>
        <v>#REF!</v>
      </c>
      <c r="O934" s="253" t="e">
        <f t="shared" si="2398"/>
        <v>#REF!</v>
      </c>
      <c r="P934" s="253" t="e">
        <f t="shared" si="2398"/>
        <v>#REF!</v>
      </c>
      <c r="Q934" s="253" t="e">
        <f t="shared" si="2401"/>
        <v>#REF!</v>
      </c>
      <c r="R934" s="253" t="e">
        <f t="shared" si="2400"/>
        <v>#REF!</v>
      </c>
      <c r="S934" s="253" t="e">
        <f t="shared" si="2386"/>
        <v>#REF!</v>
      </c>
      <c r="T934" s="253" t="e">
        <f t="shared" si="2387"/>
        <v>#REF!</v>
      </c>
      <c r="U934" s="253" t="e">
        <f t="shared" si="2388"/>
        <v>#REF!</v>
      </c>
      <c r="V934" s="253" t="e">
        <f t="shared" si="2389"/>
        <v>#REF!</v>
      </c>
      <c r="W934" s="253" t="e">
        <f t="shared" si="2390"/>
        <v>#REF!</v>
      </c>
      <c r="X934" s="253" t="e">
        <f t="shared" si="2391"/>
        <v>#REF!</v>
      </c>
      <c r="Y934" s="253" t="e">
        <f t="shared" si="2392"/>
        <v>#REF!</v>
      </c>
      <c r="Z934" s="253" t="e">
        <f t="shared" si="2393"/>
        <v>#REF!</v>
      </c>
      <c r="AA934" s="253" t="e">
        <f t="shared" si="2394"/>
        <v>#REF!</v>
      </c>
      <c r="AB934" s="253" t="e">
        <f t="shared" si="2395"/>
        <v>#REF!</v>
      </c>
      <c r="AC934" s="253" t="e">
        <f t="shared" si="2396"/>
        <v>#REF!</v>
      </c>
      <c r="AD934" s="253" t="e">
        <f t="shared" si="2397"/>
        <v>#REF!</v>
      </c>
      <c r="AE934" s="253" t="e">
        <f t="shared" si="2397"/>
        <v>#REF!</v>
      </c>
      <c r="AF934" s="257" t="e">
        <f t="shared" si="2399"/>
        <v>#REF!</v>
      </c>
    </row>
    <row r="935" spans="1:32" ht="25.5" hidden="1" customHeight="1" x14ac:dyDescent="0.2">
      <c r="A935" s="255" t="s">
        <v>253</v>
      </c>
      <c r="B935" s="267">
        <v>811</v>
      </c>
      <c r="C935" s="248" t="s">
        <v>192</v>
      </c>
      <c r="D935" s="248" t="s">
        <v>196</v>
      </c>
      <c r="E935" s="248" t="s">
        <v>254</v>
      </c>
      <c r="F935" s="248"/>
      <c r="G935" s="253"/>
      <c r="H935" s="253"/>
      <c r="I935" s="253" t="e">
        <f>#REF!+G935</f>
        <v>#REF!</v>
      </c>
      <c r="J935" s="253" t="e">
        <f t="shared" si="2384"/>
        <v>#REF!</v>
      </c>
      <c r="K935" s="253" t="e">
        <f t="shared" si="2398"/>
        <v>#REF!</v>
      </c>
      <c r="L935" s="253" t="e">
        <f t="shared" si="2398"/>
        <v>#REF!</v>
      </c>
      <c r="M935" s="253" t="e">
        <f t="shared" si="2398"/>
        <v>#REF!</v>
      </c>
      <c r="N935" s="253" t="e">
        <f t="shared" si="2398"/>
        <v>#REF!</v>
      </c>
      <c r="O935" s="253" t="e">
        <f t="shared" si="2398"/>
        <v>#REF!</v>
      </c>
      <c r="P935" s="253" t="e">
        <f t="shared" si="2398"/>
        <v>#REF!</v>
      </c>
      <c r="Q935" s="253" t="e">
        <f t="shared" si="2401"/>
        <v>#REF!</v>
      </c>
      <c r="R935" s="253" t="e">
        <f t="shared" si="2400"/>
        <v>#REF!</v>
      </c>
      <c r="S935" s="253" t="e">
        <f t="shared" si="2386"/>
        <v>#REF!</v>
      </c>
      <c r="T935" s="253" t="e">
        <f t="shared" si="2387"/>
        <v>#REF!</v>
      </c>
      <c r="U935" s="253" t="e">
        <f t="shared" si="2388"/>
        <v>#REF!</v>
      </c>
      <c r="V935" s="253" t="e">
        <f t="shared" si="2389"/>
        <v>#REF!</v>
      </c>
      <c r="W935" s="253" t="e">
        <f t="shared" si="2390"/>
        <v>#REF!</v>
      </c>
      <c r="X935" s="253" t="e">
        <f t="shared" si="2391"/>
        <v>#REF!</v>
      </c>
      <c r="Y935" s="253" t="e">
        <f t="shared" si="2392"/>
        <v>#REF!</v>
      </c>
      <c r="Z935" s="253" t="e">
        <f t="shared" si="2393"/>
        <v>#REF!</v>
      </c>
      <c r="AA935" s="253" t="e">
        <f t="shared" si="2394"/>
        <v>#REF!</v>
      </c>
      <c r="AB935" s="253" t="e">
        <f t="shared" si="2395"/>
        <v>#REF!</v>
      </c>
      <c r="AC935" s="253" t="e">
        <f t="shared" si="2396"/>
        <v>#REF!</v>
      </c>
      <c r="AD935" s="253" t="e">
        <f t="shared" si="2397"/>
        <v>#REF!</v>
      </c>
      <c r="AE935" s="253" t="e">
        <f t="shared" si="2397"/>
        <v>#REF!</v>
      </c>
      <c r="AF935" s="257" t="e">
        <f t="shared" si="2399"/>
        <v>#REF!</v>
      </c>
    </row>
    <row r="936" spans="1:32" ht="12.75" hidden="1" customHeight="1" x14ac:dyDescent="0.2">
      <c r="A936" s="255" t="s">
        <v>320</v>
      </c>
      <c r="B936" s="267">
        <v>811</v>
      </c>
      <c r="C936" s="248" t="s">
        <v>192</v>
      </c>
      <c r="D936" s="248" t="s">
        <v>196</v>
      </c>
      <c r="E936" s="248" t="s">
        <v>254</v>
      </c>
      <c r="F936" s="248" t="s">
        <v>321</v>
      </c>
      <c r="G936" s="253"/>
      <c r="H936" s="253"/>
      <c r="I936" s="253" t="e">
        <f>#REF!+G936</f>
        <v>#REF!</v>
      </c>
      <c r="J936" s="253" t="e">
        <f t="shared" si="2384"/>
        <v>#REF!</v>
      </c>
      <c r="K936" s="253" t="e">
        <f t="shared" si="2398"/>
        <v>#REF!</v>
      </c>
      <c r="L936" s="253" t="e">
        <f t="shared" si="2398"/>
        <v>#REF!</v>
      </c>
      <c r="M936" s="253" t="e">
        <f t="shared" si="2398"/>
        <v>#REF!</v>
      </c>
      <c r="N936" s="253" t="e">
        <f t="shared" si="2398"/>
        <v>#REF!</v>
      </c>
      <c r="O936" s="253" t="e">
        <f t="shared" si="2398"/>
        <v>#REF!</v>
      </c>
      <c r="P936" s="253" t="e">
        <f t="shared" si="2398"/>
        <v>#REF!</v>
      </c>
      <c r="Q936" s="253" t="e">
        <f t="shared" si="2401"/>
        <v>#REF!</v>
      </c>
      <c r="R936" s="253" t="e">
        <f t="shared" si="2400"/>
        <v>#REF!</v>
      </c>
      <c r="S936" s="253" t="e">
        <f t="shared" si="2386"/>
        <v>#REF!</v>
      </c>
      <c r="T936" s="253" t="e">
        <f t="shared" si="2387"/>
        <v>#REF!</v>
      </c>
      <c r="U936" s="253" t="e">
        <f t="shared" si="2388"/>
        <v>#REF!</v>
      </c>
      <c r="V936" s="253" t="e">
        <f t="shared" si="2389"/>
        <v>#REF!</v>
      </c>
      <c r="W936" s="253" t="e">
        <f t="shared" si="2390"/>
        <v>#REF!</v>
      </c>
      <c r="X936" s="253" t="e">
        <f t="shared" si="2391"/>
        <v>#REF!</v>
      </c>
      <c r="Y936" s="253" t="e">
        <f t="shared" si="2392"/>
        <v>#REF!</v>
      </c>
      <c r="Z936" s="253" t="e">
        <f t="shared" si="2393"/>
        <v>#REF!</v>
      </c>
      <c r="AA936" s="253" t="e">
        <f t="shared" si="2394"/>
        <v>#REF!</v>
      </c>
      <c r="AB936" s="253" t="e">
        <f t="shared" si="2395"/>
        <v>#REF!</v>
      </c>
      <c r="AC936" s="253" t="e">
        <f t="shared" si="2396"/>
        <v>#REF!</v>
      </c>
      <c r="AD936" s="253" t="e">
        <f t="shared" si="2397"/>
        <v>#REF!</v>
      </c>
      <c r="AE936" s="253" t="e">
        <f t="shared" si="2397"/>
        <v>#REF!</v>
      </c>
      <c r="AF936" s="257" t="e">
        <f t="shared" si="2399"/>
        <v>#REF!</v>
      </c>
    </row>
    <row r="937" spans="1:32" ht="12.75" hidden="1" customHeight="1" x14ac:dyDescent="0.2">
      <c r="A937" s="447" t="s">
        <v>236</v>
      </c>
      <c r="B937" s="245">
        <v>811</v>
      </c>
      <c r="C937" s="246" t="s">
        <v>194</v>
      </c>
      <c r="D937" s="246"/>
      <c r="E937" s="246"/>
      <c r="F937" s="246"/>
      <c r="G937" s="253"/>
      <c r="H937" s="253"/>
      <c r="I937" s="253" t="e">
        <f>#REF!+G937</f>
        <v>#REF!</v>
      </c>
      <c r="J937" s="253" t="e">
        <f t="shared" ref="J937:J1000" si="2402">H937+I937</f>
        <v>#REF!</v>
      </c>
      <c r="K937" s="253" t="e">
        <f t="shared" si="2398"/>
        <v>#REF!</v>
      </c>
      <c r="L937" s="253" t="e">
        <f t="shared" si="2398"/>
        <v>#REF!</v>
      </c>
      <c r="M937" s="253" t="e">
        <f t="shared" si="2398"/>
        <v>#REF!</v>
      </c>
      <c r="N937" s="253" t="e">
        <f t="shared" si="2398"/>
        <v>#REF!</v>
      </c>
      <c r="O937" s="253" t="e">
        <f t="shared" si="2398"/>
        <v>#REF!</v>
      </c>
      <c r="P937" s="253" t="e">
        <f t="shared" si="2398"/>
        <v>#REF!</v>
      </c>
      <c r="Q937" s="253" t="e">
        <f t="shared" si="2401"/>
        <v>#REF!</v>
      </c>
      <c r="R937" s="253" t="e">
        <f t="shared" si="2400"/>
        <v>#REF!</v>
      </c>
      <c r="S937" s="253" t="e">
        <f t="shared" ref="S937:S1000" si="2403">Q937+R937</f>
        <v>#REF!</v>
      </c>
      <c r="T937" s="253" t="e">
        <f t="shared" ref="T937:T1000" si="2404">R937+S937</f>
        <v>#REF!</v>
      </c>
      <c r="U937" s="253" t="e">
        <f t="shared" ref="U937:U1000" si="2405">S937+T937</f>
        <v>#REF!</v>
      </c>
      <c r="V937" s="253" t="e">
        <f t="shared" ref="V937:V1000" si="2406">T937+U937</f>
        <v>#REF!</v>
      </c>
      <c r="W937" s="253" t="e">
        <f t="shared" ref="W937:W1000" si="2407">U937+V937</f>
        <v>#REF!</v>
      </c>
      <c r="X937" s="253" t="e">
        <f t="shared" ref="X937:X1000" si="2408">V937+W937</f>
        <v>#REF!</v>
      </c>
      <c r="Y937" s="253" t="e">
        <f t="shared" ref="Y937:Y1000" si="2409">W937+X937</f>
        <v>#REF!</v>
      </c>
      <c r="Z937" s="253" t="e">
        <f t="shared" ref="Z937:Z1000" si="2410">X937+Y937</f>
        <v>#REF!</v>
      </c>
      <c r="AA937" s="253" t="e">
        <f t="shared" ref="AA937:AA1000" si="2411">Y937+Z937</f>
        <v>#REF!</v>
      </c>
      <c r="AB937" s="253" t="e">
        <f t="shared" ref="AB937:AB1000" si="2412">Z937+AA937</f>
        <v>#REF!</v>
      </c>
      <c r="AC937" s="253" t="e">
        <f t="shared" ref="AC937:AC1000" si="2413">AA937+AB937</f>
        <v>#REF!</v>
      </c>
      <c r="AD937" s="253" t="e">
        <f t="shared" ref="AD937:AE1000" si="2414">AB937+AC937</f>
        <v>#REF!</v>
      </c>
      <c r="AE937" s="253" t="e">
        <f t="shared" si="2414"/>
        <v>#REF!</v>
      </c>
      <c r="AF937" s="257" t="e">
        <f t="shared" si="2399"/>
        <v>#REF!</v>
      </c>
    </row>
    <row r="938" spans="1:32" ht="25.5" hidden="1" customHeight="1" x14ac:dyDescent="0.2">
      <c r="A938" s="447" t="s">
        <v>255</v>
      </c>
      <c r="B938" s="245">
        <v>811</v>
      </c>
      <c r="C938" s="246" t="s">
        <v>194</v>
      </c>
      <c r="D938" s="246" t="s">
        <v>212</v>
      </c>
      <c r="E938" s="246"/>
      <c r="F938" s="246"/>
      <c r="G938" s="253"/>
      <c r="H938" s="253"/>
      <c r="I938" s="253" t="e">
        <f>#REF!+G938</f>
        <v>#REF!</v>
      </c>
      <c r="J938" s="253" t="e">
        <f t="shared" si="2402"/>
        <v>#REF!</v>
      </c>
      <c r="K938" s="253" t="e">
        <f t="shared" si="2398"/>
        <v>#REF!</v>
      </c>
      <c r="L938" s="253" t="e">
        <f t="shared" si="2398"/>
        <v>#REF!</v>
      </c>
      <c r="M938" s="253" t="e">
        <f t="shared" si="2398"/>
        <v>#REF!</v>
      </c>
      <c r="N938" s="253" t="e">
        <f t="shared" si="2398"/>
        <v>#REF!</v>
      </c>
      <c r="O938" s="253" t="e">
        <f t="shared" si="2398"/>
        <v>#REF!</v>
      </c>
      <c r="P938" s="253" t="e">
        <f t="shared" si="2398"/>
        <v>#REF!</v>
      </c>
      <c r="Q938" s="253" t="e">
        <f t="shared" si="2401"/>
        <v>#REF!</v>
      </c>
      <c r="R938" s="253" t="e">
        <f t="shared" si="2400"/>
        <v>#REF!</v>
      </c>
      <c r="S938" s="253" t="e">
        <f t="shared" si="2403"/>
        <v>#REF!</v>
      </c>
      <c r="T938" s="253" t="e">
        <f t="shared" si="2404"/>
        <v>#REF!</v>
      </c>
      <c r="U938" s="253" t="e">
        <f t="shared" si="2405"/>
        <v>#REF!</v>
      </c>
      <c r="V938" s="253" t="e">
        <f t="shared" si="2406"/>
        <v>#REF!</v>
      </c>
      <c r="W938" s="253" t="e">
        <f t="shared" si="2407"/>
        <v>#REF!</v>
      </c>
      <c r="X938" s="253" t="e">
        <f t="shared" si="2408"/>
        <v>#REF!</v>
      </c>
      <c r="Y938" s="253" t="e">
        <f t="shared" si="2409"/>
        <v>#REF!</v>
      </c>
      <c r="Z938" s="253" t="e">
        <f t="shared" si="2410"/>
        <v>#REF!</v>
      </c>
      <c r="AA938" s="253" t="e">
        <f t="shared" si="2411"/>
        <v>#REF!</v>
      </c>
      <c r="AB938" s="253" t="e">
        <f t="shared" si="2412"/>
        <v>#REF!</v>
      </c>
      <c r="AC938" s="253" t="e">
        <f t="shared" si="2413"/>
        <v>#REF!</v>
      </c>
      <c r="AD938" s="253" t="e">
        <f t="shared" si="2414"/>
        <v>#REF!</v>
      </c>
      <c r="AE938" s="253" t="e">
        <f t="shared" si="2414"/>
        <v>#REF!</v>
      </c>
      <c r="AF938" s="257" t="e">
        <f t="shared" si="2399"/>
        <v>#REF!</v>
      </c>
    </row>
    <row r="939" spans="1:32" ht="12.75" hidden="1" customHeight="1" x14ac:dyDescent="0.2">
      <c r="A939" s="255" t="s">
        <v>237</v>
      </c>
      <c r="B939" s="267">
        <v>811</v>
      </c>
      <c r="C939" s="248" t="s">
        <v>194</v>
      </c>
      <c r="D939" s="248" t="s">
        <v>212</v>
      </c>
      <c r="E939" s="248" t="s">
        <v>238</v>
      </c>
      <c r="F939" s="248"/>
      <c r="G939" s="253"/>
      <c r="H939" s="253"/>
      <c r="I939" s="253" t="e">
        <f>#REF!+G939</f>
        <v>#REF!</v>
      </c>
      <c r="J939" s="253" t="e">
        <f t="shared" si="2402"/>
        <v>#REF!</v>
      </c>
      <c r="K939" s="253" t="e">
        <f t="shared" ref="K939:Q979" si="2415">H939+I939</f>
        <v>#REF!</v>
      </c>
      <c r="L939" s="253" t="e">
        <f t="shared" si="2415"/>
        <v>#REF!</v>
      </c>
      <c r="M939" s="253" t="e">
        <f t="shared" si="2415"/>
        <v>#REF!</v>
      </c>
      <c r="N939" s="253" t="e">
        <f t="shared" si="2415"/>
        <v>#REF!</v>
      </c>
      <c r="O939" s="253" t="e">
        <f t="shared" si="2415"/>
        <v>#REF!</v>
      </c>
      <c r="P939" s="253" t="e">
        <f t="shared" si="2415"/>
        <v>#REF!</v>
      </c>
      <c r="Q939" s="253" t="e">
        <f t="shared" si="2401"/>
        <v>#REF!</v>
      </c>
      <c r="R939" s="253" t="e">
        <f t="shared" si="2400"/>
        <v>#REF!</v>
      </c>
      <c r="S939" s="253" t="e">
        <f t="shared" si="2403"/>
        <v>#REF!</v>
      </c>
      <c r="T939" s="253" t="e">
        <f t="shared" si="2404"/>
        <v>#REF!</v>
      </c>
      <c r="U939" s="253" t="e">
        <f t="shared" si="2405"/>
        <v>#REF!</v>
      </c>
      <c r="V939" s="253" t="e">
        <f t="shared" si="2406"/>
        <v>#REF!</v>
      </c>
      <c r="W939" s="253" t="e">
        <f t="shared" si="2407"/>
        <v>#REF!</v>
      </c>
      <c r="X939" s="253" t="e">
        <f t="shared" si="2408"/>
        <v>#REF!</v>
      </c>
      <c r="Y939" s="253" t="e">
        <f t="shared" si="2409"/>
        <v>#REF!</v>
      </c>
      <c r="Z939" s="253" t="e">
        <f t="shared" si="2410"/>
        <v>#REF!</v>
      </c>
      <c r="AA939" s="253" t="e">
        <f t="shared" si="2411"/>
        <v>#REF!</v>
      </c>
      <c r="AB939" s="253" t="e">
        <f t="shared" si="2412"/>
        <v>#REF!</v>
      </c>
      <c r="AC939" s="253" t="e">
        <f t="shared" si="2413"/>
        <v>#REF!</v>
      </c>
      <c r="AD939" s="253" t="e">
        <f t="shared" si="2414"/>
        <v>#REF!</v>
      </c>
      <c r="AE939" s="253" t="e">
        <f t="shared" si="2414"/>
        <v>#REF!</v>
      </c>
      <c r="AF939" s="257" t="e">
        <f t="shared" si="2399"/>
        <v>#REF!</v>
      </c>
    </row>
    <row r="940" spans="1:32" ht="38.25" hidden="1" customHeight="1" x14ac:dyDescent="0.2">
      <c r="A940" s="255" t="s">
        <v>41</v>
      </c>
      <c r="B940" s="267">
        <v>811</v>
      </c>
      <c r="C940" s="248" t="s">
        <v>194</v>
      </c>
      <c r="D940" s="248" t="s">
        <v>212</v>
      </c>
      <c r="E940" s="248" t="s">
        <v>241</v>
      </c>
      <c r="F940" s="248"/>
      <c r="G940" s="253"/>
      <c r="H940" s="253"/>
      <c r="I940" s="253" t="e">
        <f>#REF!+G940</f>
        <v>#REF!</v>
      </c>
      <c r="J940" s="253" t="e">
        <f t="shared" si="2402"/>
        <v>#REF!</v>
      </c>
      <c r="K940" s="253" t="e">
        <f t="shared" si="2415"/>
        <v>#REF!</v>
      </c>
      <c r="L940" s="253" t="e">
        <f t="shared" si="2415"/>
        <v>#REF!</v>
      </c>
      <c r="M940" s="253" t="e">
        <f t="shared" si="2415"/>
        <v>#REF!</v>
      </c>
      <c r="N940" s="253" t="e">
        <f t="shared" si="2415"/>
        <v>#REF!</v>
      </c>
      <c r="O940" s="253" t="e">
        <f t="shared" si="2415"/>
        <v>#REF!</v>
      </c>
      <c r="P940" s="253" t="e">
        <f t="shared" si="2415"/>
        <v>#REF!</v>
      </c>
      <c r="Q940" s="253" t="e">
        <f t="shared" si="2401"/>
        <v>#REF!</v>
      </c>
      <c r="R940" s="253" t="e">
        <f t="shared" si="2400"/>
        <v>#REF!</v>
      </c>
      <c r="S940" s="253" t="e">
        <f t="shared" si="2403"/>
        <v>#REF!</v>
      </c>
      <c r="T940" s="253" t="e">
        <f t="shared" si="2404"/>
        <v>#REF!</v>
      </c>
      <c r="U940" s="253" t="e">
        <f t="shared" si="2405"/>
        <v>#REF!</v>
      </c>
      <c r="V940" s="253" t="e">
        <f t="shared" si="2406"/>
        <v>#REF!</v>
      </c>
      <c r="W940" s="253" t="e">
        <f t="shared" si="2407"/>
        <v>#REF!</v>
      </c>
      <c r="X940" s="253" t="e">
        <f t="shared" si="2408"/>
        <v>#REF!</v>
      </c>
      <c r="Y940" s="253" t="e">
        <f t="shared" si="2409"/>
        <v>#REF!</v>
      </c>
      <c r="Z940" s="253" t="e">
        <f t="shared" si="2410"/>
        <v>#REF!</v>
      </c>
      <c r="AA940" s="253" t="e">
        <f t="shared" si="2411"/>
        <v>#REF!</v>
      </c>
      <c r="AB940" s="253" t="e">
        <f t="shared" si="2412"/>
        <v>#REF!</v>
      </c>
      <c r="AC940" s="253" t="e">
        <f t="shared" si="2413"/>
        <v>#REF!</v>
      </c>
      <c r="AD940" s="253" t="e">
        <f t="shared" si="2414"/>
        <v>#REF!</v>
      </c>
      <c r="AE940" s="253" t="e">
        <f t="shared" si="2414"/>
        <v>#REF!</v>
      </c>
      <c r="AF940" s="257" t="e">
        <f t="shared" si="2399"/>
        <v>#REF!</v>
      </c>
    </row>
    <row r="941" spans="1:32" ht="25.5" hidden="1" customHeight="1" x14ac:dyDescent="0.2">
      <c r="A941" s="255" t="s">
        <v>239</v>
      </c>
      <c r="B941" s="267">
        <v>811</v>
      </c>
      <c r="C941" s="248" t="s">
        <v>194</v>
      </c>
      <c r="D941" s="248" t="s">
        <v>212</v>
      </c>
      <c r="E941" s="248" t="s">
        <v>241</v>
      </c>
      <c r="F941" s="248" t="s">
        <v>240</v>
      </c>
      <c r="G941" s="253"/>
      <c r="H941" s="253"/>
      <c r="I941" s="253" t="e">
        <f>#REF!+G941</f>
        <v>#REF!</v>
      </c>
      <c r="J941" s="253" t="e">
        <f t="shared" si="2402"/>
        <v>#REF!</v>
      </c>
      <c r="K941" s="253" t="e">
        <f t="shared" si="2415"/>
        <v>#REF!</v>
      </c>
      <c r="L941" s="253" t="e">
        <f t="shared" si="2415"/>
        <v>#REF!</v>
      </c>
      <c r="M941" s="253" t="e">
        <f t="shared" si="2415"/>
        <v>#REF!</v>
      </c>
      <c r="N941" s="253" t="e">
        <f t="shared" si="2415"/>
        <v>#REF!</v>
      </c>
      <c r="O941" s="253" t="e">
        <f t="shared" si="2415"/>
        <v>#REF!</v>
      </c>
      <c r="P941" s="253" t="e">
        <f t="shared" si="2415"/>
        <v>#REF!</v>
      </c>
      <c r="Q941" s="253" t="e">
        <f t="shared" si="2401"/>
        <v>#REF!</v>
      </c>
      <c r="R941" s="253" t="e">
        <f t="shared" si="2400"/>
        <v>#REF!</v>
      </c>
      <c r="S941" s="253" t="e">
        <f t="shared" si="2403"/>
        <v>#REF!</v>
      </c>
      <c r="T941" s="253" t="e">
        <f t="shared" si="2404"/>
        <v>#REF!</v>
      </c>
      <c r="U941" s="253" t="e">
        <f t="shared" si="2405"/>
        <v>#REF!</v>
      </c>
      <c r="V941" s="253" t="e">
        <f t="shared" si="2406"/>
        <v>#REF!</v>
      </c>
      <c r="W941" s="253" t="e">
        <f t="shared" si="2407"/>
        <v>#REF!</v>
      </c>
      <c r="X941" s="253" t="e">
        <f t="shared" si="2408"/>
        <v>#REF!</v>
      </c>
      <c r="Y941" s="253" t="e">
        <f t="shared" si="2409"/>
        <v>#REF!</v>
      </c>
      <c r="Z941" s="253" t="e">
        <f t="shared" si="2410"/>
        <v>#REF!</v>
      </c>
      <c r="AA941" s="253" t="e">
        <f t="shared" si="2411"/>
        <v>#REF!</v>
      </c>
      <c r="AB941" s="253" t="e">
        <f t="shared" si="2412"/>
        <v>#REF!</v>
      </c>
      <c r="AC941" s="253" t="e">
        <f t="shared" si="2413"/>
        <v>#REF!</v>
      </c>
      <c r="AD941" s="253" t="e">
        <f t="shared" si="2414"/>
        <v>#REF!</v>
      </c>
      <c r="AE941" s="253" t="e">
        <f t="shared" si="2414"/>
        <v>#REF!</v>
      </c>
      <c r="AF941" s="257" t="e">
        <f t="shared" si="2399"/>
        <v>#REF!</v>
      </c>
    </row>
    <row r="942" spans="1:32" ht="38.25" hidden="1" customHeight="1" x14ac:dyDescent="0.2">
      <c r="A942" s="255" t="s">
        <v>242</v>
      </c>
      <c r="B942" s="267">
        <v>811</v>
      </c>
      <c r="C942" s="248" t="s">
        <v>194</v>
      </c>
      <c r="D942" s="248" t="s">
        <v>212</v>
      </c>
      <c r="E942" s="248" t="s">
        <v>243</v>
      </c>
      <c r="F942" s="248"/>
      <c r="G942" s="253"/>
      <c r="H942" s="253"/>
      <c r="I942" s="253" t="e">
        <f>#REF!+G942</f>
        <v>#REF!</v>
      </c>
      <c r="J942" s="253" t="e">
        <f t="shared" si="2402"/>
        <v>#REF!</v>
      </c>
      <c r="K942" s="253" t="e">
        <f t="shared" si="2415"/>
        <v>#REF!</v>
      </c>
      <c r="L942" s="253" t="e">
        <f t="shared" si="2415"/>
        <v>#REF!</v>
      </c>
      <c r="M942" s="253" t="e">
        <f t="shared" si="2415"/>
        <v>#REF!</v>
      </c>
      <c r="N942" s="253" t="e">
        <f t="shared" si="2415"/>
        <v>#REF!</v>
      </c>
      <c r="O942" s="253" t="e">
        <f t="shared" si="2415"/>
        <v>#REF!</v>
      </c>
      <c r="P942" s="253" t="e">
        <f t="shared" si="2415"/>
        <v>#REF!</v>
      </c>
      <c r="Q942" s="253" t="e">
        <f t="shared" si="2401"/>
        <v>#REF!</v>
      </c>
      <c r="R942" s="253" t="e">
        <f t="shared" si="2400"/>
        <v>#REF!</v>
      </c>
      <c r="S942" s="253" t="e">
        <f t="shared" si="2403"/>
        <v>#REF!</v>
      </c>
      <c r="T942" s="253" t="e">
        <f t="shared" si="2404"/>
        <v>#REF!</v>
      </c>
      <c r="U942" s="253" t="e">
        <f t="shared" si="2405"/>
        <v>#REF!</v>
      </c>
      <c r="V942" s="253" t="e">
        <f t="shared" si="2406"/>
        <v>#REF!</v>
      </c>
      <c r="W942" s="253" t="e">
        <f t="shared" si="2407"/>
        <v>#REF!</v>
      </c>
      <c r="X942" s="253" t="e">
        <f t="shared" si="2408"/>
        <v>#REF!</v>
      </c>
      <c r="Y942" s="253" t="e">
        <f t="shared" si="2409"/>
        <v>#REF!</v>
      </c>
      <c r="Z942" s="253" t="e">
        <f t="shared" si="2410"/>
        <v>#REF!</v>
      </c>
      <c r="AA942" s="253" t="e">
        <f t="shared" si="2411"/>
        <v>#REF!</v>
      </c>
      <c r="AB942" s="253" t="e">
        <f t="shared" si="2412"/>
        <v>#REF!</v>
      </c>
      <c r="AC942" s="253" t="e">
        <f t="shared" si="2413"/>
        <v>#REF!</v>
      </c>
      <c r="AD942" s="253" t="e">
        <f t="shared" si="2414"/>
        <v>#REF!</v>
      </c>
      <c r="AE942" s="253" t="e">
        <f t="shared" si="2414"/>
        <v>#REF!</v>
      </c>
      <c r="AF942" s="257" t="e">
        <f t="shared" si="2399"/>
        <v>#REF!</v>
      </c>
    </row>
    <row r="943" spans="1:32" ht="25.5" hidden="1" customHeight="1" x14ac:dyDescent="0.2">
      <c r="A943" s="255" t="s">
        <v>239</v>
      </c>
      <c r="B943" s="267">
        <v>811</v>
      </c>
      <c r="C943" s="248" t="s">
        <v>194</v>
      </c>
      <c r="D943" s="248" t="s">
        <v>212</v>
      </c>
      <c r="E943" s="248" t="s">
        <v>243</v>
      </c>
      <c r="F943" s="248" t="s">
        <v>240</v>
      </c>
      <c r="G943" s="253"/>
      <c r="H943" s="253"/>
      <c r="I943" s="253" t="e">
        <f>#REF!+G943</f>
        <v>#REF!</v>
      </c>
      <c r="J943" s="253" t="e">
        <f t="shared" si="2402"/>
        <v>#REF!</v>
      </c>
      <c r="K943" s="253" t="e">
        <f t="shared" si="2415"/>
        <v>#REF!</v>
      </c>
      <c r="L943" s="253" t="e">
        <f t="shared" si="2415"/>
        <v>#REF!</v>
      </c>
      <c r="M943" s="253" t="e">
        <f t="shared" si="2415"/>
        <v>#REF!</v>
      </c>
      <c r="N943" s="253" t="e">
        <f t="shared" si="2415"/>
        <v>#REF!</v>
      </c>
      <c r="O943" s="253" t="e">
        <f t="shared" si="2415"/>
        <v>#REF!</v>
      </c>
      <c r="P943" s="253" t="e">
        <f t="shared" si="2415"/>
        <v>#REF!</v>
      </c>
      <c r="Q943" s="253" t="e">
        <f t="shared" si="2401"/>
        <v>#REF!</v>
      </c>
      <c r="R943" s="253" t="e">
        <f t="shared" si="2400"/>
        <v>#REF!</v>
      </c>
      <c r="S943" s="253" t="e">
        <f t="shared" si="2403"/>
        <v>#REF!</v>
      </c>
      <c r="T943" s="253" t="e">
        <f t="shared" si="2404"/>
        <v>#REF!</v>
      </c>
      <c r="U943" s="253" t="e">
        <f t="shared" si="2405"/>
        <v>#REF!</v>
      </c>
      <c r="V943" s="253" t="e">
        <f t="shared" si="2406"/>
        <v>#REF!</v>
      </c>
      <c r="W943" s="253" t="e">
        <f t="shared" si="2407"/>
        <v>#REF!</v>
      </c>
      <c r="X943" s="253" t="e">
        <f t="shared" si="2408"/>
        <v>#REF!</v>
      </c>
      <c r="Y943" s="253" t="e">
        <f t="shared" si="2409"/>
        <v>#REF!</v>
      </c>
      <c r="Z943" s="253" t="e">
        <f t="shared" si="2410"/>
        <v>#REF!</v>
      </c>
      <c r="AA943" s="253" t="e">
        <f t="shared" si="2411"/>
        <v>#REF!</v>
      </c>
      <c r="AB943" s="253" t="e">
        <f t="shared" si="2412"/>
        <v>#REF!</v>
      </c>
      <c r="AC943" s="253" t="e">
        <f t="shared" si="2413"/>
        <v>#REF!</v>
      </c>
      <c r="AD943" s="253" t="e">
        <f t="shared" si="2414"/>
        <v>#REF!</v>
      </c>
      <c r="AE943" s="253" t="e">
        <f t="shared" si="2414"/>
        <v>#REF!</v>
      </c>
      <c r="AF943" s="257" t="e">
        <f t="shared" si="2399"/>
        <v>#REF!</v>
      </c>
    </row>
    <row r="944" spans="1:32" ht="25.5" hidden="1" customHeight="1" x14ac:dyDescent="0.2">
      <c r="A944" s="255" t="s">
        <v>256</v>
      </c>
      <c r="B944" s="267">
        <v>811</v>
      </c>
      <c r="C944" s="248" t="s">
        <v>194</v>
      </c>
      <c r="D944" s="248" t="s">
        <v>212</v>
      </c>
      <c r="E944" s="248" t="s">
        <v>257</v>
      </c>
      <c r="F944" s="248"/>
      <c r="G944" s="253"/>
      <c r="H944" s="253"/>
      <c r="I944" s="253" t="e">
        <f>#REF!+G944</f>
        <v>#REF!</v>
      </c>
      <c r="J944" s="253" t="e">
        <f t="shared" si="2402"/>
        <v>#REF!</v>
      </c>
      <c r="K944" s="253" t="e">
        <f t="shared" si="2415"/>
        <v>#REF!</v>
      </c>
      <c r="L944" s="253" t="e">
        <f t="shared" si="2415"/>
        <v>#REF!</v>
      </c>
      <c r="M944" s="253" t="e">
        <f t="shared" si="2415"/>
        <v>#REF!</v>
      </c>
      <c r="N944" s="253" t="e">
        <f t="shared" si="2415"/>
        <v>#REF!</v>
      </c>
      <c r="O944" s="253" t="e">
        <f t="shared" si="2415"/>
        <v>#REF!</v>
      </c>
      <c r="P944" s="253" t="e">
        <f t="shared" si="2415"/>
        <v>#REF!</v>
      </c>
      <c r="Q944" s="253" t="e">
        <f t="shared" si="2401"/>
        <v>#REF!</v>
      </c>
      <c r="R944" s="253" t="e">
        <f t="shared" si="2400"/>
        <v>#REF!</v>
      </c>
      <c r="S944" s="253" t="e">
        <f t="shared" si="2403"/>
        <v>#REF!</v>
      </c>
      <c r="T944" s="253" t="e">
        <f t="shared" si="2404"/>
        <v>#REF!</v>
      </c>
      <c r="U944" s="253" t="e">
        <f t="shared" si="2405"/>
        <v>#REF!</v>
      </c>
      <c r="V944" s="253" t="e">
        <f t="shared" si="2406"/>
        <v>#REF!</v>
      </c>
      <c r="W944" s="253" t="e">
        <f t="shared" si="2407"/>
        <v>#REF!</v>
      </c>
      <c r="X944" s="253" t="e">
        <f t="shared" si="2408"/>
        <v>#REF!</v>
      </c>
      <c r="Y944" s="253" t="e">
        <f t="shared" si="2409"/>
        <v>#REF!</v>
      </c>
      <c r="Z944" s="253" t="e">
        <f t="shared" si="2410"/>
        <v>#REF!</v>
      </c>
      <c r="AA944" s="253" t="e">
        <f t="shared" si="2411"/>
        <v>#REF!</v>
      </c>
      <c r="AB944" s="253" t="e">
        <f t="shared" si="2412"/>
        <v>#REF!</v>
      </c>
      <c r="AC944" s="253" t="e">
        <f t="shared" si="2413"/>
        <v>#REF!</v>
      </c>
      <c r="AD944" s="253" t="e">
        <f t="shared" si="2414"/>
        <v>#REF!</v>
      </c>
      <c r="AE944" s="253" t="e">
        <f t="shared" si="2414"/>
        <v>#REF!</v>
      </c>
      <c r="AF944" s="257" t="e">
        <f t="shared" si="2399"/>
        <v>#REF!</v>
      </c>
    </row>
    <row r="945" spans="1:32" ht="25.5" hidden="1" customHeight="1" x14ac:dyDescent="0.2">
      <c r="A945" s="255" t="s">
        <v>258</v>
      </c>
      <c r="B945" s="267">
        <v>811</v>
      </c>
      <c r="C945" s="248" t="s">
        <v>194</v>
      </c>
      <c r="D945" s="248" t="s">
        <v>212</v>
      </c>
      <c r="E945" s="248" t="s">
        <v>259</v>
      </c>
      <c r="F945" s="248"/>
      <c r="G945" s="253"/>
      <c r="H945" s="253"/>
      <c r="I945" s="253" t="e">
        <f>#REF!+G945</f>
        <v>#REF!</v>
      </c>
      <c r="J945" s="253" t="e">
        <f t="shared" si="2402"/>
        <v>#REF!</v>
      </c>
      <c r="K945" s="253" t="e">
        <f t="shared" si="2415"/>
        <v>#REF!</v>
      </c>
      <c r="L945" s="253" t="e">
        <f t="shared" si="2415"/>
        <v>#REF!</v>
      </c>
      <c r="M945" s="253" t="e">
        <f t="shared" si="2415"/>
        <v>#REF!</v>
      </c>
      <c r="N945" s="253" t="e">
        <f t="shared" si="2415"/>
        <v>#REF!</v>
      </c>
      <c r="O945" s="253" t="e">
        <f t="shared" si="2415"/>
        <v>#REF!</v>
      </c>
      <c r="P945" s="253" t="e">
        <f t="shared" si="2415"/>
        <v>#REF!</v>
      </c>
      <c r="Q945" s="253" t="e">
        <f t="shared" si="2401"/>
        <v>#REF!</v>
      </c>
      <c r="R945" s="253" t="e">
        <f t="shared" si="2400"/>
        <v>#REF!</v>
      </c>
      <c r="S945" s="253" t="e">
        <f t="shared" si="2403"/>
        <v>#REF!</v>
      </c>
      <c r="T945" s="253" t="e">
        <f t="shared" si="2404"/>
        <v>#REF!</v>
      </c>
      <c r="U945" s="253" t="e">
        <f t="shared" si="2405"/>
        <v>#REF!</v>
      </c>
      <c r="V945" s="253" t="e">
        <f t="shared" si="2406"/>
        <v>#REF!</v>
      </c>
      <c r="W945" s="253" t="e">
        <f t="shared" si="2407"/>
        <v>#REF!</v>
      </c>
      <c r="X945" s="253" t="e">
        <f t="shared" si="2408"/>
        <v>#REF!</v>
      </c>
      <c r="Y945" s="253" t="e">
        <f t="shared" si="2409"/>
        <v>#REF!</v>
      </c>
      <c r="Z945" s="253" t="e">
        <f t="shared" si="2410"/>
        <v>#REF!</v>
      </c>
      <c r="AA945" s="253" t="e">
        <f t="shared" si="2411"/>
        <v>#REF!</v>
      </c>
      <c r="AB945" s="253" t="e">
        <f t="shared" si="2412"/>
        <v>#REF!</v>
      </c>
      <c r="AC945" s="253" t="e">
        <f t="shared" si="2413"/>
        <v>#REF!</v>
      </c>
      <c r="AD945" s="253" t="e">
        <f t="shared" si="2414"/>
        <v>#REF!</v>
      </c>
      <c r="AE945" s="253" t="e">
        <f t="shared" si="2414"/>
        <v>#REF!</v>
      </c>
      <c r="AF945" s="257" t="e">
        <f t="shared" si="2399"/>
        <v>#REF!</v>
      </c>
    </row>
    <row r="946" spans="1:32" ht="25.5" hidden="1" customHeight="1" x14ac:dyDescent="0.2">
      <c r="A946" s="255" t="s">
        <v>239</v>
      </c>
      <c r="B946" s="267">
        <v>811</v>
      </c>
      <c r="C946" s="248" t="s">
        <v>194</v>
      </c>
      <c r="D946" s="248" t="s">
        <v>212</v>
      </c>
      <c r="E946" s="248" t="s">
        <v>259</v>
      </c>
      <c r="F946" s="248" t="s">
        <v>240</v>
      </c>
      <c r="G946" s="253"/>
      <c r="H946" s="253"/>
      <c r="I946" s="253" t="e">
        <f>#REF!+G946</f>
        <v>#REF!</v>
      </c>
      <c r="J946" s="253" t="e">
        <f t="shared" si="2402"/>
        <v>#REF!</v>
      </c>
      <c r="K946" s="253" t="e">
        <f t="shared" si="2415"/>
        <v>#REF!</v>
      </c>
      <c r="L946" s="253" t="e">
        <f t="shared" si="2415"/>
        <v>#REF!</v>
      </c>
      <c r="M946" s="253" t="e">
        <f t="shared" si="2415"/>
        <v>#REF!</v>
      </c>
      <c r="N946" s="253" t="e">
        <f t="shared" si="2415"/>
        <v>#REF!</v>
      </c>
      <c r="O946" s="253" t="e">
        <f t="shared" si="2415"/>
        <v>#REF!</v>
      </c>
      <c r="P946" s="253" t="e">
        <f t="shared" si="2415"/>
        <v>#REF!</v>
      </c>
      <c r="Q946" s="253" t="e">
        <f t="shared" si="2401"/>
        <v>#REF!</v>
      </c>
      <c r="R946" s="253" t="e">
        <f t="shared" si="2400"/>
        <v>#REF!</v>
      </c>
      <c r="S946" s="253" t="e">
        <f t="shared" si="2403"/>
        <v>#REF!</v>
      </c>
      <c r="T946" s="253" t="e">
        <f t="shared" si="2404"/>
        <v>#REF!</v>
      </c>
      <c r="U946" s="253" t="e">
        <f t="shared" si="2405"/>
        <v>#REF!</v>
      </c>
      <c r="V946" s="253" t="e">
        <f t="shared" si="2406"/>
        <v>#REF!</v>
      </c>
      <c r="W946" s="253" t="e">
        <f t="shared" si="2407"/>
        <v>#REF!</v>
      </c>
      <c r="X946" s="253" t="e">
        <f t="shared" si="2408"/>
        <v>#REF!</v>
      </c>
      <c r="Y946" s="253" t="e">
        <f t="shared" si="2409"/>
        <v>#REF!</v>
      </c>
      <c r="Z946" s="253" t="e">
        <f t="shared" si="2410"/>
        <v>#REF!</v>
      </c>
      <c r="AA946" s="253" t="e">
        <f t="shared" si="2411"/>
        <v>#REF!</v>
      </c>
      <c r="AB946" s="253" t="e">
        <f t="shared" si="2412"/>
        <v>#REF!</v>
      </c>
      <c r="AC946" s="253" t="e">
        <f t="shared" si="2413"/>
        <v>#REF!</v>
      </c>
      <c r="AD946" s="253" t="e">
        <f t="shared" si="2414"/>
        <v>#REF!</v>
      </c>
      <c r="AE946" s="253" t="e">
        <f t="shared" si="2414"/>
        <v>#REF!</v>
      </c>
      <c r="AF946" s="257" t="e">
        <f t="shared" si="2399"/>
        <v>#REF!</v>
      </c>
    </row>
    <row r="947" spans="1:32" ht="38.25" hidden="1" customHeight="1" x14ac:dyDescent="0.2">
      <c r="A947" s="255" t="s">
        <v>42</v>
      </c>
      <c r="B947" s="267">
        <v>811</v>
      </c>
      <c r="C947" s="248" t="s">
        <v>194</v>
      </c>
      <c r="D947" s="248" t="s">
        <v>212</v>
      </c>
      <c r="E947" s="248" t="s">
        <v>43</v>
      </c>
      <c r="F947" s="248"/>
      <c r="G947" s="253"/>
      <c r="H947" s="253"/>
      <c r="I947" s="253" t="e">
        <f>#REF!+G947</f>
        <v>#REF!</v>
      </c>
      <c r="J947" s="253" t="e">
        <f t="shared" si="2402"/>
        <v>#REF!</v>
      </c>
      <c r="K947" s="253" t="e">
        <f t="shared" si="2415"/>
        <v>#REF!</v>
      </c>
      <c r="L947" s="253" t="e">
        <f t="shared" si="2415"/>
        <v>#REF!</v>
      </c>
      <c r="M947" s="253" t="e">
        <f t="shared" si="2415"/>
        <v>#REF!</v>
      </c>
      <c r="N947" s="253" t="e">
        <f t="shared" si="2415"/>
        <v>#REF!</v>
      </c>
      <c r="O947" s="253" t="e">
        <f t="shared" si="2415"/>
        <v>#REF!</v>
      </c>
      <c r="P947" s="253" t="e">
        <f t="shared" si="2415"/>
        <v>#REF!</v>
      </c>
      <c r="Q947" s="253" t="e">
        <f t="shared" si="2401"/>
        <v>#REF!</v>
      </c>
      <c r="R947" s="253" t="e">
        <f t="shared" si="2400"/>
        <v>#REF!</v>
      </c>
      <c r="S947" s="253" t="e">
        <f t="shared" si="2403"/>
        <v>#REF!</v>
      </c>
      <c r="T947" s="253" t="e">
        <f t="shared" si="2404"/>
        <v>#REF!</v>
      </c>
      <c r="U947" s="253" t="e">
        <f t="shared" si="2405"/>
        <v>#REF!</v>
      </c>
      <c r="V947" s="253" t="e">
        <f t="shared" si="2406"/>
        <v>#REF!</v>
      </c>
      <c r="W947" s="253" t="e">
        <f t="shared" si="2407"/>
        <v>#REF!</v>
      </c>
      <c r="X947" s="253" t="e">
        <f t="shared" si="2408"/>
        <v>#REF!</v>
      </c>
      <c r="Y947" s="253" t="e">
        <f t="shared" si="2409"/>
        <v>#REF!</v>
      </c>
      <c r="Z947" s="253" t="e">
        <f t="shared" si="2410"/>
        <v>#REF!</v>
      </c>
      <c r="AA947" s="253" t="e">
        <f t="shared" si="2411"/>
        <v>#REF!</v>
      </c>
      <c r="AB947" s="253" t="e">
        <f t="shared" si="2412"/>
        <v>#REF!</v>
      </c>
      <c r="AC947" s="253" t="e">
        <f t="shared" si="2413"/>
        <v>#REF!</v>
      </c>
      <c r="AD947" s="253" t="e">
        <f t="shared" si="2414"/>
        <v>#REF!</v>
      </c>
      <c r="AE947" s="253" t="e">
        <f t="shared" si="2414"/>
        <v>#REF!</v>
      </c>
      <c r="AF947" s="257" t="e">
        <f t="shared" si="2399"/>
        <v>#REF!</v>
      </c>
    </row>
    <row r="948" spans="1:32" ht="25.5" hidden="1" customHeight="1" x14ac:dyDescent="0.2">
      <c r="A948" s="255" t="s">
        <v>239</v>
      </c>
      <c r="B948" s="267">
        <v>811</v>
      </c>
      <c r="C948" s="248" t="s">
        <v>194</v>
      </c>
      <c r="D948" s="248" t="s">
        <v>212</v>
      </c>
      <c r="E948" s="248" t="s">
        <v>43</v>
      </c>
      <c r="F948" s="248" t="s">
        <v>240</v>
      </c>
      <c r="G948" s="253"/>
      <c r="H948" s="253"/>
      <c r="I948" s="253" t="e">
        <f>#REF!+G948</f>
        <v>#REF!</v>
      </c>
      <c r="J948" s="253" t="e">
        <f t="shared" si="2402"/>
        <v>#REF!</v>
      </c>
      <c r="K948" s="253" t="e">
        <f t="shared" si="2415"/>
        <v>#REF!</v>
      </c>
      <c r="L948" s="253" t="e">
        <f t="shared" si="2415"/>
        <v>#REF!</v>
      </c>
      <c r="M948" s="253" t="e">
        <f t="shared" si="2415"/>
        <v>#REF!</v>
      </c>
      <c r="N948" s="253" t="e">
        <f t="shared" si="2415"/>
        <v>#REF!</v>
      </c>
      <c r="O948" s="253" t="e">
        <f t="shared" si="2415"/>
        <v>#REF!</v>
      </c>
      <c r="P948" s="253" t="e">
        <f t="shared" si="2415"/>
        <v>#REF!</v>
      </c>
      <c r="Q948" s="253" t="e">
        <f t="shared" si="2401"/>
        <v>#REF!</v>
      </c>
      <c r="R948" s="253" t="e">
        <f t="shared" si="2400"/>
        <v>#REF!</v>
      </c>
      <c r="S948" s="253" t="e">
        <f t="shared" si="2403"/>
        <v>#REF!</v>
      </c>
      <c r="T948" s="253" t="e">
        <f t="shared" si="2404"/>
        <v>#REF!</v>
      </c>
      <c r="U948" s="253" t="e">
        <f t="shared" si="2405"/>
        <v>#REF!</v>
      </c>
      <c r="V948" s="253" t="e">
        <f t="shared" si="2406"/>
        <v>#REF!</v>
      </c>
      <c r="W948" s="253" t="e">
        <f t="shared" si="2407"/>
        <v>#REF!</v>
      </c>
      <c r="X948" s="253" t="e">
        <f t="shared" si="2408"/>
        <v>#REF!</v>
      </c>
      <c r="Y948" s="253" t="e">
        <f t="shared" si="2409"/>
        <v>#REF!</v>
      </c>
      <c r="Z948" s="253" t="e">
        <f t="shared" si="2410"/>
        <v>#REF!</v>
      </c>
      <c r="AA948" s="253" t="e">
        <f t="shared" si="2411"/>
        <v>#REF!</v>
      </c>
      <c r="AB948" s="253" t="e">
        <f t="shared" si="2412"/>
        <v>#REF!</v>
      </c>
      <c r="AC948" s="253" t="e">
        <f t="shared" si="2413"/>
        <v>#REF!</v>
      </c>
      <c r="AD948" s="253" t="e">
        <f t="shared" si="2414"/>
        <v>#REF!</v>
      </c>
      <c r="AE948" s="253" t="e">
        <f t="shared" si="2414"/>
        <v>#REF!</v>
      </c>
      <c r="AF948" s="257" t="e">
        <f t="shared" si="2399"/>
        <v>#REF!</v>
      </c>
    </row>
    <row r="949" spans="1:32" ht="12.75" hidden="1" customHeight="1" x14ac:dyDescent="0.2">
      <c r="A949" s="447" t="s">
        <v>213</v>
      </c>
      <c r="B949" s="245">
        <v>811</v>
      </c>
      <c r="C949" s="246" t="s">
        <v>194</v>
      </c>
      <c r="D949" s="246">
        <v>10</v>
      </c>
      <c r="E949" s="246"/>
      <c r="F949" s="246"/>
      <c r="G949" s="253"/>
      <c r="H949" s="253"/>
      <c r="I949" s="253" t="e">
        <f>#REF!+G949</f>
        <v>#REF!</v>
      </c>
      <c r="J949" s="253" t="e">
        <f t="shared" si="2402"/>
        <v>#REF!</v>
      </c>
      <c r="K949" s="253" t="e">
        <f t="shared" si="2415"/>
        <v>#REF!</v>
      </c>
      <c r="L949" s="253" t="e">
        <f t="shared" si="2415"/>
        <v>#REF!</v>
      </c>
      <c r="M949" s="253" t="e">
        <f t="shared" si="2415"/>
        <v>#REF!</v>
      </c>
      <c r="N949" s="253" t="e">
        <f t="shared" si="2415"/>
        <v>#REF!</v>
      </c>
      <c r="O949" s="253" t="e">
        <f t="shared" si="2415"/>
        <v>#REF!</v>
      </c>
      <c r="P949" s="253" t="e">
        <f t="shared" si="2415"/>
        <v>#REF!</v>
      </c>
      <c r="Q949" s="253" t="e">
        <f t="shared" si="2401"/>
        <v>#REF!</v>
      </c>
      <c r="R949" s="253" t="e">
        <f t="shared" si="2400"/>
        <v>#REF!</v>
      </c>
      <c r="S949" s="253" t="e">
        <f t="shared" si="2403"/>
        <v>#REF!</v>
      </c>
      <c r="T949" s="253" t="e">
        <f t="shared" si="2404"/>
        <v>#REF!</v>
      </c>
      <c r="U949" s="253" t="e">
        <f t="shared" si="2405"/>
        <v>#REF!</v>
      </c>
      <c r="V949" s="253" t="e">
        <f t="shared" si="2406"/>
        <v>#REF!</v>
      </c>
      <c r="W949" s="253" t="e">
        <f t="shared" si="2407"/>
        <v>#REF!</v>
      </c>
      <c r="X949" s="253" t="e">
        <f t="shared" si="2408"/>
        <v>#REF!</v>
      </c>
      <c r="Y949" s="253" t="e">
        <f t="shared" si="2409"/>
        <v>#REF!</v>
      </c>
      <c r="Z949" s="253" t="e">
        <f t="shared" si="2410"/>
        <v>#REF!</v>
      </c>
      <c r="AA949" s="253" t="e">
        <f t="shared" si="2411"/>
        <v>#REF!</v>
      </c>
      <c r="AB949" s="253" t="e">
        <f t="shared" si="2412"/>
        <v>#REF!</v>
      </c>
      <c r="AC949" s="253" t="e">
        <f t="shared" si="2413"/>
        <v>#REF!</v>
      </c>
      <c r="AD949" s="253" t="e">
        <f t="shared" si="2414"/>
        <v>#REF!</v>
      </c>
      <c r="AE949" s="253" t="e">
        <f t="shared" si="2414"/>
        <v>#REF!</v>
      </c>
      <c r="AF949" s="257" t="e">
        <f t="shared" si="2399"/>
        <v>#REF!</v>
      </c>
    </row>
    <row r="950" spans="1:32" ht="12.75" hidden="1" customHeight="1" x14ac:dyDescent="0.2">
      <c r="A950" s="255" t="s">
        <v>237</v>
      </c>
      <c r="B950" s="267">
        <v>811</v>
      </c>
      <c r="C950" s="248" t="s">
        <v>194</v>
      </c>
      <c r="D950" s="248">
        <v>10</v>
      </c>
      <c r="E950" s="248" t="s">
        <v>238</v>
      </c>
      <c r="F950" s="248"/>
      <c r="G950" s="253"/>
      <c r="H950" s="253"/>
      <c r="I950" s="253" t="e">
        <f>#REF!+G950</f>
        <v>#REF!</v>
      </c>
      <c r="J950" s="253" t="e">
        <f t="shared" si="2402"/>
        <v>#REF!</v>
      </c>
      <c r="K950" s="253" t="e">
        <f t="shared" si="2415"/>
        <v>#REF!</v>
      </c>
      <c r="L950" s="253" t="e">
        <f t="shared" si="2415"/>
        <v>#REF!</v>
      </c>
      <c r="M950" s="253" t="e">
        <f t="shared" si="2415"/>
        <v>#REF!</v>
      </c>
      <c r="N950" s="253" t="e">
        <f t="shared" si="2415"/>
        <v>#REF!</v>
      </c>
      <c r="O950" s="253" t="e">
        <f t="shared" si="2415"/>
        <v>#REF!</v>
      </c>
      <c r="P950" s="253" t="e">
        <f t="shared" si="2415"/>
        <v>#REF!</v>
      </c>
      <c r="Q950" s="253" t="e">
        <f t="shared" si="2401"/>
        <v>#REF!</v>
      </c>
      <c r="R950" s="253" t="e">
        <f t="shared" si="2400"/>
        <v>#REF!</v>
      </c>
      <c r="S950" s="253" t="e">
        <f t="shared" si="2403"/>
        <v>#REF!</v>
      </c>
      <c r="T950" s="253" t="e">
        <f t="shared" si="2404"/>
        <v>#REF!</v>
      </c>
      <c r="U950" s="253" t="e">
        <f t="shared" si="2405"/>
        <v>#REF!</v>
      </c>
      <c r="V950" s="253" t="e">
        <f t="shared" si="2406"/>
        <v>#REF!</v>
      </c>
      <c r="W950" s="253" t="e">
        <f t="shared" si="2407"/>
        <v>#REF!</v>
      </c>
      <c r="X950" s="253" t="e">
        <f t="shared" si="2408"/>
        <v>#REF!</v>
      </c>
      <c r="Y950" s="253" t="e">
        <f t="shared" si="2409"/>
        <v>#REF!</v>
      </c>
      <c r="Z950" s="253" t="e">
        <f t="shared" si="2410"/>
        <v>#REF!</v>
      </c>
      <c r="AA950" s="253" t="e">
        <f t="shared" si="2411"/>
        <v>#REF!</v>
      </c>
      <c r="AB950" s="253" t="e">
        <f t="shared" si="2412"/>
        <v>#REF!</v>
      </c>
      <c r="AC950" s="253" t="e">
        <f t="shared" si="2413"/>
        <v>#REF!</v>
      </c>
      <c r="AD950" s="253" t="e">
        <f t="shared" si="2414"/>
        <v>#REF!</v>
      </c>
      <c r="AE950" s="253" t="e">
        <f t="shared" si="2414"/>
        <v>#REF!</v>
      </c>
      <c r="AF950" s="257" t="e">
        <f t="shared" si="2399"/>
        <v>#REF!</v>
      </c>
    </row>
    <row r="951" spans="1:32" ht="25.5" hidden="1" customHeight="1" x14ac:dyDescent="0.2">
      <c r="A951" s="255" t="s">
        <v>44</v>
      </c>
      <c r="B951" s="267">
        <v>811</v>
      </c>
      <c r="C951" s="248" t="s">
        <v>194</v>
      </c>
      <c r="D951" s="248">
        <v>10</v>
      </c>
      <c r="E951" s="248" t="s">
        <v>241</v>
      </c>
      <c r="F951" s="248"/>
      <c r="G951" s="253"/>
      <c r="H951" s="253"/>
      <c r="I951" s="253" t="e">
        <f>#REF!+G951</f>
        <v>#REF!</v>
      </c>
      <c r="J951" s="253" t="e">
        <f t="shared" si="2402"/>
        <v>#REF!</v>
      </c>
      <c r="K951" s="253" t="e">
        <f t="shared" si="2415"/>
        <v>#REF!</v>
      </c>
      <c r="L951" s="253" t="e">
        <f t="shared" si="2415"/>
        <v>#REF!</v>
      </c>
      <c r="M951" s="253" t="e">
        <f t="shared" si="2415"/>
        <v>#REF!</v>
      </c>
      <c r="N951" s="253" t="e">
        <f t="shared" si="2415"/>
        <v>#REF!</v>
      </c>
      <c r="O951" s="253" t="e">
        <f t="shared" si="2415"/>
        <v>#REF!</v>
      </c>
      <c r="P951" s="253" t="e">
        <f t="shared" si="2415"/>
        <v>#REF!</v>
      </c>
      <c r="Q951" s="253" t="e">
        <f t="shared" si="2401"/>
        <v>#REF!</v>
      </c>
      <c r="R951" s="253" t="e">
        <f t="shared" si="2400"/>
        <v>#REF!</v>
      </c>
      <c r="S951" s="253" t="e">
        <f t="shared" si="2403"/>
        <v>#REF!</v>
      </c>
      <c r="T951" s="253" t="e">
        <f t="shared" si="2404"/>
        <v>#REF!</v>
      </c>
      <c r="U951" s="253" t="e">
        <f t="shared" si="2405"/>
        <v>#REF!</v>
      </c>
      <c r="V951" s="253" t="e">
        <f t="shared" si="2406"/>
        <v>#REF!</v>
      </c>
      <c r="W951" s="253" t="e">
        <f t="shared" si="2407"/>
        <v>#REF!</v>
      </c>
      <c r="X951" s="253" t="e">
        <f t="shared" si="2408"/>
        <v>#REF!</v>
      </c>
      <c r="Y951" s="253" t="e">
        <f t="shared" si="2409"/>
        <v>#REF!</v>
      </c>
      <c r="Z951" s="253" t="e">
        <f t="shared" si="2410"/>
        <v>#REF!</v>
      </c>
      <c r="AA951" s="253" t="e">
        <f t="shared" si="2411"/>
        <v>#REF!</v>
      </c>
      <c r="AB951" s="253" t="e">
        <f t="shared" si="2412"/>
        <v>#REF!</v>
      </c>
      <c r="AC951" s="253" t="e">
        <f t="shared" si="2413"/>
        <v>#REF!</v>
      </c>
      <c r="AD951" s="253" t="e">
        <f t="shared" si="2414"/>
        <v>#REF!</v>
      </c>
      <c r="AE951" s="253" t="e">
        <f t="shared" si="2414"/>
        <v>#REF!</v>
      </c>
      <c r="AF951" s="257" t="e">
        <f t="shared" si="2399"/>
        <v>#REF!</v>
      </c>
    </row>
    <row r="952" spans="1:32" ht="25.5" hidden="1" customHeight="1" x14ac:dyDescent="0.2">
      <c r="A952" s="255" t="s">
        <v>239</v>
      </c>
      <c r="B952" s="267">
        <v>811</v>
      </c>
      <c r="C952" s="248" t="s">
        <v>194</v>
      </c>
      <c r="D952" s="248">
        <v>10</v>
      </c>
      <c r="E952" s="248" t="s">
        <v>241</v>
      </c>
      <c r="F952" s="248" t="s">
        <v>240</v>
      </c>
      <c r="G952" s="253"/>
      <c r="H952" s="253"/>
      <c r="I952" s="253" t="e">
        <f>#REF!+G952</f>
        <v>#REF!</v>
      </c>
      <c r="J952" s="253" t="e">
        <f t="shared" si="2402"/>
        <v>#REF!</v>
      </c>
      <c r="K952" s="253" t="e">
        <f t="shared" si="2415"/>
        <v>#REF!</v>
      </c>
      <c r="L952" s="253" t="e">
        <f t="shared" si="2415"/>
        <v>#REF!</v>
      </c>
      <c r="M952" s="253" t="e">
        <f t="shared" si="2415"/>
        <v>#REF!</v>
      </c>
      <c r="N952" s="253" t="e">
        <f t="shared" si="2415"/>
        <v>#REF!</v>
      </c>
      <c r="O952" s="253" t="e">
        <f t="shared" si="2415"/>
        <v>#REF!</v>
      </c>
      <c r="P952" s="253" t="e">
        <f t="shared" si="2415"/>
        <v>#REF!</v>
      </c>
      <c r="Q952" s="253" t="e">
        <f t="shared" si="2401"/>
        <v>#REF!</v>
      </c>
      <c r="R952" s="253" t="e">
        <f t="shared" si="2400"/>
        <v>#REF!</v>
      </c>
      <c r="S952" s="253" t="e">
        <f t="shared" si="2403"/>
        <v>#REF!</v>
      </c>
      <c r="T952" s="253" t="e">
        <f t="shared" si="2404"/>
        <v>#REF!</v>
      </c>
      <c r="U952" s="253" t="e">
        <f t="shared" si="2405"/>
        <v>#REF!</v>
      </c>
      <c r="V952" s="253" t="e">
        <f t="shared" si="2406"/>
        <v>#REF!</v>
      </c>
      <c r="W952" s="253" t="e">
        <f t="shared" si="2407"/>
        <v>#REF!</v>
      </c>
      <c r="X952" s="253" t="e">
        <f t="shared" si="2408"/>
        <v>#REF!</v>
      </c>
      <c r="Y952" s="253" t="e">
        <f t="shared" si="2409"/>
        <v>#REF!</v>
      </c>
      <c r="Z952" s="253" t="e">
        <f t="shared" si="2410"/>
        <v>#REF!</v>
      </c>
      <c r="AA952" s="253" t="e">
        <f t="shared" si="2411"/>
        <v>#REF!</v>
      </c>
      <c r="AB952" s="253" t="e">
        <f t="shared" si="2412"/>
        <v>#REF!</v>
      </c>
      <c r="AC952" s="253" t="e">
        <f t="shared" si="2413"/>
        <v>#REF!</v>
      </c>
      <c r="AD952" s="253" t="e">
        <f t="shared" si="2414"/>
        <v>#REF!</v>
      </c>
      <c r="AE952" s="253" t="e">
        <f t="shared" si="2414"/>
        <v>#REF!</v>
      </c>
      <c r="AF952" s="257" t="e">
        <f t="shared" ref="AF952:AF1015" si="2416">AE952/AD952*100</f>
        <v>#REF!</v>
      </c>
    </row>
    <row r="953" spans="1:32" ht="12.75" hidden="1" customHeight="1" x14ac:dyDescent="0.2">
      <c r="A953" s="255" t="s">
        <v>244</v>
      </c>
      <c r="B953" s="267">
        <v>811</v>
      </c>
      <c r="C953" s="248" t="s">
        <v>194</v>
      </c>
      <c r="D953" s="248">
        <v>10</v>
      </c>
      <c r="E953" s="248" t="s">
        <v>245</v>
      </c>
      <c r="F953" s="248"/>
      <c r="G953" s="253"/>
      <c r="H953" s="253"/>
      <c r="I953" s="253" t="e">
        <f>#REF!+G953</f>
        <v>#REF!</v>
      </c>
      <c r="J953" s="253" t="e">
        <f t="shared" si="2402"/>
        <v>#REF!</v>
      </c>
      <c r="K953" s="253" t="e">
        <f t="shared" si="2415"/>
        <v>#REF!</v>
      </c>
      <c r="L953" s="253" t="e">
        <f t="shared" si="2415"/>
        <v>#REF!</v>
      </c>
      <c r="M953" s="253" t="e">
        <f t="shared" si="2415"/>
        <v>#REF!</v>
      </c>
      <c r="N953" s="253" t="e">
        <f t="shared" si="2415"/>
        <v>#REF!</v>
      </c>
      <c r="O953" s="253" t="e">
        <f t="shared" si="2415"/>
        <v>#REF!</v>
      </c>
      <c r="P953" s="253" t="e">
        <f t="shared" si="2415"/>
        <v>#REF!</v>
      </c>
      <c r="Q953" s="253" t="e">
        <f t="shared" si="2401"/>
        <v>#REF!</v>
      </c>
      <c r="R953" s="253" t="e">
        <f t="shared" si="2400"/>
        <v>#REF!</v>
      </c>
      <c r="S953" s="253" t="e">
        <f t="shared" si="2403"/>
        <v>#REF!</v>
      </c>
      <c r="T953" s="253" t="e">
        <f t="shared" si="2404"/>
        <v>#REF!</v>
      </c>
      <c r="U953" s="253" t="e">
        <f t="shared" si="2405"/>
        <v>#REF!</v>
      </c>
      <c r="V953" s="253" t="e">
        <f t="shared" si="2406"/>
        <v>#REF!</v>
      </c>
      <c r="W953" s="253" t="e">
        <f t="shared" si="2407"/>
        <v>#REF!</v>
      </c>
      <c r="X953" s="253" t="e">
        <f t="shared" si="2408"/>
        <v>#REF!</v>
      </c>
      <c r="Y953" s="253" t="e">
        <f t="shared" si="2409"/>
        <v>#REF!</v>
      </c>
      <c r="Z953" s="253" t="e">
        <f t="shared" si="2410"/>
        <v>#REF!</v>
      </c>
      <c r="AA953" s="253" t="e">
        <f t="shared" si="2411"/>
        <v>#REF!</v>
      </c>
      <c r="AB953" s="253" t="e">
        <f t="shared" si="2412"/>
        <v>#REF!</v>
      </c>
      <c r="AC953" s="253" t="e">
        <f t="shared" si="2413"/>
        <v>#REF!</v>
      </c>
      <c r="AD953" s="253" t="e">
        <f t="shared" si="2414"/>
        <v>#REF!</v>
      </c>
      <c r="AE953" s="253" t="e">
        <f t="shared" si="2414"/>
        <v>#REF!</v>
      </c>
      <c r="AF953" s="257" t="e">
        <f t="shared" si="2416"/>
        <v>#REF!</v>
      </c>
    </row>
    <row r="954" spans="1:32" ht="25.5" hidden="1" customHeight="1" x14ac:dyDescent="0.2">
      <c r="A954" s="255" t="s">
        <v>246</v>
      </c>
      <c r="B954" s="267">
        <v>811</v>
      </c>
      <c r="C954" s="248" t="s">
        <v>194</v>
      </c>
      <c r="D954" s="248">
        <v>10</v>
      </c>
      <c r="E954" s="248" t="s">
        <v>247</v>
      </c>
      <c r="F954" s="248"/>
      <c r="G954" s="253"/>
      <c r="H954" s="253"/>
      <c r="I954" s="253" t="e">
        <f>#REF!+G954</f>
        <v>#REF!</v>
      </c>
      <c r="J954" s="253" t="e">
        <f t="shared" si="2402"/>
        <v>#REF!</v>
      </c>
      <c r="K954" s="253" t="e">
        <f t="shared" si="2415"/>
        <v>#REF!</v>
      </c>
      <c r="L954" s="253" t="e">
        <f t="shared" si="2415"/>
        <v>#REF!</v>
      </c>
      <c r="M954" s="253" t="e">
        <f t="shared" si="2415"/>
        <v>#REF!</v>
      </c>
      <c r="N954" s="253" t="e">
        <f t="shared" si="2415"/>
        <v>#REF!</v>
      </c>
      <c r="O954" s="253" t="e">
        <f t="shared" si="2415"/>
        <v>#REF!</v>
      </c>
      <c r="P954" s="253" t="e">
        <f t="shared" si="2415"/>
        <v>#REF!</v>
      </c>
      <c r="Q954" s="253" t="e">
        <f t="shared" si="2401"/>
        <v>#REF!</v>
      </c>
      <c r="R954" s="253" t="e">
        <f t="shared" si="2400"/>
        <v>#REF!</v>
      </c>
      <c r="S954" s="253" t="e">
        <f t="shared" si="2403"/>
        <v>#REF!</v>
      </c>
      <c r="T954" s="253" t="e">
        <f t="shared" si="2404"/>
        <v>#REF!</v>
      </c>
      <c r="U954" s="253" t="e">
        <f t="shared" si="2405"/>
        <v>#REF!</v>
      </c>
      <c r="V954" s="253" t="e">
        <f t="shared" si="2406"/>
        <v>#REF!</v>
      </c>
      <c r="W954" s="253" t="e">
        <f t="shared" si="2407"/>
        <v>#REF!</v>
      </c>
      <c r="X954" s="253" t="e">
        <f t="shared" si="2408"/>
        <v>#REF!</v>
      </c>
      <c r="Y954" s="253" t="e">
        <f t="shared" si="2409"/>
        <v>#REF!</v>
      </c>
      <c r="Z954" s="253" t="e">
        <f t="shared" si="2410"/>
        <v>#REF!</v>
      </c>
      <c r="AA954" s="253" t="e">
        <f t="shared" si="2411"/>
        <v>#REF!</v>
      </c>
      <c r="AB954" s="253" t="e">
        <f t="shared" si="2412"/>
        <v>#REF!</v>
      </c>
      <c r="AC954" s="253" t="e">
        <f t="shared" si="2413"/>
        <v>#REF!</v>
      </c>
      <c r="AD954" s="253" t="e">
        <f t="shared" si="2414"/>
        <v>#REF!</v>
      </c>
      <c r="AE954" s="253" t="e">
        <f t="shared" si="2414"/>
        <v>#REF!</v>
      </c>
      <c r="AF954" s="257" t="e">
        <f t="shared" si="2416"/>
        <v>#REF!</v>
      </c>
    </row>
    <row r="955" spans="1:32" ht="25.5" hidden="1" customHeight="1" x14ac:dyDescent="0.2">
      <c r="A955" s="255" t="s">
        <v>239</v>
      </c>
      <c r="B955" s="267">
        <v>811</v>
      </c>
      <c r="C955" s="248" t="s">
        <v>194</v>
      </c>
      <c r="D955" s="248">
        <v>10</v>
      </c>
      <c r="E955" s="248" t="s">
        <v>247</v>
      </c>
      <c r="F955" s="248" t="s">
        <v>240</v>
      </c>
      <c r="G955" s="253"/>
      <c r="H955" s="253"/>
      <c r="I955" s="253" t="e">
        <f>#REF!+G955</f>
        <v>#REF!</v>
      </c>
      <c r="J955" s="253" t="e">
        <f t="shared" si="2402"/>
        <v>#REF!</v>
      </c>
      <c r="K955" s="253" t="e">
        <f t="shared" si="2415"/>
        <v>#REF!</v>
      </c>
      <c r="L955" s="253" t="e">
        <f t="shared" si="2415"/>
        <v>#REF!</v>
      </c>
      <c r="M955" s="253" t="e">
        <f t="shared" si="2415"/>
        <v>#REF!</v>
      </c>
      <c r="N955" s="253" t="e">
        <f t="shared" si="2415"/>
        <v>#REF!</v>
      </c>
      <c r="O955" s="253" t="e">
        <f t="shared" si="2415"/>
        <v>#REF!</v>
      </c>
      <c r="P955" s="253" t="e">
        <f t="shared" si="2415"/>
        <v>#REF!</v>
      </c>
      <c r="Q955" s="253" t="e">
        <f t="shared" si="2401"/>
        <v>#REF!</v>
      </c>
      <c r="R955" s="253" t="e">
        <f t="shared" si="2400"/>
        <v>#REF!</v>
      </c>
      <c r="S955" s="253" t="e">
        <f t="shared" si="2403"/>
        <v>#REF!</v>
      </c>
      <c r="T955" s="253" t="e">
        <f t="shared" si="2404"/>
        <v>#REF!</v>
      </c>
      <c r="U955" s="253" t="e">
        <f t="shared" si="2405"/>
        <v>#REF!</v>
      </c>
      <c r="V955" s="253" t="e">
        <f t="shared" si="2406"/>
        <v>#REF!</v>
      </c>
      <c r="W955" s="253" t="e">
        <f t="shared" si="2407"/>
        <v>#REF!</v>
      </c>
      <c r="X955" s="253" t="e">
        <f t="shared" si="2408"/>
        <v>#REF!</v>
      </c>
      <c r="Y955" s="253" t="e">
        <f t="shared" si="2409"/>
        <v>#REF!</v>
      </c>
      <c r="Z955" s="253" t="e">
        <f t="shared" si="2410"/>
        <v>#REF!</v>
      </c>
      <c r="AA955" s="253" t="e">
        <f t="shared" si="2411"/>
        <v>#REF!</v>
      </c>
      <c r="AB955" s="253" t="e">
        <f t="shared" si="2412"/>
        <v>#REF!</v>
      </c>
      <c r="AC955" s="253" t="e">
        <f t="shared" si="2413"/>
        <v>#REF!</v>
      </c>
      <c r="AD955" s="253" t="e">
        <f t="shared" si="2414"/>
        <v>#REF!</v>
      </c>
      <c r="AE955" s="253" t="e">
        <f t="shared" si="2414"/>
        <v>#REF!</v>
      </c>
      <c r="AF955" s="257" t="e">
        <f t="shared" si="2416"/>
        <v>#REF!</v>
      </c>
    </row>
    <row r="956" spans="1:32" ht="25.5" hidden="1" customHeight="1" x14ac:dyDescent="0.2">
      <c r="A956" s="255" t="s">
        <v>45</v>
      </c>
      <c r="B956" s="267">
        <v>811</v>
      </c>
      <c r="C956" s="248" t="s">
        <v>194</v>
      </c>
      <c r="D956" s="248">
        <v>10</v>
      </c>
      <c r="E956" s="248" t="s">
        <v>46</v>
      </c>
      <c r="F956" s="248"/>
      <c r="G956" s="253"/>
      <c r="H956" s="253"/>
      <c r="I956" s="253" t="e">
        <f>#REF!+G956</f>
        <v>#REF!</v>
      </c>
      <c r="J956" s="253" t="e">
        <f t="shared" si="2402"/>
        <v>#REF!</v>
      </c>
      <c r="K956" s="253" t="e">
        <f t="shared" si="2415"/>
        <v>#REF!</v>
      </c>
      <c r="L956" s="253" t="e">
        <f t="shared" si="2415"/>
        <v>#REF!</v>
      </c>
      <c r="M956" s="253" t="e">
        <f t="shared" si="2415"/>
        <v>#REF!</v>
      </c>
      <c r="N956" s="253" t="e">
        <f t="shared" si="2415"/>
        <v>#REF!</v>
      </c>
      <c r="O956" s="253" t="e">
        <f t="shared" si="2415"/>
        <v>#REF!</v>
      </c>
      <c r="P956" s="253" t="e">
        <f t="shared" si="2415"/>
        <v>#REF!</v>
      </c>
      <c r="Q956" s="253" t="e">
        <f t="shared" si="2401"/>
        <v>#REF!</v>
      </c>
      <c r="R956" s="253" t="e">
        <f t="shared" si="2400"/>
        <v>#REF!</v>
      </c>
      <c r="S956" s="253" t="e">
        <f t="shared" si="2403"/>
        <v>#REF!</v>
      </c>
      <c r="T956" s="253" t="e">
        <f t="shared" si="2404"/>
        <v>#REF!</v>
      </c>
      <c r="U956" s="253" t="e">
        <f t="shared" si="2405"/>
        <v>#REF!</v>
      </c>
      <c r="V956" s="253" t="e">
        <f t="shared" si="2406"/>
        <v>#REF!</v>
      </c>
      <c r="W956" s="253" t="e">
        <f t="shared" si="2407"/>
        <v>#REF!</v>
      </c>
      <c r="X956" s="253" t="e">
        <f t="shared" si="2408"/>
        <v>#REF!</v>
      </c>
      <c r="Y956" s="253" t="e">
        <f t="shared" si="2409"/>
        <v>#REF!</v>
      </c>
      <c r="Z956" s="253" t="e">
        <f t="shared" si="2410"/>
        <v>#REF!</v>
      </c>
      <c r="AA956" s="253" t="e">
        <f t="shared" si="2411"/>
        <v>#REF!</v>
      </c>
      <c r="AB956" s="253" t="e">
        <f t="shared" si="2412"/>
        <v>#REF!</v>
      </c>
      <c r="AC956" s="253" t="e">
        <f t="shared" si="2413"/>
        <v>#REF!</v>
      </c>
      <c r="AD956" s="253" t="e">
        <f t="shared" si="2414"/>
        <v>#REF!</v>
      </c>
      <c r="AE956" s="253" t="e">
        <f t="shared" si="2414"/>
        <v>#REF!</v>
      </c>
      <c r="AF956" s="257" t="e">
        <f t="shared" si="2416"/>
        <v>#REF!</v>
      </c>
    </row>
    <row r="957" spans="1:32" ht="12.75" hidden="1" customHeight="1" x14ac:dyDescent="0.2">
      <c r="A957" s="255" t="s">
        <v>299</v>
      </c>
      <c r="B957" s="267">
        <v>811</v>
      </c>
      <c r="C957" s="248" t="s">
        <v>194</v>
      </c>
      <c r="D957" s="248">
        <v>10</v>
      </c>
      <c r="E957" s="248" t="s">
        <v>47</v>
      </c>
      <c r="F957" s="248"/>
      <c r="G957" s="253"/>
      <c r="H957" s="253"/>
      <c r="I957" s="253" t="e">
        <f>#REF!+G957</f>
        <v>#REF!</v>
      </c>
      <c r="J957" s="253" t="e">
        <f t="shared" si="2402"/>
        <v>#REF!</v>
      </c>
      <c r="K957" s="253" t="e">
        <f t="shared" si="2415"/>
        <v>#REF!</v>
      </c>
      <c r="L957" s="253" t="e">
        <f t="shared" si="2415"/>
        <v>#REF!</v>
      </c>
      <c r="M957" s="253" t="e">
        <f t="shared" si="2415"/>
        <v>#REF!</v>
      </c>
      <c r="N957" s="253" t="e">
        <f t="shared" si="2415"/>
        <v>#REF!</v>
      </c>
      <c r="O957" s="253" t="e">
        <f t="shared" si="2415"/>
        <v>#REF!</v>
      </c>
      <c r="P957" s="253" t="e">
        <f t="shared" si="2415"/>
        <v>#REF!</v>
      </c>
      <c r="Q957" s="253" t="e">
        <f t="shared" si="2401"/>
        <v>#REF!</v>
      </c>
      <c r="R957" s="253" t="e">
        <f t="shared" si="2400"/>
        <v>#REF!</v>
      </c>
      <c r="S957" s="253" t="e">
        <f t="shared" si="2403"/>
        <v>#REF!</v>
      </c>
      <c r="T957" s="253" t="e">
        <f t="shared" si="2404"/>
        <v>#REF!</v>
      </c>
      <c r="U957" s="253" t="e">
        <f t="shared" si="2405"/>
        <v>#REF!</v>
      </c>
      <c r="V957" s="253" t="e">
        <f t="shared" si="2406"/>
        <v>#REF!</v>
      </c>
      <c r="W957" s="253" t="e">
        <f t="shared" si="2407"/>
        <v>#REF!</v>
      </c>
      <c r="X957" s="253" t="e">
        <f t="shared" si="2408"/>
        <v>#REF!</v>
      </c>
      <c r="Y957" s="253" t="e">
        <f t="shared" si="2409"/>
        <v>#REF!</v>
      </c>
      <c r="Z957" s="253" t="e">
        <f t="shared" si="2410"/>
        <v>#REF!</v>
      </c>
      <c r="AA957" s="253" t="e">
        <f t="shared" si="2411"/>
        <v>#REF!</v>
      </c>
      <c r="AB957" s="253" t="e">
        <f t="shared" si="2412"/>
        <v>#REF!</v>
      </c>
      <c r="AC957" s="253" t="e">
        <f t="shared" si="2413"/>
        <v>#REF!</v>
      </c>
      <c r="AD957" s="253" t="e">
        <f t="shared" si="2414"/>
        <v>#REF!</v>
      </c>
      <c r="AE957" s="253" t="e">
        <f t="shared" si="2414"/>
        <v>#REF!</v>
      </c>
      <c r="AF957" s="257" t="e">
        <f t="shared" si="2416"/>
        <v>#REF!</v>
      </c>
    </row>
    <row r="958" spans="1:32" ht="12.75" hidden="1" customHeight="1" x14ac:dyDescent="0.2">
      <c r="A958" s="255" t="s">
        <v>300</v>
      </c>
      <c r="B958" s="267">
        <v>811</v>
      </c>
      <c r="C958" s="248" t="s">
        <v>194</v>
      </c>
      <c r="D958" s="248">
        <v>10</v>
      </c>
      <c r="E958" s="248" t="s">
        <v>47</v>
      </c>
      <c r="F958" s="248" t="s">
        <v>301</v>
      </c>
      <c r="G958" s="253"/>
      <c r="H958" s="253"/>
      <c r="I958" s="253" t="e">
        <f>#REF!+G958</f>
        <v>#REF!</v>
      </c>
      <c r="J958" s="253" t="e">
        <f t="shared" si="2402"/>
        <v>#REF!</v>
      </c>
      <c r="K958" s="253" t="e">
        <f t="shared" si="2415"/>
        <v>#REF!</v>
      </c>
      <c r="L958" s="253" t="e">
        <f t="shared" si="2415"/>
        <v>#REF!</v>
      </c>
      <c r="M958" s="253" t="e">
        <f t="shared" si="2415"/>
        <v>#REF!</v>
      </c>
      <c r="N958" s="253" t="e">
        <f t="shared" si="2415"/>
        <v>#REF!</v>
      </c>
      <c r="O958" s="253" t="e">
        <f t="shared" si="2415"/>
        <v>#REF!</v>
      </c>
      <c r="P958" s="253" t="e">
        <f t="shared" si="2415"/>
        <v>#REF!</v>
      </c>
      <c r="Q958" s="253" t="e">
        <f t="shared" si="2401"/>
        <v>#REF!</v>
      </c>
      <c r="R958" s="253" t="e">
        <f t="shared" ref="R958:R1021" si="2417">P958+Q958</f>
        <v>#REF!</v>
      </c>
      <c r="S958" s="253" t="e">
        <f t="shared" si="2403"/>
        <v>#REF!</v>
      </c>
      <c r="T958" s="253" t="e">
        <f t="shared" si="2404"/>
        <v>#REF!</v>
      </c>
      <c r="U958" s="253" t="e">
        <f t="shared" si="2405"/>
        <v>#REF!</v>
      </c>
      <c r="V958" s="253" t="e">
        <f t="shared" si="2406"/>
        <v>#REF!</v>
      </c>
      <c r="W958" s="253" t="e">
        <f t="shared" si="2407"/>
        <v>#REF!</v>
      </c>
      <c r="X958" s="253" t="e">
        <f t="shared" si="2408"/>
        <v>#REF!</v>
      </c>
      <c r="Y958" s="253" t="e">
        <f t="shared" si="2409"/>
        <v>#REF!</v>
      </c>
      <c r="Z958" s="253" t="e">
        <f t="shared" si="2410"/>
        <v>#REF!</v>
      </c>
      <c r="AA958" s="253" t="e">
        <f t="shared" si="2411"/>
        <v>#REF!</v>
      </c>
      <c r="AB958" s="253" t="e">
        <f t="shared" si="2412"/>
        <v>#REF!</v>
      </c>
      <c r="AC958" s="253" t="e">
        <f t="shared" si="2413"/>
        <v>#REF!</v>
      </c>
      <c r="AD958" s="253" t="e">
        <f t="shared" si="2414"/>
        <v>#REF!</v>
      </c>
      <c r="AE958" s="253" t="e">
        <f t="shared" si="2414"/>
        <v>#REF!</v>
      </c>
      <c r="AF958" s="257" t="e">
        <f t="shared" si="2416"/>
        <v>#REF!</v>
      </c>
    </row>
    <row r="959" spans="1:32" ht="12.75" hidden="1" customHeight="1" x14ac:dyDescent="0.2">
      <c r="A959" s="255" t="s">
        <v>324</v>
      </c>
      <c r="B959" s="267">
        <v>811</v>
      </c>
      <c r="C959" s="248" t="s">
        <v>194</v>
      </c>
      <c r="D959" s="248">
        <v>10</v>
      </c>
      <c r="E959" s="248" t="s">
        <v>325</v>
      </c>
      <c r="F959" s="248"/>
      <c r="G959" s="253"/>
      <c r="H959" s="253"/>
      <c r="I959" s="253" t="e">
        <f>#REF!+G959</f>
        <v>#REF!</v>
      </c>
      <c r="J959" s="253" t="e">
        <f t="shared" si="2402"/>
        <v>#REF!</v>
      </c>
      <c r="K959" s="253" t="e">
        <f t="shared" si="2415"/>
        <v>#REF!</v>
      </c>
      <c r="L959" s="253" t="e">
        <f t="shared" si="2415"/>
        <v>#REF!</v>
      </c>
      <c r="M959" s="253" t="e">
        <f t="shared" si="2415"/>
        <v>#REF!</v>
      </c>
      <c r="N959" s="253" t="e">
        <f t="shared" si="2415"/>
        <v>#REF!</v>
      </c>
      <c r="O959" s="253" t="e">
        <f t="shared" si="2415"/>
        <v>#REF!</v>
      </c>
      <c r="P959" s="253" t="e">
        <f t="shared" si="2415"/>
        <v>#REF!</v>
      </c>
      <c r="Q959" s="253" t="e">
        <f t="shared" si="2401"/>
        <v>#REF!</v>
      </c>
      <c r="R959" s="253" t="e">
        <f t="shared" si="2417"/>
        <v>#REF!</v>
      </c>
      <c r="S959" s="253" t="e">
        <f t="shared" si="2403"/>
        <v>#REF!</v>
      </c>
      <c r="T959" s="253" t="e">
        <f t="shared" si="2404"/>
        <v>#REF!</v>
      </c>
      <c r="U959" s="253" t="e">
        <f t="shared" si="2405"/>
        <v>#REF!</v>
      </c>
      <c r="V959" s="253" t="e">
        <f t="shared" si="2406"/>
        <v>#REF!</v>
      </c>
      <c r="W959" s="253" t="e">
        <f t="shared" si="2407"/>
        <v>#REF!</v>
      </c>
      <c r="X959" s="253" t="e">
        <f t="shared" si="2408"/>
        <v>#REF!</v>
      </c>
      <c r="Y959" s="253" t="e">
        <f t="shared" si="2409"/>
        <v>#REF!</v>
      </c>
      <c r="Z959" s="253" t="e">
        <f t="shared" si="2410"/>
        <v>#REF!</v>
      </c>
      <c r="AA959" s="253" t="e">
        <f t="shared" si="2411"/>
        <v>#REF!</v>
      </c>
      <c r="AB959" s="253" t="e">
        <f t="shared" si="2412"/>
        <v>#REF!</v>
      </c>
      <c r="AC959" s="253" t="e">
        <f t="shared" si="2413"/>
        <v>#REF!</v>
      </c>
      <c r="AD959" s="253" t="e">
        <f t="shared" si="2414"/>
        <v>#REF!</v>
      </c>
      <c r="AE959" s="253" t="e">
        <f t="shared" si="2414"/>
        <v>#REF!</v>
      </c>
      <c r="AF959" s="257" t="e">
        <f t="shared" si="2416"/>
        <v>#REF!</v>
      </c>
    </row>
    <row r="960" spans="1:32" ht="25.5" hidden="1" customHeight="1" x14ac:dyDescent="0.2">
      <c r="A960" s="447" t="s">
        <v>48</v>
      </c>
      <c r="B960" s="245">
        <v>811</v>
      </c>
      <c r="C960" s="246" t="s">
        <v>194</v>
      </c>
      <c r="D960" s="246" t="s">
        <v>208</v>
      </c>
      <c r="E960" s="248"/>
      <c r="F960" s="248"/>
      <c r="G960" s="253"/>
      <c r="H960" s="253"/>
      <c r="I960" s="253" t="e">
        <f>#REF!+G960</f>
        <v>#REF!</v>
      </c>
      <c r="J960" s="253" t="e">
        <f t="shared" si="2402"/>
        <v>#REF!</v>
      </c>
      <c r="K960" s="253" t="e">
        <f t="shared" si="2415"/>
        <v>#REF!</v>
      </c>
      <c r="L960" s="253" t="e">
        <f t="shared" si="2415"/>
        <v>#REF!</v>
      </c>
      <c r="M960" s="253" t="e">
        <f t="shared" si="2415"/>
        <v>#REF!</v>
      </c>
      <c r="N960" s="253" t="e">
        <f t="shared" si="2415"/>
        <v>#REF!</v>
      </c>
      <c r="O960" s="253" t="e">
        <f t="shared" si="2415"/>
        <v>#REF!</v>
      </c>
      <c r="P960" s="253" t="e">
        <f t="shared" si="2415"/>
        <v>#REF!</v>
      </c>
      <c r="Q960" s="253" t="e">
        <f t="shared" si="2401"/>
        <v>#REF!</v>
      </c>
      <c r="R960" s="253" t="e">
        <f t="shared" si="2417"/>
        <v>#REF!</v>
      </c>
      <c r="S960" s="253" t="e">
        <f t="shared" si="2403"/>
        <v>#REF!</v>
      </c>
      <c r="T960" s="253" t="e">
        <f t="shared" si="2404"/>
        <v>#REF!</v>
      </c>
      <c r="U960" s="253" t="e">
        <f t="shared" si="2405"/>
        <v>#REF!</v>
      </c>
      <c r="V960" s="253" t="e">
        <f t="shared" si="2406"/>
        <v>#REF!</v>
      </c>
      <c r="W960" s="253" t="e">
        <f t="shared" si="2407"/>
        <v>#REF!</v>
      </c>
      <c r="X960" s="253" t="e">
        <f t="shared" si="2408"/>
        <v>#REF!</v>
      </c>
      <c r="Y960" s="253" t="e">
        <f t="shared" si="2409"/>
        <v>#REF!</v>
      </c>
      <c r="Z960" s="253" t="e">
        <f t="shared" si="2410"/>
        <v>#REF!</v>
      </c>
      <c r="AA960" s="253" t="e">
        <f t="shared" si="2411"/>
        <v>#REF!</v>
      </c>
      <c r="AB960" s="253" t="e">
        <f t="shared" si="2412"/>
        <v>#REF!</v>
      </c>
      <c r="AC960" s="253" t="e">
        <f t="shared" si="2413"/>
        <v>#REF!</v>
      </c>
      <c r="AD960" s="253" t="e">
        <f t="shared" si="2414"/>
        <v>#REF!</v>
      </c>
      <c r="AE960" s="253" t="e">
        <f t="shared" si="2414"/>
        <v>#REF!</v>
      </c>
      <c r="AF960" s="257" t="e">
        <f t="shared" si="2416"/>
        <v>#REF!</v>
      </c>
    </row>
    <row r="961" spans="1:32" ht="25.5" hidden="1" customHeight="1" x14ac:dyDescent="0.2">
      <c r="A961" s="255" t="s">
        <v>45</v>
      </c>
      <c r="B961" s="267">
        <v>811</v>
      </c>
      <c r="C961" s="248" t="s">
        <v>194</v>
      </c>
      <c r="D961" s="248" t="s">
        <v>208</v>
      </c>
      <c r="E961" s="248" t="s">
        <v>46</v>
      </c>
      <c r="F961" s="248"/>
      <c r="G961" s="253"/>
      <c r="H961" s="253"/>
      <c r="I961" s="253" t="e">
        <f>#REF!+G961</f>
        <v>#REF!</v>
      </c>
      <c r="J961" s="253" t="e">
        <f t="shared" si="2402"/>
        <v>#REF!</v>
      </c>
      <c r="K961" s="253" t="e">
        <f t="shared" si="2415"/>
        <v>#REF!</v>
      </c>
      <c r="L961" s="253" t="e">
        <f t="shared" si="2415"/>
        <v>#REF!</v>
      </c>
      <c r="M961" s="253" t="e">
        <f t="shared" si="2415"/>
        <v>#REF!</v>
      </c>
      <c r="N961" s="253" t="e">
        <f t="shared" si="2415"/>
        <v>#REF!</v>
      </c>
      <c r="O961" s="253" t="e">
        <f t="shared" si="2415"/>
        <v>#REF!</v>
      </c>
      <c r="P961" s="253" t="e">
        <f t="shared" si="2415"/>
        <v>#REF!</v>
      </c>
      <c r="Q961" s="253" t="e">
        <f t="shared" si="2401"/>
        <v>#REF!</v>
      </c>
      <c r="R961" s="253" t="e">
        <f t="shared" si="2417"/>
        <v>#REF!</v>
      </c>
      <c r="S961" s="253" t="e">
        <f t="shared" si="2403"/>
        <v>#REF!</v>
      </c>
      <c r="T961" s="253" t="e">
        <f t="shared" si="2404"/>
        <v>#REF!</v>
      </c>
      <c r="U961" s="253" t="e">
        <f t="shared" si="2405"/>
        <v>#REF!</v>
      </c>
      <c r="V961" s="253" t="e">
        <f t="shared" si="2406"/>
        <v>#REF!</v>
      </c>
      <c r="W961" s="253" t="e">
        <f t="shared" si="2407"/>
        <v>#REF!</v>
      </c>
      <c r="X961" s="253" t="e">
        <f t="shared" si="2408"/>
        <v>#REF!</v>
      </c>
      <c r="Y961" s="253" t="e">
        <f t="shared" si="2409"/>
        <v>#REF!</v>
      </c>
      <c r="Z961" s="253" t="e">
        <f t="shared" si="2410"/>
        <v>#REF!</v>
      </c>
      <c r="AA961" s="253" t="e">
        <f t="shared" si="2411"/>
        <v>#REF!</v>
      </c>
      <c r="AB961" s="253" t="e">
        <f t="shared" si="2412"/>
        <v>#REF!</v>
      </c>
      <c r="AC961" s="253" t="e">
        <f t="shared" si="2413"/>
        <v>#REF!</v>
      </c>
      <c r="AD961" s="253" t="e">
        <f t="shared" si="2414"/>
        <v>#REF!</v>
      </c>
      <c r="AE961" s="253" t="e">
        <f t="shared" si="2414"/>
        <v>#REF!</v>
      </c>
      <c r="AF961" s="257" t="e">
        <f t="shared" si="2416"/>
        <v>#REF!</v>
      </c>
    </row>
    <row r="962" spans="1:32" ht="12.75" hidden="1" customHeight="1" x14ac:dyDescent="0.2">
      <c r="A962" s="255" t="s">
        <v>299</v>
      </c>
      <c r="B962" s="267">
        <v>811</v>
      </c>
      <c r="C962" s="248" t="s">
        <v>194</v>
      </c>
      <c r="D962" s="248" t="s">
        <v>208</v>
      </c>
      <c r="E962" s="248" t="s">
        <v>47</v>
      </c>
      <c r="F962" s="248"/>
      <c r="G962" s="253"/>
      <c r="H962" s="253"/>
      <c r="I962" s="253" t="e">
        <f>#REF!+G962</f>
        <v>#REF!</v>
      </c>
      <c r="J962" s="253" t="e">
        <f t="shared" si="2402"/>
        <v>#REF!</v>
      </c>
      <c r="K962" s="253" t="e">
        <f t="shared" si="2415"/>
        <v>#REF!</v>
      </c>
      <c r="L962" s="253" t="e">
        <f t="shared" si="2415"/>
        <v>#REF!</v>
      </c>
      <c r="M962" s="253" t="e">
        <f t="shared" si="2415"/>
        <v>#REF!</v>
      </c>
      <c r="N962" s="253" t="e">
        <f t="shared" si="2415"/>
        <v>#REF!</v>
      </c>
      <c r="O962" s="253" t="e">
        <f t="shared" si="2415"/>
        <v>#REF!</v>
      </c>
      <c r="P962" s="253" t="e">
        <f t="shared" si="2415"/>
        <v>#REF!</v>
      </c>
      <c r="Q962" s="253" t="e">
        <f t="shared" si="2401"/>
        <v>#REF!</v>
      </c>
      <c r="R962" s="253" t="e">
        <f t="shared" si="2417"/>
        <v>#REF!</v>
      </c>
      <c r="S962" s="253" t="e">
        <f t="shared" si="2403"/>
        <v>#REF!</v>
      </c>
      <c r="T962" s="253" t="e">
        <f t="shared" si="2404"/>
        <v>#REF!</v>
      </c>
      <c r="U962" s="253" t="e">
        <f t="shared" si="2405"/>
        <v>#REF!</v>
      </c>
      <c r="V962" s="253" t="e">
        <f t="shared" si="2406"/>
        <v>#REF!</v>
      </c>
      <c r="W962" s="253" t="e">
        <f t="shared" si="2407"/>
        <v>#REF!</v>
      </c>
      <c r="X962" s="253" t="e">
        <f t="shared" si="2408"/>
        <v>#REF!</v>
      </c>
      <c r="Y962" s="253" t="e">
        <f t="shared" si="2409"/>
        <v>#REF!</v>
      </c>
      <c r="Z962" s="253" t="e">
        <f t="shared" si="2410"/>
        <v>#REF!</v>
      </c>
      <c r="AA962" s="253" t="e">
        <f t="shared" si="2411"/>
        <v>#REF!</v>
      </c>
      <c r="AB962" s="253" t="e">
        <f t="shared" si="2412"/>
        <v>#REF!</v>
      </c>
      <c r="AC962" s="253" t="e">
        <f t="shared" si="2413"/>
        <v>#REF!</v>
      </c>
      <c r="AD962" s="253" t="e">
        <f t="shared" si="2414"/>
        <v>#REF!</v>
      </c>
      <c r="AE962" s="253" t="e">
        <f t="shared" si="2414"/>
        <v>#REF!</v>
      </c>
      <c r="AF962" s="257" t="e">
        <f t="shared" si="2416"/>
        <v>#REF!</v>
      </c>
    </row>
    <row r="963" spans="1:32" ht="12.75" hidden="1" customHeight="1" x14ac:dyDescent="0.2">
      <c r="A963" s="255" t="s">
        <v>300</v>
      </c>
      <c r="B963" s="267">
        <v>811</v>
      </c>
      <c r="C963" s="248" t="s">
        <v>194</v>
      </c>
      <c r="D963" s="248" t="s">
        <v>208</v>
      </c>
      <c r="E963" s="248" t="s">
        <v>47</v>
      </c>
      <c r="F963" s="248" t="s">
        <v>301</v>
      </c>
      <c r="G963" s="253"/>
      <c r="H963" s="253"/>
      <c r="I963" s="253" t="e">
        <f>#REF!+G963</f>
        <v>#REF!</v>
      </c>
      <c r="J963" s="253" t="e">
        <f t="shared" si="2402"/>
        <v>#REF!</v>
      </c>
      <c r="K963" s="253" t="e">
        <f t="shared" si="2415"/>
        <v>#REF!</v>
      </c>
      <c r="L963" s="253" t="e">
        <f t="shared" si="2415"/>
        <v>#REF!</v>
      </c>
      <c r="M963" s="253" t="e">
        <f t="shared" si="2415"/>
        <v>#REF!</v>
      </c>
      <c r="N963" s="253" t="e">
        <f t="shared" si="2415"/>
        <v>#REF!</v>
      </c>
      <c r="O963" s="253" t="e">
        <f t="shared" si="2415"/>
        <v>#REF!</v>
      </c>
      <c r="P963" s="253" t="e">
        <f t="shared" si="2415"/>
        <v>#REF!</v>
      </c>
      <c r="Q963" s="253" t="e">
        <f t="shared" si="2401"/>
        <v>#REF!</v>
      </c>
      <c r="R963" s="253" t="e">
        <f t="shared" si="2417"/>
        <v>#REF!</v>
      </c>
      <c r="S963" s="253" t="e">
        <f t="shared" si="2403"/>
        <v>#REF!</v>
      </c>
      <c r="T963" s="253" t="e">
        <f t="shared" si="2404"/>
        <v>#REF!</v>
      </c>
      <c r="U963" s="253" t="e">
        <f t="shared" si="2405"/>
        <v>#REF!</v>
      </c>
      <c r="V963" s="253" t="e">
        <f t="shared" si="2406"/>
        <v>#REF!</v>
      </c>
      <c r="W963" s="253" t="e">
        <f t="shared" si="2407"/>
        <v>#REF!</v>
      </c>
      <c r="X963" s="253" t="e">
        <f t="shared" si="2408"/>
        <v>#REF!</v>
      </c>
      <c r="Y963" s="253" t="e">
        <f t="shared" si="2409"/>
        <v>#REF!</v>
      </c>
      <c r="Z963" s="253" t="e">
        <f t="shared" si="2410"/>
        <v>#REF!</v>
      </c>
      <c r="AA963" s="253" t="e">
        <f t="shared" si="2411"/>
        <v>#REF!</v>
      </c>
      <c r="AB963" s="253" t="e">
        <f t="shared" si="2412"/>
        <v>#REF!</v>
      </c>
      <c r="AC963" s="253" t="e">
        <f t="shared" si="2413"/>
        <v>#REF!</v>
      </c>
      <c r="AD963" s="253" t="e">
        <f t="shared" si="2414"/>
        <v>#REF!</v>
      </c>
      <c r="AE963" s="253" t="e">
        <f t="shared" si="2414"/>
        <v>#REF!</v>
      </c>
      <c r="AF963" s="257" t="e">
        <f t="shared" si="2416"/>
        <v>#REF!</v>
      </c>
    </row>
    <row r="964" spans="1:32" ht="12.75" hidden="1" customHeight="1" x14ac:dyDescent="0.2">
      <c r="A964" s="255" t="s">
        <v>302</v>
      </c>
      <c r="B964" s="267">
        <v>811</v>
      </c>
      <c r="C964" s="248" t="s">
        <v>194</v>
      </c>
      <c r="D964" s="248" t="s">
        <v>208</v>
      </c>
      <c r="E964" s="248" t="s">
        <v>47</v>
      </c>
      <c r="F964" s="248" t="s">
        <v>303</v>
      </c>
      <c r="G964" s="253"/>
      <c r="H964" s="253"/>
      <c r="I964" s="253" t="e">
        <f>#REF!+G964</f>
        <v>#REF!</v>
      </c>
      <c r="J964" s="253" t="e">
        <f t="shared" si="2402"/>
        <v>#REF!</v>
      </c>
      <c r="K964" s="253" t="e">
        <f t="shared" si="2415"/>
        <v>#REF!</v>
      </c>
      <c r="L964" s="253" t="e">
        <f t="shared" si="2415"/>
        <v>#REF!</v>
      </c>
      <c r="M964" s="253" t="e">
        <f t="shared" si="2415"/>
        <v>#REF!</v>
      </c>
      <c r="N964" s="253" t="e">
        <f t="shared" si="2415"/>
        <v>#REF!</v>
      </c>
      <c r="O964" s="253" t="e">
        <f t="shared" si="2415"/>
        <v>#REF!</v>
      </c>
      <c r="P964" s="253" t="e">
        <f t="shared" si="2415"/>
        <v>#REF!</v>
      </c>
      <c r="Q964" s="253" t="e">
        <f t="shared" si="2401"/>
        <v>#REF!</v>
      </c>
      <c r="R964" s="253" t="e">
        <f t="shared" si="2417"/>
        <v>#REF!</v>
      </c>
      <c r="S964" s="253" t="e">
        <f t="shared" si="2403"/>
        <v>#REF!</v>
      </c>
      <c r="T964" s="253" t="e">
        <f t="shared" si="2404"/>
        <v>#REF!</v>
      </c>
      <c r="U964" s="253" t="e">
        <f t="shared" si="2405"/>
        <v>#REF!</v>
      </c>
      <c r="V964" s="253" t="e">
        <f t="shared" si="2406"/>
        <v>#REF!</v>
      </c>
      <c r="W964" s="253" t="e">
        <f t="shared" si="2407"/>
        <v>#REF!</v>
      </c>
      <c r="X964" s="253" t="e">
        <f t="shared" si="2408"/>
        <v>#REF!</v>
      </c>
      <c r="Y964" s="253" t="e">
        <f t="shared" si="2409"/>
        <v>#REF!</v>
      </c>
      <c r="Z964" s="253" t="e">
        <f t="shared" si="2410"/>
        <v>#REF!</v>
      </c>
      <c r="AA964" s="253" t="e">
        <f t="shared" si="2411"/>
        <v>#REF!</v>
      </c>
      <c r="AB964" s="253" t="e">
        <f t="shared" si="2412"/>
        <v>#REF!</v>
      </c>
      <c r="AC964" s="253" t="e">
        <f t="shared" si="2413"/>
        <v>#REF!</v>
      </c>
      <c r="AD964" s="253" t="e">
        <f t="shared" si="2414"/>
        <v>#REF!</v>
      </c>
      <c r="AE964" s="253" t="e">
        <f t="shared" si="2414"/>
        <v>#REF!</v>
      </c>
      <c r="AF964" s="257" t="e">
        <f t="shared" si="2416"/>
        <v>#REF!</v>
      </c>
    </row>
    <row r="965" spans="1:32" ht="25.5" hidden="1" customHeight="1" x14ac:dyDescent="0.2">
      <c r="A965" s="447" t="s">
        <v>229</v>
      </c>
      <c r="B965" s="245">
        <v>811</v>
      </c>
      <c r="C965" s="246" t="s">
        <v>202</v>
      </c>
      <c r="D965" s="246" t="s">
        <v>198</v>
      </c>
      <c r="E965" s="246"/>
      <c r="F965" s="246"/>
      <c r="G965" s="253"/>
      <c r="H965" s="253"/>
      <c r="I965" s="253" t="e">
        <f>#REF!+G965</f>
        <v>#REF!</v>
      </c>
      <c r="J965" s="253" t="e">
        <f t="shared" si="2402"/>
        <v>#REF!</v>
      </c>
      <c r="K965" s="253" t="e">
        <f t="shared" si="2415"/>
        <v>#REF!</v>
      </c>
      <c r="L965" s="253" t="e">
        <f t="shared" si="2415"/>
        <v>#REF!</v>
      </c>
      <c r="M965" s="253" t="e">
        <f t="shared" si="2415"/>
        <v>#REF!</v>
      </c>
      <c r="N965" s="253" t="e">
        <f t="shared" si="2415"/>
        <v>#REF!</v>
      </c>
      <c r="O965" s="253" t="e">
        <f t="shared" si="2415"/>
        <v>#REF!</v>
      </c>
      <c r="P965" s="253" t="e">
        <f t="shared" si="2415"/>
        <v>#REF!</v>
      </c>
      <c r="Q965" s="253" t="e">
        <f t="shared" si="2401"/>
        <v>#REF!</v>
      </c>
      <c r="R965" s="253" t="e">
        <f t="shared" si="2417"/>
        <v>#REF!</v>
      </c>
      <c r="S965" s="253" t="e">
        <f t="shared" si="2403"/>
        <v>#REF!</v>
      </c>
      <c r="T965" s="253" t="e">
        <f t="shared" si="2404"/>
        <v>#REF!</v>
      </c>
      <c r="U965" s="253" t="e">
        <f t="shared" si="2405"/>
        <v>#REF!</v>
      </c>
      <c r="V965" s="253" t="e">
        <f t="shared" si="2406"/>
        <v>#REF!</v>
      </c>
      <c r="W965" s="253" t="e">
        <f t="shared" si="2407"/>
        <v>#REF!</v>
      </c>
      <c r="X965" s="253" t="e">
        <f t="shared" si="2408"/>
        <v>#REF!</v>
      </c>
      <c r="Y965" s="253" t="e">
        <f t="shared" si="2409"/>
        <v>#REF!</v>
      </c>
      <c r="Z965" s="253" t="e">
        <f t="shared" si="2410"/>
        <v>#REF!</v>
      </c>
      <c r="AA965" s="253" t="e">
        <f t="shared" si="2411"/>
        <v>#REF!</v>
      </c>
      <c r="AB965" s="253" t="e">
        <f t="shared" si="2412"/>
        <v>#REF!</v>
      </c>
      <c r="AC965" s="253" t="e">
        <f t="shared" si="2413"/>
        <v>#REF!</v>
      </c>
      <c r="AD965" s="253" t="e">
        <f t="shared" si="2414"/>
        <v>#REF!</v>
      </c>
      <c r="AE965" s="253" t="e">
        <f t="shared" si="2414"/>
        <v>#REF!</v>
      </c>
      <c r="AF965" s="257" t="e">
        <f t="shared" si="2416"/>
        <v>#REF!</v>
      </c>
    </row>
    <row r="966" spans="1:32" ht="12.75" hidden="1" customHeight="1" x14ac:dyDescent="0.2">
      <c r="A966" s="255" t="s">
        <v>358</v>
      </c>
      <c r="B966" s="267">
        <v>811</v>
      </c>
      <c r="C966" s="248" t="s">
        <v>202</v>
      </c>
      <c r="D966" s="248" t="s">
        <v>198</v>
      </c>
      <c r="E966" s="248" t="s">
        <v>359</v>
      </c>
      <c r="F966" s="248"/>
      <c r="G966" s="253"/>
      <c r="H966" s="253"/>
      <c r="I966" s="253" t="e">
        <f>#REF!+G966</f>
        <v>#REF!</v>
      </c>
      <c r="J966" s="253" t="e">
        <f t="shared" si="2402"/>
        <v>#REF!</v>
      </c>
      <c r="K966" s="253" t="e">
        <f t="shared" si="2415"/>
        <v>#REF!</v>
      </c>
      <c r="L966" s="253" t="e">
        <f t="shared" si="2415"/>
        <v>#REF!</v>
      </c>
      <c r="M966" s="253" t="e">
        <f t="shared" si="2415"/>
        <v>#REF!</v>
      </c>
      <c r="N966" s="253" t="e">
        <f t="shared" si="2415"/>
        <v>#REF!</v>
      </c>
      <c r="O966" s="253" t="e">
        <f t="shared" si="2415"/>
        <v>#REF!</v>
      </c>
      <c r="P966" s="253" t="e">
        <f t="shared" si="2415"/>
        <v>#REF!</v>
      </c>
      <c r="Q966" s="253" t="e">
        <f t="shared" si="2415"/>
        <v>#REF!</v>
      </c>
      <c r="R966" s="253" t="e">
        <f t="shared" si="2417"/>
        <v>#REF!</v>
      </c>
      <c r="S966" s="253" t="e">
        <f t="shared" si="2403"/>
        <v>#REF!</v>
      </c>
      <c r="T966" s="253" t="e">
        <f t="shared" si="2404"/>
        <v>#REF!</v>
      </c>
      <c r="U966" s="253" t="e">
        <f t="shared" si="2405"/>
        <v>#REF!</v>
      </c>
      <c r="V966" s="253" t="e">
        <f t="shared" si="2406"/>
        <v>#REF!</v>
      </c>
      <c r="W966" s="253" t="e">
        <f t="shared" si="2407"/>
        <v>#REF!</v>
      </c>
      <c r="X966" s="253" t="e">
        <f t="shared" si="2408"/>
        <v>#REF!</v>
      </c>
      <c r="Y966" s="253" t="e">
        <f t="shared" si="2409"/>
        <v>#REF!</v>
      </c>
      <c r="Z966" s="253" t="e">
        <f t="shared" si="2410"/>
        <v>#REF!</v>
      </c>
      <c r="AA966" s="253" t="e">
        <f t="shared" si="2411"/>
        <v>#REF!</v>
      </c>
      <c r="AB966" s="253" t="e">
        <f t="shared" si="2412"/>
        <v>#REF!</v>
      </c>
      <c r="AC966" s="253" t="e">
        <f t="shared" si="2413"/>
        <v>#REF!</v>
      </c>
      <c r="AD966" s="253" t="e">
        <f t="shared" si="2414"/>
        <v>#REF!</v>
      </c>
      <c r="AE966" s="253" t="e">
        <f t="shared" si="2414"/>
        <v>#REF!</v>
      </c>
      <c r="AF966" s="257" t="e">
        <f t="shared" si="2416"/>
        <v>#REF!</v>
      </c>
    </row>
    <row r="967" spans="1:32" ht="12.75" hidden="1" customHeight="1" x14ac:dyDescent="0.2">
      <c r="A967" s="255" t="s">
        <v>360</v>
      </c>
      <c r="B967" s="267">
        <v>811</v>
      </c>
      <c r="C967" s="248" t="s">
        <v>202</v>
      </c>
      <c r="D967" s="248" t="s">
        <v>198</v>
      </c>
      <c r="E967" s="248" t="s">
        <v>361</v>
      </c>
      <c r="F967" s="248"/>
      <c r="G967" s="253"/>
      <c r="H967" s="253"/>
      <c r="I967" s="253" t="e">
        <f>#REF!+G967</f>
        <v>#REF!</v>
      </c>
      <c r="J967" s="253" t="e">
        <f t="shared" si="2402"/>
        <v>#REF!</v>
      </c>
      <c r="K967" s="253" t="e">
        <f t="shared" si="2415"/>
        <v>#REF!</v>
      </c>
      <c r="L967" s="253" t="e">
        <f t="shared" si="2415"/>
        <v>#REF!</v>
      </c>
      <c r="M967" s="253" t="e">
        <f t="shared" si="2415"/>
        <v>#REF!</v>
      </c>
      <c r="N967" s="253" t="e">
        <f t="shared" si="2415"/>
        <v>#REF!</v>
      </c>
      <c r="O967" s="253" t="e">
        <f t="shared" si="2415"/>
        <v>#REF!</v>
      </c>
      <c r="P967" s="253" t="e">
        <f t="shared" si="2415"/>
        <v>#REF!</v>
      </c>
      <c r="Q967" s="253" t="e">
        <f t="shared" si="2415"/>
        <v>#REF!</v>
      </c>
      <c r="R967" s="253" t="e">
        <f t="shared" si="2417"/>
        <v>#REF!</v>
      </c>
      <c r="S967" s="253" t="e">
        <f t="shared" si="2403"/>
        <v>#REF!</v>
      </c>
      <c r="T967" s="253" t="e">
        <f t="shared" si="2404"/>
        <v>#REF!</v>
      </c>
      <c r="U967" s="253" t="e">
        <f t="shared" si="2405"/>
        <v>#REF!</v>
      </c>
      <c r="V967" s="253" t="e">
        <f t="shared" si="2406"/>
        <v>#REF!</v>
      </c>
      <c r="W967" s="253" t="e">
        <f t="shared" si="2407"/>
        <v>#REF!</v>
      </c>
      <c r="X967" s="253" t="e">
        <f t="shared" si="2408"/>
        <v>#REF!</v>
      </c>
      <c r="Y967" s="253" t="e">
        <f t="shared" si="2409"/>
        <v>#REF!</v>
      </c>
      <c r="Z967" s="253" t="e">
        <f t="shared" si="2410"/>
        <v>#REF!</v>
      </c>
      <c r="AA967" s="253" t="e">
        <f t="shared" si="2411"/>
        <v>#REF!</v>
      </c>
      <c r="AB967" s="253" t="e">
        <f t="shared" si="2412"/>
        <v>#REF!</v>
      </c>
      <c r="AC967" s="253" t="e">
        <f t="shared" si="2413"/>
        <v>#REF!</v>
      </c>
      <c r="AD967" s="253" t="e">
        <f t="shared" si="2414"/>
        <v>#REF!</v>
      </c>
      <c r="AE967" s="253" t="e">
        <f t="shared" si="2414"/>
        <v>#REF!</v>
      </c>
      <c r="AF967" s="257" t="e">
        <f t="shared" si="2416"/>
        <v>#REF!</v>
      </c>
    </row>
    <row r="968" spans="1:32" ht="12.75" hidden="1" customHeight="1" x14ac:dyDescent="0.2">
      <c r="A968" s="255" t="s">
        <v>300</v>
      </c>
      <c r="B968" s="267">
        <v>811</v>
      </c>
      <c r="C968" s="248" t="s">
        <v>202</v>
      </c>
      <c r="D968" s="248" t="s">
        <v>198</v>
      </c>
      <c r="E968" s="248" t="s">
        <v>361</v>
      </c>
      <c r="F968" s="248" t="s">
        <v>301</v>
      </c>
      <c r="G968" s="253"/>
      <c r="H968" s="253"/>
      <c r="I968" s="253" t="e">
        <f>#REF!+G968</f>
        <v>#REF!</v>
      </c>
      <c r="J968" s="253" t="e">
        <f t="shared" si="2402"/>
        <v>#REF!</v>
      </c>
      <c r="K968" s="253" t="e">
        <f t="shared" si="2415"/>
        <v>#REF!</v>
      </c>
      <c r="L968" s="253" t="e">
        <f t="shared" si="2415"/>
        <v>#REF!</v>
      </c>
      <c r="M968" s="253" t="e">
        <f t="shared" si="2415"/>
        <v>#REF!</v>
      </c>
      <c r="N968" s="253" t="e">
        <f t="shared" si="2415"/>
        <v>#REF!</v>
      </c>
      <c r="O968" s="253" t="e">
        <f t="shared" si="2415"/>
        <v>#REF!</v>
      </c>
      <c r="P968" s="253" t="e">
        <f t="shared" si="2415"/>
        <v>#REF!</v>
      </c>
      <c r="Q968" s="253" t="e">
        <f t="shared" si="2415"/>
        <v>#REF!</v>
      </c>
      <c r="R968" s="253" t="e">
        <f t="shared" si="2417"/>
        <v>#REF!</v>
      </c>
      <c r="S968" s="253" t="e">
        <f t="shared" si="2403"/>
        <v>#REF!</v>
      </c>
      <c r="T968" s="253" t="e">
        <f t="shared" si="2404"/>
        <v>#REF!</v>
      </c>
      <c r="U968" s="253" t="e">
        <f t="shared" si="2405"/>
        <v>#REF!</v>
      </c>
      <c r="V968" s="253" t="e">
        <f t="shared" si="2406"/>
        <v>#REF!</v>
      </c>
      <c r="W968" s="253" t="e">
        <f t="shared" si="2407"/>
        <v>#REF!</v>
      </c>
      <c r="X968" s="253" t="e">
        <f t="shared" si="2408"/>
        <v>#REF!</v>
      </c>
      <c r="Y968" s="253" t="e">
        <f t="shared" si="2409"/>
        <v>#REF!</v>
      </c>
      <c r="Z968" s="253" t="e">
        <f t="shared" si="2410"/>
        <v>#REF!</v>
      </c>
      <c r="AA968" s="253" t="e">
        <f t="shared" si="2411"/>
        <v>#REF!</v>
      </c>
      <c r="AB968" s="253" t="e">
        <f t="shared" si="2412"/>
        <v>#REF!</v>
      </c>
      <c r="AC968" s="253" t="e">
        <f t="shared" si="2413"/>
        <v>#REF!</v>
      </c>
      <c r="AD968" s="253" t="e">
        <f t="shared" si="2414"/>
        <v>#REF!</v>
      </c>
      <c r="AE968" s="253" t="e">
        <f t="shared" si="2414"/>
        <v>#REF!</v>
      </c>
      <c r="AF968" s="257" t="e">
        <f t="shared" si="2416"/>
        <v>#REF!</v>
      </c>
    </row>
    <row r="969" spans="1:32" ht="12.75" hidden="1" customHeight="1" x14ac:dyDescent="0.2">
      <c r="A969" s="574" t="s">
        <v>49</v>
      </c>
      <c r="B969" s="575"/>
      <c r="C969" s="575"/>
      <c r="D969" s="575"/>
      <c r="E969" s="575"/>
      <c r="F969" s="575"/>
      <c r="G969" s="253"/>
      <c r="H969" s="253"/>
      <c r="I969" s="253" t="e">
        <f>#REF!+G969</f>
        <v>#REF!</v>
      </c>
      <c r="J969" s="253" t="e">
        <f t="shared" si="2402"/>
        <v>#REF!</v>
      </c>
      <c r="K969" s="253" t="e">
        <f t="shared" si="2415"/>
        <v>#REF!</v>
      </c>
      <c r="L969" s="253" t="e">
        <f t="shared" si="2415"/>
        <v>#REF!</v>
      </c>
      <c r="M969" s="253" t="e">
        <f t="shared" si="2415"/>
        <v>#REF!</v>
      </c>
      <c r="N969" s="253" t="e">
        <f t="shared" si="2415"/>
        <v>#REF!</v>
      </c>
      <c r="O969" s="253" t="e">
        <f t="shared" si="2415"/>
        <v>#REF!</v>
      </c>
      <c r="P969" s="253" t="e">
        <f t="shared" si="2415"/>
        <v>#REF!</v>
      </c>
      <c r="Q969" s="253" t="e">
        <f t="shared" si="2415"/>
        <v>#REF!</v>
      </c>
      <c r="R969" s="253" t="e">
        <f t="shared" si="2417"/>
        <v>#REF!</v>
      </c>
      <c r="S969" s="253" t="e">
        <f t="shared" si="2403"/>
        <v>#REF!</v>
      </c>
      <c r="T969" s="253" t="e">
        <f t="shared" si="2404"/>
        <v>#REF!</v>
      </c>
      <c r="U969" s="253" t="e">
        <f t="shared" si="2405"/>
        <v>#REF!</v>
      </c>
      <c r="V969" s="253" t="e">
        <f t="shared" si="2406"/>
        <v>#REF!</v>
      </c>
      <c r="W969" s="253" t="e">
        <f t="shared" si="2407"/>
        <v>#REF!</v>
      </c>
      <c r="X969" s="253" t="e">
        <f t="shared" si="2408"/>
        <v>#REF!</v>
      </c>
      <c r="Y969" s="253" t="e">
        <f t="shared" si="2409"/>
        <v>#REF!</v>
      </c>
      <c r="Z969" s="253" t="e">
        <f t="shared" si="2410"/>
        <v>#REF!</v>
      </c>
      <c r="AA969" s="253" t="e">
        <f t="shared" si="2411"/>
        <v>#REF!</v>
      </c>
      <c r="AB969" s="253" t="e">
        <f t="shared" si="2412"/>
        <v>#REF!</v>
      </c>
      <c r="AC969" s="253" t="e">
        <f t="shared" si="2413"/>
        <v>#REF!</v>
      </c>
      <c r="AD969" s="253" t="e">
        <f t="shared" si="2414"/>
        <v>#REF!</v>
      </c>
      <c r="AE969" s="253" t="e">
        <f t="shared" si="2414"/>
        <v>#REF!</v>
      </c>
      <c r="AF969" s="257" t="e">
        <f t="shared" si="2416"/>
        <v>#REF!</v>
      </c>
    </row>
    <row r="970" spans="1:32" ht="12.75" hidden="1" customHeight="1" x14ac:dyDescent="0.2">
      <c r="A970" s="447" t="s">
        <v>306</v>
      </c>
      <c r="B970" s="246" t="s">
        <v>50</v>
      </c>
      <c r="C970" s="246" t="s">
        <v>196</v>
      </c>
      <c r="D970" s="246"/>
      <c r="E970" s="246"/>
      <c r="F970" s="246"/>
      <c r="G970" s="253"/>
      <c r="H970" s="253"/>
      <c r="I970" s="253" t="e">
        <f>#REF!+G970</f>
        <v>#REF!</v>
      </c>
      <c r="J970" s="253" t="e">
        <f t="shared" si="2402"/>
        <v>#REF!</v>
      </c>
      <c r="K970" s="253" t="e">
        <f t="shared" si="2415"/>
        <v>#REF!</v>
      </c>
      <c r="L970" s="253" t="e">
        <f t="shared" si="2415"/>
        <v>#REF!</v>
      </c>
      <c r="M970" s="253" t="e">
        <f t="shared" si="2415"/>
        <v>#REF!</v>
      </c>
      <c r="N970" s="253" t="e">
        <f t="shared" si="2415"/>
        <v>#REF!</v>
      </c>
      <c r="O970" s="253" t="e">
        <f t="shared" si="2415"/>
        <v>#REF!</v>
      </c>
      <c r="P970" s="253" t="e">
        <f t="shared" si="2415"/>
        <v>#REF!</v>
      </c>
      <c r="Q970" s="253" t="e">
        <f t="shared" si="2415"/>
        <v>#REF!</v>
      </c>
      <c r="R970" s="253" t="e">
        <f t="shared" si="2417"/>
        <v>#REF!</v>
      </c>
      <c r="S970" s="253" t="e">
        <f t="shared" si="2403"/>
        <v>#REF!</v>
      </c>
      <c r="T970" s="253" t="e">
        <f t="shared" si="2404"/>
        <v>#REF!</v>
      </c>
      <c r="U970" s="253" t="e">
        <f t="shared" si="2405"/>
        <v>#REF!</v>
      </c>
      <c r="V970" s="253" t="e">
        <f t="shared" si="2406"/>
        <v>#REF!</v>
      </c>
      <c r="W970" s="253" t="e">
        <f t="shared" si="2407"/>
        <v>#REF!</v>
      </c>
      <c r="X970" s="253" t="e">
        <f t="shared" si="2408"/>
        <v>#REF!</v>
      </c>
      <c r="Y970" s="253" t="e">
        <f t="shared" si="2409"/>
        <v>#REF!</v>
      </c>
      <c r="Z970" s="253" t="e">
        <f t="shared" si="2410"/>
        <v>#REF!</v>
      </c>
      <c r="AA970" s="253" t="e">
        <f t="shared" si="2411"/>
        <v>#REF!</v>
      </c>
      <c r="AB970" s="253" t="e">
        <f t="shared" si="2412"/>
        <v>#REF!</v>
      </c>
      <c r="AC970" s="253" t="e">
        <f t="shared" si="2413"/>
        <v>#REF!</v>
      </c>
      <c r="AD970" s="253" t="e">
        <f t="shared" si="2414"/>
        <v>#REF!</v>
      </c>
      <c r="AE970" s="253" t="e">
        <f t="shared" si="2414"/>
        <v>#REF!</v>
      </c>
      <c r="AF970" s="257" t="e">
        <f t="shared" si="2416"/>
        <v>#REF!</v>
      </c>
    </row>
    <row r="971" spans="1:32" ht="12.75" hidden="1" customHeight="1" x14ac:dyDescent="0.2">
      <c r="A971" s="447" t="s">
        <v>216</v>
      </c>
      <c r="B971" s="246" t="s">
        <v>50</v>
      </c>
      <c r="C971" s="246" t="s">
        <v>196</v>
      </c>
      <c r="D971" s="246" t="s">
        <v>190</v>
      </c>
      <c r="E971" s="246"/>
      <c r="F971" s="246"/>
      <c r="G971" s="253"/>
      <c r="H971" s="253"/>
      <c r="I971" s="253" t="e">
        <f>#REF!+G971</f>
        <v>#REF!</v>
      </c>
      <c r="J971" s="253" t="e">
        <f t="shared" si="2402"/>
        <v>#REF!</v>
      </c>
      <c r="K971" s="253" t="e">
        <f t="shared" si="2415"/>
        <v>#REF!</v>
      </c>
      <c r="L971" s="253" t="e">
        <f t="shared" si="2415"/>
        <v>#REF!</v>
      </c>
      <c r="M971" s="253" t="e">
        <f t="shared" si="2415"/>
        <v>#REF!</v>
      </c>
      <c r="N971" s="253" t="e">
        <f t="shared" si="2415"/>
        <v>#REF!</v>
      </c>
      <c r="O971" s="253" t="e">
        <f t="shared" si="2415"/>
        <v>#REF!</v>
      </c>
      <c r="P971" s="253" t="e">
        <f t="shared" si="2415"/>
        <v>#REF!</v>
      </c>
      <c r="Q971" s="253" t="e">
        <f t="shared" si="2415"/>
        <v>#REF!</v>
      </c>
      <c r="R971" s="253" t="e">
        <f t="shared" si="2417"/>
        <v>#REF!</v>
      </c>
      <c r="S971" s="253" t="e">
        <f t="shared" si="2403"/>
        <v>#REF!</v>
      </c>
      <c r="T971" s="253" t="e">
        <f t="shared" si="2404"/>
        <v>#REF!</v>
      </c>
      <c r="U971" s="253" t="e">
        <f t="shared" si="2405"/>
        <v>#REF!</v>
      </c>
      <c r="V971" s="253" t="e">
        <f t="shared" si="2406"/>
        <v>#REF!</v>
      </c>
      <c r="W971" s="253" t="e">
        <f t="shared" si="2407"/>
        <v>#REF!</v>
      </c>
      <c r="X971" s="253" t="e">
        <f t="shared" si="2408"/>
        <v>#REF!</v>
      </c>
      <c r="Y971" s="253" t="e">
        <f t="shared" si="2409"/>
        <v>#REF!</v>
      </c>
      <c r="Z971" s="253" t="e">
        <f t="shared" si="2410"/>
        <v>#REF!</v>
      </c>
      <c r="AA971" s="253" t="e">
        <f t="shared" si="2411"/>
        <v>#REF!</v>
      </c>
      <c r="AB971" s="253" t="e">
        <f t="shared" si="2412"/>
        <v>#REF!</v>
      </c>
      <c r="AC971" s="253" t="e">
        <f t="shared" si="2413"/>
        <v>#REF!</v>
      </c>
      <c r="AD971" s="253" t="e">
        <f t="shared" si="2414"/>
        <v>#REF!</v>
      </c>
      <c r="AE971" s="253" t="e">
        <f t="shared" si="2414"/>
        <v>#REF!</v>
      </c>
      <c r="AF971" s="257" t="e">
        <f t="shared" si="2416"/>
        <v>#REF!</v>
      </c>
    </row>
    <row r="972" spans="1:32" ht="38.25" hidden="1" customHeight="1" x14ac:dyDescent="0.2">
      <c r="A972" s="255" t="s">
        <v>123</v>
      </c>
      <c r="B972" s="248" t="s">
        <v>50</v>
      </c>
      <c r="C972" s="248" t="s">
        <v>196</v>
      </c>
      <c r="D972" s="248" t="s">
        <v>190</v>
      </c>
      <c r="E972" s="256" t="s">
        <v>332</v>
      </c>
      <c r="F972" s="246"/>
      <c r="G972" s="253"/>
      <c r="H972" s="253"/>
      <c r="I972" s="253" t="e">
        <f>#REF!+G972</f>
        <v>#REF!</v>
      </c>
      <c r="J972" s="253" t="e">
        <f t="shared" si="2402"/>
        <v>#REF!</v>
      </c>
      <c r="K972" s="253" t="e">
        <f t="shared" si="2415"/>
        <v>#REF!</v>
      </c>
      <c r="L972" s="253" t="e">
        <f t="shared" si="2415"/>
        <v>#REF!</v>
      </c>
      <c r="M972" s="253" t="e">
        <f t="shared" si="2415"/>
        <v>#REF!</v>
      </c>
      <c r="N972" s="253" t="e">
        <f t="shared" si="2415"/>
        <v>#REF!</v>
      </c>
      <c r="O972" s="253" t="e">
        <f t="shared" si="2415"/>
        <v>#REF!</v>
      </c>
      <c r="P972" s="253" t="e">
        <f t="shared" si="2415"/>
        <v>#REF!</v>
      </c>
      <c r="Q972" s="253" t="e">
        <f t="shared" si="2415"/>
        <v>#REF!</v>
      </c>
      <c r="R972" s="253" t="e">
        <f t="shared" si="2417"/>
        <v>#REF!</v>
      </c>
      <c r="S972" s="253" t="e">
        <f t="shared" si="2403"/>
        <v>#REF!</v>
      </c>
      <c r="T972" s="253" t="e">
        <f t="shared" si="2404"/>
        <v>#REF!</v>
      </c>
      <c r="U972" s="253" t="e">
        <f t="shared" si="2405"/>
        <v>#REF!</v>
      </c>
      <c r="V972" s="253" t="e">
        <f t="shared" si="2406"/>
        <v>#REF!</v>
      </c>
      <c r="W972" s="253" t="e">
        <f t="shared" si="2407"/>
        <v>#REF!</v>
      </c>
      <c r="X972" s="253" t="e">
        <f t="shared" si="2408"/>
        <v>#REF!</v>
      </c>
      <c r="Y972" s="253" t="e">
        <f t="shared" si="2409"/>
        <v>#REF!</v>
      </c>
      <c r="Z972" s="253" t="e">
        <f t="shared" si="2410"/>
        <v>#REF!</v>
      </c>
      <c r="AA972" s="253" t="e">
        <f t="shared" si="2411"/>
        <v>#REF!</v>
      </c>
      <c r="AB972" s="253" t="e">
        <f t="shared" si="2412"/>
        <v>#REF!</v>
      </c>
      <c r="AC972" s="253" t="e">
        <f t="shared" si="2413"/>
        <v>#REF!</v>
      </c>
      <c r="AD972" s="253" t="e">
        <f t="shared" si="2414"/>
        <v>#REF!</v>
      </c>
      <c r="AE972" s="253" t="e">
        <f t="shared" si="2414"/>
        <v>#REF!</v>
      </c>
      <c r="AF972" s="257" t="e">
        <f t="shared" si="2416"/>
        <v>#REF!</v>
      </c>
    </row>
    <row r="973" spans="1:32" ht="12.75" hidden="1" customHeight="1" x14ac:dyDescent="0.2">
      <c r="A973" s="255" t="s">
        <v>333</v>
      </c>
      <c r="B973" s="248" t="s">
        <v>50</v>
      </c>
      <c r="C973" s="248" t="s">
        <v>196</v>
      </c>
      <c r="D973" s="248" t="s">
        <v>190</v>
      </c>
      <c r="E973" s="256" t="s">
        <v>334</v>
      </c>
      <c r="F973" s="246"/>
      <c r="G973" s="253"/>
      <c r="H973" s="253"/>
      <c r="I973" s="253" t="e">
        <f>#REF!+G973</f>
        <v>#REF!</v>
      </c>
      <c r="J973" s="253" t="e">
        <f t="shared" si="2402"/>
        <v>#REF!</v>
      </c>
      <c r="K973" s="253" t="e">
        <f t="shared" si="2415"/>
        <v>#REF!</v>
      </c>
      <c r="L973" s="253" t="e">
        <f t="shared" si="2415"/>
        <v>#REF!</v>
      </c>
      <c r="M973" s="253" t="e">
        <f t="shared" si="2415"/>
        <v>#REF!</v>
      </c>
      <c r="N973" s="253" t="e">
        <f t="shared" si="2415"/>
        <v>#REF!</v>
      </c>
      <c r="O973" s="253" t="e">
        <f t="shared" si="2415"/>
        <v>#REF!</v>
      </c>
      <c r="P973" s="253" t="e">
        <f t="shared" si="2415"/>
        <v>#REF!</v>
      </c>
      <c r="Q973" s="253" t="e">
        <f t="shared" si="2415"/>
        <v>#REF!</v>
      </c>
      <c r="R973" s="253" t="e">
        <f t="shared" si="2417"/>
        <v>#REF!</v>
      </c>
      <c r="S973" s="253" t="e">
        <f t="shared" si="2403"/>
        <v>#REF!</v>
      </c>
      <c r="T973" s="253" t="e">
        <f t="shared" si="2404"/>
        <v>#REF!</v>
      </c>
      <c r="U973" s="253" t="e">
        <f t="shared" si="2405"/>
        <v>#REF!</v>
      </c>
      <c r="V973" s="253" t="e">
        <f t="shared" si="2406"/>
        <v>#REF!</v>
      </c>
      <c r="W973" s="253" t="e">
        <f t="shared" si="2407"/>
        <v>#REF!</v>
      </c>
      <c r="X973" s="253" t="e">
        <f t="shared" si="2408"/>
        <v>#REF!</v>
      </c>
      <c r="Y973" s="253" t="e">
        <f t="shared" si="2409"/>
        <v>#REF!</v>
      </c>
      <c r="Z973" s="253" t="e">
        <f t="shared" si="2410"/>
        <v>#REF!</v>
      </c>
      <c r="AA973" s="253" t="e">
        <f t="shared" si="2411"/>
        <v>#REF!</v>
      </c>
      <c r="AB973" s="253" t="e">
        <f t="shared" si="2412"/>
        <v>#REF!</v>
      </c>
      <c r="AC973" s="253" t="e">
        <f t="shared" si="2413"/>
        <v>#REF!</v>
      </c>
      <c r="AD973" s="253" t="e">
        <f t="shared" si="2414"/>
        <v>#REF!</v>
      </c>
      <c r="AE973" s="253" t="e">
        <f t="shared" si="2414"/>
        <v>#REF!</v>
      </c>
      <c r="AF973" s="257" t="e">
        <f t="shared" si="2416"/>
        <v>#REF!</v>
      </c>
    </row>
    <row r="974" spans="1:32" ht="12.75" hidden="1" customHeight="1" x14ac:dyDescent="0.2">
      <c r="A974" s="255" t="s">
        <v>320</v>
      </c>
      <c r="B974" s="248" t="s">
        <v>50</v>
      </c>
      <c r="C974" s="248" t="s">
        <v>196</v>
      </c>
      <c r="D974" s="248" t="s">
        <v>190</v>
      </c>
      <c r="E974" s="256" t="s">
        <v>334</v>
      </c>
      <c r="F974" s="248" t="s">
        <v>321</v>
      </c>
      <c r="G974" s="253"/>
      <c r="H974" s="253"/>
      <c r="I974" s="253" t="e">
        <f>#REF!+G974</f>
        <v>#REF!</v>
      </c>
      <c r="J974" s="253" t="e">
        <f t="shared" si="2402"/>
        <v>#REF!</v>
      </c>
      <c r="K974" s="253" t="e">
        <f t="shared" si="2415"/>
        <v>#REF!</v>
      </c>
      <c r="L974" s="253" t="e">
        <f t="shared" si="2415"/>
        <v>#REF!</v>
      </c>
      <c r="M974" s="253" t="e">
        <f t="shared" si="2415"/>
        <v>#REF!</v>
      </c>
      <c r="N974" s="253" t="e">
        <f t="shared" si="2415"/>
        <v>#REF!</v>
      </c>
      <c r="O974" s="253" t="e">
        <f t="shared" si="2415"/>
        <v>#REF!</v>
      </c>
      <c r="P974" s="253" t="e">
        <f t="shared" si="2415"/>
        <v>#REF!</v>
      </c>
      <c r="Q974" s="253" t="e">
        <f t="shared" si="2415"/>
        <v>#REF!</v>
      </c>
      <c r="R974" s="253" t="e">
        <f t="shared" si="2417"/>
        <v>#REF!</v>
      </c>
      <c r="S974" s="253" t="e">
        <f t="shared" si="2403"/>
        <v>#REF!</v>
      </c>
      <c r="T974" s="253" t="e">
        <f t="shared" si="2404"/>
        <v>#REF!</v>
      </c>
      <c r="U974" s="253" t="e">
        <f t="shared" si="2405"/>
        <v>#REF!</v>
      </c>
      <c r="V974" s="253" t="e">
        <f t="shared" si="2406"/>
        <v>#REF!</v>
      </c>
      <c r="W974" s="253" t="e">
        <f t="shared" si="2407"/>
        <v>#REF!</v>
      </c>
      <c r="X974" s="253" t="e">
        <f t="shared" si="2408"/>
        <v>#REF!</v>
      </c>
      <c r="Y974" s="253" t="e">
        <f t="shared" si="2409"/>
        <v>#REF!</v>
      </c>
      <c r="Z974" s="253" t="e">
        <f t="shared" si="2410"/>
        <v>#REF!</v>
      </c>
      <c r="AA974" s="253" t="e">
        <f t="shared" si="2411"/>
        <v>#REF!</v>
      </c>
      <c r="AB974" s="253" t="e">
        <f t="shared" si="2412"/>
        <v>#REF!</v>
      </c>
      <c r="AC974" s="253" t="e">
        <f t="shared" si="2413"/>
        <v>#REF!</v>
      </c>
      <c r="AD974" s="253" t="e">
        <f t="shared" si="2414"/>
        <v>#REF!</v>
      </c>
      <c r="AE974" s="253" t="e">
        <f t="shared" si="2414"/>
        <v>#REF!</v>
      </c>
      <c r="AF974" s="257" t="e">
        <f t="shared" si="2416"/>
        <v>#REF!</v>
      </c>
    </row>
    <row r="975" spans="1:32" ht="12.75" hidden="1" customHeight="1" x14ac:dyDescent="0.2">
      <c r="A975" s="255" t="s">
        <v>344</v>
      </c>
      <c r="B975" s="248" t="s">
        <v>50</v>
      </c>
      <c r="C975" s="248" t="s">
        <v>196</v>
      </c>
      <c r="D975" s="248" t="s">
        <v>190</v>
      </c>
      <c r="E975" s="248" t="s">
        <v>51</v>
      </c>
      <c r="F975" s="248"/>
      <c r="G975" s="253"/>
      <c r="H975" s="253"/>
      <c r="I975" s="253" t="e">
        <f>#REF!+G975</f>
        <v>#REF!</v>
      </c>
      <c r="J975" s="253" t="e">
        <f t="shared" si="2402"/>
        <v>#REF!</v>
      </c>
      <c r="K975" s="253" t="e">
        <f t="shared" si="2415"/>
        <v>#REF!</v>
      </c>
      <c r="L975" s="253" t="e">
        <f t="shared" si="2415"/>
        <v>#REF!</v>
      </c>
      <c r="M975" s="253" t="e">
        <f t="shared" si="2415"/>
        <v>#REF!</v>
      </c>
      <c r="N975" s="253" t="e">
        <f t="shared" si="2415"/>
        <v>#REF!</v>
      </c>
      <c r="O975" s="253" t="e">
        <f t="shared" si="2415"/>
        <v>#REF!</v>
      </c>
      <c r="P975" s="253" t="e">
        <f t="shared" si="2415"/>
        <v>#REF!</v>
      </c>
      <c r="Q975" s="253" t="e">
        <f t="shared" si="2415"/>
        <v>#REF!</v>
      </c>
      <c r="R975" s="253" t="e">
        <f t="shared" si="2417"/>
        <v>#REF!</v>
      </c>
      <c r="S975" s="253" t="e">
        <f t="shared" si="2403"/>
        <v>#REF!</v>
      </c>
      <c r="T975" s="253" t="e">
        <f t="shared" si="2404"/>
        <v>#REF!</v>
      </c>
      <c r="U975" s="253" t="e">
        <f t="shared" si="2405"/>
        <v>#REF!</v>
      </c>
      <c r="V975" s="253" t="e">
        <f t="shared" si="2406"/>
        <v>#REF!</v>
      </c>
      <c r="W975" s="253" t="e">
        <f t="shared" si="2407"/>
        <v>#REF!</v>
      </c>
      <c r="X975" s="253" t="e">
        <f t="shared" si="2408"/>
        <v>#REF!</v>
      </c>
      <c r="Y975" s="253" t="e">
        <f t="shared" si="2409"/>
        <v>#REF!</v>
      </c>
      <c r="Z975" s="253" t="e">
        <f t="shared" si="2410"/>
        <v>#REF!</v>
      </c>
      <c r="AA975" s="253" t="e">
        <f t="shared" si="2411"/>
        <v>#REF!</v>
      </c>
      <c r="AB975" s="253" t="e">
        <f t="shared" si="2412"/>
        <v>#REF!</v>
      </c>
      <c r="AC975" s="253" t="e">
        <f t="shared" si="2413"/>
        <v>#REF!</v>
      </c>
      <c r="AD975" s="253" t="e">
        <f t="shared" si="2414"/>
        <v>#REF!</v>
      </c>
      <c r="AE975" s="253" t="e">
        <f t="shared" si="2414"/>
        <v>#REF!</v>
      </c>
      <c r="AF975" s="257" t="e">
        <f t="shared" si="2416"/>
        <v>#REF!</v>
      </c>
    </row>
    <row r="976" spans="1:32" ht="38.25" hidden="1" customHeight="1" x14ac:dyDescent="0.2">
      <c r="A976" s="255" t="s">
        <v>52</v>
      </c>
      <c r="B976" s="248" t="s">
        <v>50</v>
      </c>
      <c r="C976" s="248" t="s">
        <v>196</v>
      </c>
      <c r="D976" s="248" t="s">
        <v>190</v>
      </c>
      <c r="E976" s="248" t="s">
        <v>53</v>
      </c>
      <c r="F976" s="248"/>
      <c r="G976" s="253"/>
      <c r="H976" s="253"/>
      <c r="I976" s="253" t="e">
        <f>#REF!+G976</f>
        <v>#REF!</v>
      </c>
      <c r="J976" s="253" t="e">
        <f t="shared" si="2402"/>
        <v>#REF!</v>
      </c>
      <c r="K976" s="253" t="e">
        <f t="shared" si="2415"/>
        <v>#REF!</v>
      </c>
      <c r="L976" s="253" t="e">
        <f t="shared" si="2415"/>
        <v>#REF!</v>
      </c>
      <c r="M976" s="253" t="e">
        <f t="shared" si="2415"/>
        <v>#REF!</v>
      </c>
      <c r="N976" s="253" t="e">
        <f t="shared" si="2415"/>
        <v>#REF!</v>
      </c>
      <c r="O976" s="253" t="e">
        <f t="shared" si="2415"/>
        <v>#REF!</v>
      </c>
      <c r="P976" s="253" t="e">
        <f t="shared" si="2415"/>
        <v>#REF!</v>
      </c>
      <c r="Q976" s="253" t="e">
        <f t="shared" si="2415"/>
        <v>#REF!</v>
      </c>
      <c r="R976" s="253" t="e">
        <f t="shared" si="2417"/>
        <v>#REF!</v>
      </c>
      <c r="S976" s="253" t="e">
        <f t="shared" si="2403"/>
        <v>#REF!</v>
      </c>
      <c r="T976" s="253" t="e">
        <f t="shared" si="2404"/>
        <v>#REF!</v>
      </c>
      <c r="U976" s="253" t="e">
        <f t="shared" si="2405"/>
        <v>#REF!</v>
      </c>
      <c r="V976" s="253" t="e">
        <f t="shared" si="2406"/>
        <v>#REF!</v>
      </c>
      <c r="W976" s="253" t="e">
        <f t="shared" si="2407"/>
        <v>#REF!</v>
      </c>
      <c r="X976" s="253" t="e">
        <f t="shared" si="2408"/>
        <v>#REF!</v>
      </c>
      <c r="Y976" s="253" t="e">
        <f t="shared" si="2409"/>
        <v>#REF!</v>
      </c>
      <c r="Z976" s="253" t="e">
        <f t="shared" si="2410"/>
        <v>#REF!</v>
      </c>
      <c r="AA976" s="253" t="e">
        <f t="shared" si="2411"/>
        <v>#REF!</v>
      </c>
      <c r="AB976" s="253" t="e">
        <f t="shared" si="2412"/>
        <v>#REF!</v>
      </c>
      <c r="AC976" s="253" t="e">
        <f t="shared" si="2413"/>
        <v>#REF!</v>
      </c>
      <c r="AD976" s="253" t="e">
        <f t="shared" si="2414"/>
        <v>#REF!</v>
      </c>
      <c r="AE976" s="253" t="e">
        <f t="shared" si="2414"/>
        <v>#REF!</v>
      </c>
      <c r="AF976" s="257" t="e">
        <f t="shared" si="2416"/>
        <v>#REF!</v>
      </c>
    </row>
    <row r="977" spans="1:32" ht="12.75" hidden="1" customHeight="1" x14ac:dyDescent="0.2">
      <c r="A977" s="255" t="s">
        <v>300</v>
      </c>
      <c r="B977" s="248" t="s">
        <v>50</v>
      </c>
      <c r="C977" s="248" t="s">
        <v>196</v>
      </c>
      <c r="D977" s="248" t="s">
        <v>190</v>
      </c>
      <c r="E977" s="248" t="s">
        <v>53</v>
      </c>
      <c r="F977" s="248" t="s">
        <v>301</v>
      </c>
      <c r="G977" s="253"/>
      <c r="H977" s="253"/>
      <c r="I977" s="253" t="e">
        <f>#REF!+G977</f>
        <v>#REF!</v>
      </c>
      <c r="J977" s="253" t="e">
        <f t="shared" si="2402"/>
        <v>#REF!</v>
      </c>
      <c r="K977" s="253" t="e">
        <f t="shared" si="2415"/>
        <v>#REF!</v>
      </c>
      <c r="L977" s="253" t="e">
        <f t="shared" si="2415"/>
        <v>#REF!</v>
      </c>
      <c r="M977" s="253" t="e">
        <f t="shared" si="2415"/>
        <v>#REF!</v>
      </c>
      <c r="N977" s="253" t="e">
        <f t="shared" si="2415"/>
        <v>#REF!</v>
      </c>
      <c r="O977" s="253" t="e">
        <f t="shared" si="2415"/>
        <v>#REF!</v>
      </c>
      <c r="P977" s="253" t="e">
        <f t="shared" si="2415"/>
        <v>#REF!</v>
      </c>
      <c r="Q977" s="253" t="e">
        <f t="shared" si="2415"/>
        <v>#REF!</v>
      </c>
      <c r="R977" s="253" t="e">
        <f t="shared" si="2417"/>
        <v>#REF!</v>
      </c>
      <c r="S977" s="253" t="e">
        <f t="shared" si="2403"/>
        <v>#REF!</v>
      </c>
      <c r="T977" s="253" t="e">
        <f t="shared" si="2404"/>
        <v>#REF!</v>
      </c>
      <c r="U977" s="253" t="e">
        <f t="shared" si="2405"/>
        <v>#REF!</v>
      </c>
      <c r="V977" s="253" t="e">
        <f t="shared" si="2406"/>
        <v>#REF!</v>
      </c>
      <c r="W977" s="253" t="e">
        <f t="shared" si="2407"/>
        <v>#REF!</v>
      </c>
      <c r="X977" s="253" t="e">
        <f t="shared" si="2408"/>
        <v>#REF!</v>
      </c>
      <c r="Y977" s="253" t="e">
        <f t="shared" si="2409"/>
        <v>#REF!</v>
      </c>
      <c r="Z977" s="253" t="e">
        <f t="shared" si="2410"/>
        <v>#REF!</v>
      </c>
      <c r="AA977" s="253" t="e">
        <f t="shared" si="2411"/>
        <v>#REF!</v>
      </c>
      <c r="AB977" s="253" t="e">
        <f t="shared" si="2412"/>
        <v>#REF!</v>
      </c>
      <c r="AC977" s="253" t="e">
        <f t="shared" si="2413"/>
        <v>#REF!</v>
      </c>
      <c r="AD977" s="253" t="e">
        <f t="shared" si="2414"/>
        <v>#REF!</v>
      </c>
      <c r="AE977" s="253" t="e">
        <f t="shared" si="2414"/>
        <v>#REF!</v>
      </c>
      <c r="AF977" s="257" t="e">
        <f t="shared" si="2416"/>
        <v>#REF!</v>
      </c>
    </row>
    <row r="978" spans="1:32" ht="12.75" hidden="1" customHeight="1" x14ac:dyDescent="0.2">
      <c r="A978" s="447" t="s">
        <v>65</v>
      </c>
      <c r="B978" s="246" t="s">
        <v>50</v>
      </c>
      <c r="C978" s="246" t="s">
        <v>214</v>
      </c>
      <c r="D978" s="246"/>
      <c r="E978" s="248"/>
      <c r="F978" s="248"/>
      <c r="G978" s="253"/>
      <c r="H978" s="253"/>
      <c r="I978" s="253" t="e">
        <f>#REF!+G978</f>
        <v>#REF!</v>
      </c>
      <c r="J978" s="253" t="e">
        <f t="shared" si="2402"/>
        <v>#REF!</v>
      </c>
      <c r="K978" s="253" t="e">
        <f t="shared" si="2415"/>
        <v>#REF!</v>
      </c>
      <c r="L978" s="253" t="e">
        <f t="shared" si="2415"/>
        <v>#REF!</v>
      </c>
      <c r="M978" s="253" t="e">
        <f t="shared" si="2415"/>
        <v>#REF!</v>
      </c>
      <c r="N978" s="253" t="e">
        <f t="shared" si="2415"/>
        <v>#REF!</v>
      </c>
      <c r="O978" s="253" t="e">
        <f t="shared" si="2415"/>
        <v>#REF!</v>
      </c>
      <c r="P978" s="253" t="e">
        <f t="shared" si="2415"/>
        <v>#REF!</v>
      </c>
      <c r="Q978" s="253" t="e">
        <f t="shared" si="2415"/>
        <v>#REF!</v>
      </c>
      <c r="R978" s="253" t="e">
        <f t="shared" si="2417"/>
        <v>#REF!</v>
      </c>
      <c r="S978" s="253" t="e">
        <f t="shared" si="2403"/>
        <v>#REF!</v>
      </c>
      <c r="T978" s="253" t="e">
        <f t="shared" si="2404"/>
        <v>#REF!</v>
      </c>
      <c r="U978" s="253" t="e">
        <f t="shared" si="2405"/>
        <v>#REF!</v>
      </c>
      <c r="V978" s="253" t="e">
        <f t="shared" si="2406"/>
        <v>#REF!</v>
      </c>
      <c r="W978" s="253" t="e">
        <f t="shared" si="2407"/>
        <v>#REF!</v>
      </c>
      <c r="X978" s="253" t="e">
        <f t="shared" si="2408"/>
        <v>#REF!</v>
      </c>
      <c r="Y978" s="253" t="e">
        <f t="shared" si="2409"/>
        <v>#REF!</v>
      </c>
      <c r="Z978" s="253" t="e">
        <f t="shared" si="2410"/>
        <v>#REF!</v>
      </c>
      <c r="AA978" s="253" t="e">
        <f t="shared" si="2411"/>
        <v>#REF!</v>
      </c>
      <c r="AB978" s="253" t="e">
        <f t="shared" si="2412"/>
        <v>#REF!</v>
      </c>
      <c r="AC978" s="253" t="e">
        <f t="shared" si="2413"/>
        <v>#REF!</v>
      </c>
      <c r="AD978" s="253" t="e">
        <f t="shared" si="2414"/>
        <v>#REF!</v>
      </c>
      <c r="AE978" s="253" t="e">
        <f t="shared" si="2414"/>
        <v>#REF!</v>
      </c>
      <c r="AF978" s="257" t="e">
        <f t="shared" si="2416"/>
        <v>#REF!</v>
      </c>
    </row>
    <row r="979" spans="1:32" ht="12.75" hidden="1" customHeight="1" x14ac:dyDescent="0.2">
      <c r="A979" s="447" t="s">
        <v>277</v>
      </c>
      <c r="B979" s="246" t="s">
        <v>50</v>
      </c>
      <c r="C979" s="246" t="s">
        <v>214</v>
      </c>
      <c r="D979" s="246" t="s">
        <v>194</v>
      </c>
      <c r="E979" s="248"/>
      <c r="F979" s="248"/>
      <c r="G979" s="253"/>
      <c r="H979" s="253"/>
      <c r="I979" s="253" t="e">
        <f>#REF!+G979</f>
        <v>#REF!</v>
      </c>
      <c r="J979" s="253" t="e">
        <f t="shared" si="2402"/>
        <v>#REF!</v>
      </c>
      <c r="K979" s="253" t="e">
        <f t="shared" si="2415"/>
        <v>#REF!</v>
      </c>
      <c r="L979" s="253" t="e">
        <f t="shared" si="2415"/>
        <v>#REF!</v>
      </c>
      <c r="M979" s="253" t="e">
        <f t="shared" ref="K979:Q1015" si="2418">J979+K979</f>
        <v>#REF!</v>
      </c>
      <c r="N979" s="253" t="e">
        <f t="shared" si="2418"/>
        <v>#REF!</v>
      </c>
      <c r="O979" s="253" t="e">
        <f t="shared" si="2418"/>
        <v>#REF!</v>
      </c>
      <c r="P979" s="253" t="e">
        <f t="shared" si="2418"/>
        <v>#REF!</v>
      </c>
      <c r="Q979" s="253" t="e">
        <f t="shared" si="2418"/>
        <v>#REF!</v>
      </c>
      <c r="R979" s="253" t="e">
        <f t="shared" si="2417"/>
        <v>#REF!</v>
      </c>
      <c r="S979" s="253" t="e">
        <f t="shared" si="2403"/>
        <v>#REF!</v>
      </c>
      <c r="T979" s="253" t="e">
        <f t="shared" si="2404"/>
        <v>#REF!</v>
      </c>
      <c r="U979" s="253" t="e">
        <f t="shared" si="2405"/>
        <v>#REF!</v>
      </c>
      <c r="V979" s="253" t="e">
        <f t="shared" si="2406"/>
        <v>#REF!</v>
      </c>
      <c r="W979" s="253" t="e">
        <f t="shared" si="2407"/>
        <v>#REF!</v>
      </c>
      <c r="X979" s="253" t="e">
        <f t="shared" si="2408"/>
        <v>#REF!</v>
      </c>
      <c r="Y979" s="253" t="e">
        <f t="shared" si="2409"/>
        <v>#REF!</v>
      </c>
      <c r="Z979" s="253" t="e">
        <f t="shared" si="2410"/>
        <v>#REF!</v>
      </c>
      <c r="AA979" s="253" t="e">
        <f t="shared" si="2411"/>
        <v>#REF!</v>
      </c>
      <c r="AB979" s="253" t="e">
        <f t="shared" si="2412"/>
        <v>#REF!</v>
      </c>
      <c r="AC979" s="253" t="e">
        <f t="shared" si="2413"/>
        <v>#REF!</v>
      </c>
      <c r="AD979" s="253" t="e">
        <f t="shared" si="2414"/>
        <v>#REF!</v>
      </c>
      <c r="AE979" s="253" t="e">
        <f t="shared" si="2414"/>
        <v>#REF!</v>
      </c>
      <c r="AF979" s="257" t="e">
        <f t="shared" si="2416"/>
        <v>#REF!</v>
      </c>
    </row>
    <row r="980" spans="1:32" ht="12.75" hidden="1" customHeight="1" x14ac:dyDescent="0.2">
      <c r="A980" s="255" t="s">
        <v>344</v>
      </c>
      <c r="B980" s="248" t="s">
        <v>50</v>
      </c>
      <c r="C980" s="248" t="s">
        <v>214</v>
      </c>
      <c r="D980" s="248" t="s">
        <v>194</v>
      </c>
      <c r="E980" s="376" t="s">
        <v>51</v>
      </c>
      <c r="F980" s="248"/>
      <c r="G980" s="253"/>
      <c r="H980" s="253"/>
      <c r="I980" s="253" t="e">
        <f>#REF!+G980</f>
        <v>#REF!</v>
      </c>
      <c r="J980" s="253" t="e">
        <f t="shared" si="2402"/>
        <v>#REF!</v>
      </c>
      <c r="K980" s="253" t="e">
        <f t="shared" si="2418"/>
        <v>#REF!</v>
      </c>
      <c r="L980" s="253" t="e">
        <f t="shared" si="2418"/>
        <v>#REF!</v>
      </c>
      <c r="M980" s="253" t="e">
        <f t="shared" si="2418"/>
        <v>#REF!</v>
      </c>
      <c r="N980" s="253" t="e">
        <f t="shared" si="2418"/>
        <v>#REF!</v>
      </c>
      <c r="O980" s="253" t="e">
        <f t="shared" si="2418"/>
        <v>#REF!</v>
      </c>
      <c r="P980" s="253" t="e">
        <f t="shared" si="2418"/>
        <v>#REF!</v>
      </c>
      <c r="Q980" s="253" t="e">
        <f t="shared" si="2418"/>
        <v>#REF!</v>
      </c>
      <c r="R980" s="253" t="e">
        <f t="shared" si="2417"/>
        <v>#REF!</v>
      </c>
      <c r="S980" s="253" t="e">
        <f t="shared" si="2403"/>
        <v>#REF!</v>
      </c>
      <c r="T980" s="253" t="e">
        <f t="shared" si="2404"/>
        <v>#REF!</v>
      </c>
      <c r="U980" s="253" t="e">
        <f t="shared" si="2405"/>
        <v>#REF!</v>
      </c>
      <c r="V980" s="253" t="e">
        <f t="shared" si="2406"/>
        <v>#REF!</v>
      </c>
      <c r="W980" s="253" t="e">
        <f t="shared" si="2407"/>
        <v>#REF!</v>
      </c>
      <c r="X980" s="253" t="e">
        <f t="shared" si="2408"/>
        <v>#REF!</v>
      </c>
      <c r="Y980" s="253" t="e">
        <f t="shared" si="2409"/>
        <v>#REF!</v>
      </c>
      <c r="Z980" s="253" t="e">
        <f t="shared" si="2410"/>
        <v>#REF!</v>
      </c>
      <c r="AA980" s="253" t="e">
        <f t="shared" si="2411"/>
        <v>#REF!</v>
      </c>
      <c r="AB980" s="253" t="e">
        <f t="shared" si="2412"/>
        <v>#REF!</v>
      </c>
      <c r="AC980" s="253" t="e">
        <f t="shared" si="2413"/>
        <v>#REF!</v>
      </c>
      <c r="AD980" s="253" t="e">
        <f t="shared" si="2414"/>
        <v>#REF!</v>
      </c>
      <c r="AE980" s="253" t="e">
        <f t="shared" si="2414"/>
        <v>#REF!</v>
      </c>
      <c r="AF980" s="257" t="e">
        <f t="shared" si="2416"/>
        <v>#REF!</v>
      </c>
    </row>
    <row r="981" spans="1:32" ht="38.25" hidden="1" customHeight="1" x14ac:dyDescent="0.2">
      <c r="A981" s="255" t="s">
        <v>54</v>
      </c>
      <c r="B981" s="248" t="s">
        <v>50</v>
      </c>
      <c r="C981" s="248" t="s">
        <v>214</v>
      </c>
      <c r="D981" s="248" t="s">
        <v>194</v>
      </c>
      <c r="E981" s="248" t="s">
        <v>53</v>
      </c>
      <c r="F981" s="248"/>
      <c r="G981" s="253"/>
      <c r="H981" s="253"/>
      <c r="I981" s="253" t="e">
        <f>#REF!+G981</f>
        <v>#REF!</v>
      </c>
      <c r="J981" s="253" t="e">
        <f t="shared" si="2402"/>
        <v>#REF!</v>
      </c>
      <c r="K981" s="253" t="e">
        <f t="shared" si="2418"/>
        <v>#REF!</v>
      </c>
      <c r="L981" s="253" t="e">
        <f t="shared" si="2418"/>
        <v>#REF!</v>
      </c>
      <c r="M981" s="253" t="e">
        <f t="shared" si="2418"/>
        <v>#REF!</v>
      </c>
      <c r="N981" s="253" t="e">
        <f t="shared" si="2418"/>
        <v>#REF!</v>
      </c>
      <c r="O981" s="253" t="e">
        <f t="shared" si="2418"/>
        <v>#REF!</v>
      </c>
      <c r="P981" s="253" t="e">
        <f t="shared" si="2418"/>
        <v>#REF!</v>
      </c>
      <c r="Q981" s="253" t="e">
        <f t="shared" si="2418"/>
        <v>#REF!</v>
      </c>
      <c r="R981" s="253" t="e">
        <f t="shared" si="2417"/>
        <v>#REF!</v>
      </c>
      <c r="S981" s="253" t="e">
        <f t="shared" si="2403"/>
        <v>#REF!</v>
      </c>
      <c r="T981" s="253" t="e">
        <f t="shared" si="2404"/>
        <v>#REF!</v>
      </c>
      <c r="U981" s="253" t="e">
        <f t="shared" si="2405"/>
        <v>#REF!</v>
      </c>
      <c r="V981" s="253" t="e">
        <f t="shared" si="2406"/>
        <v>#REF!</v>
      </c>
      <c r="W981" s="253" t="e">
        <f t="shared" si="2407"/>
        <v>#REF!</v>
      </c>
      <c r="X981" s="253" t="e">
        <f t="shared" si="2408"/>
        <v>#REF!</v>
      </c>
      <c r="Y981" s="253" t="e">
        <f t="shared" si="2409"/>
        <v>#REF!</v>
      </c>
      <c r="Z981" s="253" t="e">
        <f t="shared" si="2410"/>
        <v>#REF!</v>
      </c>
      <c r="AA981" s="253" t="e">
        <f t="shared" si="2411"/>
        <v>#REF!</v>
      </c>
      <c r="AB981" s="253" t="e">
        <f t="shared" si="2412"/>
        <v>#REF!</v>
      </c>
      <c r="AC981" s="253" t="e">
        <f t="shared" si="2413"/>
        <v>#REF!</v>
      </c>
      <c r="AD981" s="253" t="e">
        <f t="shared" si="2414"/>
        <v>#REF!</v>
      </c>
      <c r="AE981" s="253" t="e">
        <f t="shared" si="2414"/>
        <v>#REF!</v>
      </c>
      <c r="AF981" s="257" t="e">
        <f t="shared" si="2416"/>
        <v>#REF!</v>
      </c>
    </row>
    <row r="982" spans="1:32" ht="12.75" hidden="1" customHeight="1" x14ac:dyDescent="0.2">
      <c r="A982" s="255" t="s">
        <v>68</v>
      </c>
      <c r="B982" s="248" t="s">
        <v>50</v>
      </c>
      <c r="C982" s="248" t="s">
        <v>214</v>
      </c>
      <c r="D982" s="248" t="s">
        <v>194</v>
      </c>
      <c r="E982" s="248" t="s">
        <v>53</v>
      </c>
      <c r="F982" s="248" t="s">
        <v>69</v>
      </c>
      <c r="G982" s="253"/>
      <c r="H982" s="253"/>
      <c r="I982" s="253" t="e">
        <f>#REF!+G982</f>
        <v>#REF!</v>
      </c>
      <c r="J982" s="253" t="e">
        <f t="shared" si="2402"/>
        <v>#REF!</v>
      </c>
      <c r="K982" s="253" t="e">
        <f t="shared" si="2418"/>
        <v>#REF!</v>
      </c>
      <c r="L982" s="253" t="e">
        <f t="shared" si="2418"/>
        <v>#REF!</v>
      </c>
      <c r="M982" s="253" t="e">
        <f t="shared" si="2418"/>
        <v>#REF!</v>
      </c>
      <c r="N982" s="253" t="e">
        <f t="shared" si="2418"/>
        <v>#REF!</v>
      </c>
      <c r="O982" s="253" t="e">
        <f t="shared" si="2418"/>
        <v>#REF!</v>
      </c>
      <c r="P982" s="253" t="e">
        <f t="shared" si="2418"/>
        <v>#REF!</v>
      </c>
      <c r="Q982" s="253" t="e">
        <f t="shared" si="2418"/>
        <v>#REF!</v>
      </c>
      <c r="R982" s="253" t="e">
        <f t="shared" si="2417"/>
        <v>#REF!</v>
      </c>
      <c r="S982" s="253" t="e">
        <f t="shared" si="2403"/>
        <v>#REF!</v>
      </c>
      <c r="T982" s="253" t="e">
        <f t="shared" si="2404"/>
        <v>#REF!</v>
      </c>
      <c r="U982" s="253" t="e">
        <f t="shared" si="2405"/>
        <v>#REF!</v>
      </c>
      <c r="V982" s="253" t="e">
        <f t="shared" si="2406"/>
        <v>#REF!</v>
      </c>
      <c r="W982" s="253" t="e">
        <f t="shared" si="2407"/>
        <v>#REF!</v>
      </c>
      <c r="X982" s="253" t="e">
        <f t="shared" si="2408"/>
        <v>#REF!</v>
      </c>
      <c r="Y982" s="253" t="e">
        <f t="shared" si="2409"/>
        <v>#REF!</v>
      </c>
      <c r="Z982" s="253" t="e">
        <f t="shared" si="2410"/>
        <v>#REF!</v>
      </c>
      <c r="AA982" s="253" t="e">
        <f t="shared" si="2411"/>
        <v>#REF!</v>
      </c>
      <c r="AB982" s="253" t="e">
        <f t="shared" si="2412"/>
        <v>#REF!</v>
      </c>
      <c r="AC982" s="253" t="e">
        <f t="shared" si="2413"/>
        <v>#REF!</v>
      </c>
      <c r="AD982" s="253" t="e">
        <f t="shared" si="2414"/>
        <v>#REF!</v>
      </c>
      <c r="AE982" s="253" t="e">
        <f t="shared" si="2414"/>
        <v>#REF!</v>
      </c>
      <c r="AF982" s="257" t="e">
        <f t="shared" si="2416"/>
        <v>#REF!</v>
      </c>
    </row>
    <row r="983" spans="1:32" ht="12.75" hidden="1" customHeight="1" x14ac:dyDescent="0.2">
      <c r="A983" s="574" t="s">
        <v>55</v>
      </c>
      <c r="B983" s="575"/>
      <c r="C983" s="575"/>
      <c r="D983" s="575"/>
      <c r="E983" s="575"/>
      <c r="F983" s="575"/>
      <c r="G983" s="253"/>
      <c r="H983" s="253"/>
      <c r="I983" s="253" t="e">
        <f>#REF!+G983</f>
        <v>#REF!</v>
      </c>
      <c r="J983" s="253" t="e">
        <f t="shared" si="2402"/>
        <v>#REF!</v>
      </c>
      <c r="K983" s="253" t="e">
        <f t="shared" si="2418"/>
        <v>#REF!</v>
      </c>
      <c r="L983" s="253" t="e">
        <f t="shared" si="2418"/>
        <v>#REF!</v>
      </c>
      <c r="M983" s="253" t="e">
        <f t="shared" si="2418"/>
        <v>#REF!</v>
      </c>
      <c r="N983" s="253" t="e">
        <f t="shared" si="2418"/>
        <v>#REF!</v>
      </c>
      <c r="O983" s="253" t="e">
        <f t="shared" si="2418"/>
        <v>#REF!</v>
      </c>
      <c r="P983" s="253" t="e">
        <f t="shared" si="2418"/>
        <v>#REF!</v>
      </c>
      <c r="Q983" s="253" t="e">
        <f t="shared" si="2418"/>
        <v>#REF!</v>
      </c>
      <c r="R983" s="253" t="e">
        <f t="shared" si="2417"/>
        <v>#REF!</v>
      </c>
      <c r="S983" s="253" t="e">
        <f t="shared" si="2403"/>
        <v>#REF!</v>
      </c>
      <c r="T983" s="253" t="e">
        <f t="shared" si="2404"/>
        <v>#REF!</v>
      </c>
      <c r="U983" s="253" t="e">
        <f t="shared" si="2405"/>
        <v>#REF!</v>
      </c>
      <c r="V983" s="253" t="e">
        <f t="shared" si="2406"/>
        <v>#REF!</v>
      </c>
      <c r="W983" s="253" t="e">
        <f t="shared" si="2407"/>
        <v>#REF!</v>
      </c>
      <c r="X983" s="253" t="e">
        <f t="shared" si="2408"/>
        <v>#REF!</v>
      </c>
      <c r="Y983" s="253" t="e">
        <f t="shared" si="2409"/>
        <v>#REF!</v>
      </c>
      <c r="Z983" s="253" t="e">
        <f t="shared" si="2410"/>
        <v>#REF!</v>
      </c>
      <c r="AA983" s="253" t="e">
        <f t="shared" si="2411"/>
        <v>#REF!</v>
      </c>
      <c r="AB983" s="253" t="e">
        <f t="shared" si="2412"/>
        <v>#REF!</v>
      </c>
      <c r="AC983" s="253" t="e">
        <f t="shared" si="2413"/>
        <v>#REF!</v>
      </c>
      <c r="AD983" s="253" t="e">
        <f t="shared" si="2414"/>
        <v>#REF!</v>
      </c>
      <c r="AE983" s="253" t="e">
        <f t="shared" si="2414"/>
        <v>#REF!</v>
      </c>
      <c r="AF983" s="257" t="e">
        <f t="shared" si="2416"/>
        <v>#REF!</v>
      </c>
    </row>
    <row r="984" spans="1:32" ht="12.75" hidden="1" customHeight="1" x14ac:dyDescent="0.2">
      <c r="A984" s="447" t="s">
        <v>306</v>
      </c>
      <c r="B984" s="245">
        <v>813</v>
      </c>
      <c r="C984" s="361" t="s">
        <v>196</v>
      </c>
      <c r="D984" s="361"/>
      <c r="E984" s="361"/>
      <c r="F984" s="361"/>
      <c r="G984" s="253"/>
      <c r="H984" s="253"/>
      <c r="I984" s="253" t="e">
        <f>#REF!+G984</f>
        <v>#REF!</v>
      </c>
      <c r="J984" s="253" t="e">
        <f t="shared" si="2402"/>
        <v>#REF!</v>
      </c>
      <c r="K984" s="253" t="e">
        <f t="shared" si="2418"/>
        <v>#REF!</v>
      </c>
      <c r="L984" s="253" t="e">
        <f t="shared" si="2418"/>
        <v>#REF!</v>
      </c>
      <c r="M984" s="253" t="e">
        <f t="shared" si="2418"/>
        <v>#REF!</v>
      </c>
      <c r="N984" s="253" t="e">
        <f t="shared" si="2418"/>
        <v>#REF!</v>
      </c>
      <c r="O984" s="253" t="e">
        <f t="shared" si="2418"/>
        <v>#REF!</v>
      </c>
      <c r="P984" s="253" t="e">
        <f t="shared" si="2418"/>
        <v>#REF!</v>
      </c>
      <c r="Q984" s="253" t="e">
        <f t="shared" si="2418"/>
        <v>#REF!</v>
      </c>
      <c r="R984" s="253" t="e">
        <f t="shared" si="2417"/>
        <v>#REF!</v>
      </c>
      <c r="S984" s="253" t="e">
        <f t="shared" si="2403"/>
        <v>#REF!</v>
      </c>
      <c r="T984" s="253" t="e">
        <f t="shared" si="2404"/>
        <v>#REF!</v>
      </c>
      <c r="U984" s="253" t="e">
        <f t="shared" si="2405"/>
        <v>#REF!</v>
      </c>
      <c r="V984" s="253" t="e">
        <f t="shared" si="2406"/>
        <v>#REF!</v>
      </c>
      <c r="W984" s="253" t="e">
        <f t="shared" si="2407"/>
        <v>#REF!</v>
      </c>
      <c r="X984" s="253" t="e">
        <f t="shared" si="2408"/>
        <v>#REF!</v>
      </c>
      <c r="Y984" s="253" t="e">
        <f t="shared" si="2409"/>
        <v>#REF!</v>
      </c>
      <c r="Z984" s="253" t="e">
        <f t="shared" si="2410"/>
        <v>#REF!</v>
      </c>
      <c r="AA984" s="253" t="e">
        <f t="shared" si="2411"/>
        <v>#REF!</v>
      </c>
      <c r="AB984" s="253" t="e">
        <f t="shared" si="2412"/>
        <v>#REF!</v>
      </c>
      <c r="AC984" s="253" t="e">
        <f t="shared" si="2413"/>
        <v>#REF!</v>
      </c>
      <c r="AD984" s="253" t="e">
        <f t="shared" si="2414"/>
        <v>#REF!</v>
      </c>
      <c r="AE984" s="253" t="e">
        <f t="shared" si="2414"/>
        <v>#REF!</v>
      </c>
      <c r="AF984" s="257" t="e">
        <f t="shared" si="2416"/>
        <v>#REF!</v>
      </c>
    </row>
    <row r="985" spans="1:32" ht="12.75" hidden="1" customHeight="1" x14ac:dyDescent="0.2">
      <c r="A985" s="447" t="s">
        <v>220</v>
      </c>
      <c r="B985" s="245">
        <v>813</v>
      </c>
      <c r="C985" s="361" t="s">
        <v>196</v>
      </c>
      <c r="D985" s="361" t="s">
        <v>205</v>
      </c>
      <c r="E985" s="361"/>
      <c r="F985" s="361"/>
      <c r="G985" s="253"/>
      <c r="H985" s="253"/>
      <c r="I985" s="253" t="e">
        <f>#REF!+G985</f>
        <v>#REF!</v>
      </c>
      <c r="J985" s="253" t="e">
        <f t="shared" si="2402"/>
        <v>#REF!</v>
      </c>
      <c r="K985" s="253" t="e">
        <f t="shared" si="2418"/>
        <v>#REF!</v>
      </c>
      <c r="L985" s="253" t="e">
        <f t="shared" si="2418"/>
        <v>#REF!</v>
      </c>
      <c r="M985" s="253" t="e">
        <f t="shared" si="2418"/>
        <v>#REF!</v>
      </c>
      <c r="N985" s="253" t="e">
        <f t="shared" si="2418"/>
        <v>#REF!</v>
      </c>
      <c r="O985" s="253" t="e">
        <f t="shared" si="2418"/>
        <v>#REF!</v>
      </c>
      <c r="P985" s="253" t="e">
        <f t="shared" si="2418"/>
        <v>#REF!</v>
      </c>
      <c r="Q985" s="253" t="e">
        <f t="shared" si="2418"/>
        <v>#REF!</v>
      </c>
      <c r="R985" s="253" t="e">
        <f t="shared" si="2417"/>
        <v>#REF!</v>
      </c>
      <c r="S985" s="253" t="e">
        <f t="shared" si="2403"/>
        <v>#REF!</v>
      </c>
      <c r="T985" s="253" t="e">
        <f t="shared" si="2404"/>
        <v>#REF!</v>
      </c>
      <c r="U985" s="253" t="e">
        <f t="shared" si="2405"/>
        <v>#REF!</v>
      </c>
      <c r="V985" s="253" t="e">
        <f t="shared" si="2406"/>
        <v>#REF!</v>
      </c>
      <c r="W985" s="253" t="e">
        <f t="shared" si="2407"/>
        <v>#REF!</v>
      </c>
      <c r="X985" s="253" t="e">
        <f t="shared" si="2408"/>
        <v>#REF!</v>
      </c>
      <c r="Y985" s="253" t="e">
        <f t="shared" si="2409"/>
        <v>#REF!</v>
      </c>
      <c r="Z985" s="253" t="e">
        <f t="shared" si="2410"/>
        <v>#REF!</v>
      </c>
      <c r="AA985" s="253" t="e">
        <f t="shared" si="2411"/>
        <v>#REF!</v>
      </c>
      <c r="AB985" s="253" t="e">
        <f t="shared" si="2412"/>
        <v>#REF!</v>
      </c>
      <c r="AC985" s="253" t="e">
        <f t="shared" si="2413"/>
        <v>#REF!</v>
      </c>
      <c r="AD985" s="253" t="e">
        <f t="shared" si="2414"/>
        <v>#REF!</v>
      </c>
      <c r="AE985" s="253" t="e">
        <f t="shared" si="2414"/>
        <v>#REF!</v>
      </c>
      <c r="AF985" s="257" t="e">
        <f t="shared" si="2416"/>
        <v>#REF!</v>
      </c>
    </row>
    <row r="986" spans="1:32" ht="38.25" hidden="1" customHeight="1" x14ac:dyDescent="0.2">
      <c r="A986" s="255" t="s">
        <v>331</v>
      </c>
      <c r="B986" s="267">
        <v>813</v>
      </c>
      <c r="C986" s="256" t="s">
        <v>196</v>
      </c>
      <c r="D986" s="256" t="s">
        <v>205</v>
      </c>
      <c r="E986" s="256" t="s">
        <v>332</v>
      </c>
      <c r="F986" s="248"/>
      <c r="G986" s="253"/>
      <c r="H986" s="253"/>
      <c r="I986" s="253" t="e">
        <f>#REF!+G986</f>
        <v>#REF!</v>
      </c>
      <c r="J986" s="253" t="e">
        <f t="shared" si="2402"/>
        <v>#REF!</v>
      </c>
      <c r="K986" s="253" t="e">
        <f t="shared" si="2418"/>
        <v>#REF!</v>
      </c>
      <c r="L986" s="253" t="e">
        <f t="shared" si="2418"/>
        <v>#REF!</v>
      </c>
      <c r="M986" s="253" t="e">
        <f t="shared" si="2418"/>
        <v>#REF!</v>
      </c>
      <c r="N986" s="253" t="e">
        <f t="shared" si="2418"/>
        <v>#REF!</v>
      </c>
      <c r="O986" s="253" t="e">
        <f t="shared" si="2418"/>
        <v>#REF!</v>
      </c>
      <c r="P986" s="253" t="e">
        <f t="shared" si="2418"/>
        <v>#REF!</v>
      </c>
      <c r="Q986" s="253" t="e">
        <f t="shared" si="2418"/>
        <v>#REF!</v>
      </c>
      <c r="R986" s="253" t="e">
        <f t="shared" si="2417"/>
        <v>#REF!</v>
      </c>
      <c r="S986" s="253" t="e">
        <f t="shared" si="2403"/>
        <v>#REF!</v>
      </c>
      <c r="T986" s="253" t="e">
        <f t="shared" si="2404"/>
        <v>#REF!</v>
      </c>
      <c r="U986" s="253" t="e">
        <f t="shared" si="2405"/>
        <v>#REF!</v>
      </c>
      <c r="V986" s="253" t="e">
        <f t="shared" si="2406"/>
        <v>#REF!</v>
      </c>
      <c r="W986" s="253" t="e">
        <f t="shared" si="2407"/>
        <v>#REF!</v>
      </c>
      <c r="X986" s="253" t="e">
        <f t="shared" si="2408"/>
        <v>#REF!</v>
      </c>
      <c r="Y986" s="253" t="e">
        <f t="shared" si="2409"/>
        <v>#REF!</v>
      </c>
      <c r="Z986" s="253" t="e">
        <f t="shared" si="2410"/>
        <v>#REF!</v>
      </c>
      <c r="AA986" s="253" t="e">
        <f t="shared" si="2411"/>
        <v>#REF!</v>
      </c>
      <c r="AB986" s="253" t="e">
        <f t="shared" si="2412"/>
        <v>#REF!</v>
      </c>
      <c r="AC986" s="253" t="e">
        <f t="shared" si="2413"/>
        <v>#REF!</v>
      </c>
      <c r="AD986" s="253" t="e">
        <f t="shared" si="2414"/>
        <v>#REF!</v>
      </c>
      <c r="AE986" s="253" t="e">
        <f t="shared" si="2414"/>
        <v>#REF!</v>
      </c>
      <c r="AF986" s="257" t="e">
        <f t="shared" si="2416"/>
        <v>#REF!</v>
      </c>
    </row>
    <row r="987" spans="1:32" ht="12.75" hidden="1" customHeight="1" x14ac:dyDescent="0.2">
      <c r="A987" s="255" t="s">
        <v>333</v>
      </c>
      <c r="B987" s="267">
        <v>813</v>
      </c>
      <c r="C987" s="256" t="s">
        <v>196</v>
      </c>
      <c r="D987" s="256" t="s">
        <v>205</v>
      </c>
      <c r="E987" s="256" t="s">
        <v>334</v>
      </c>
      <c r="F987" s="248"/>
      <c r="G987" s="253"/>
      <c r="H987" s="253"/>
      <c r="I987" s="253" t="e">
        <f>#REF!+G987</f>
        <v>#REF!</v>
      </c>
      <c r="J987" s="253" t="e">
        <f t="shared" si="2402"/>
        <v>#REF!</v>
      </c>
      <c r="K987" s="253" t="e">
        <f t="shared" si="2418"/>
        <v>#REF!</v>
      </c>
      <c r="L987" s="253" t="e">
        <f t="shared" si="2418"/>
        <v>#REF!</v>
      </c>
      <c r="M987" s="253" t="e">
        <f t="shared" si="2418"/>
        <v>#REF!</v>
      </c>
      <c r="N987" s="253" t="e">
        <f t="shared" si="2418"/>
        <v>#REF!</v>
      </c>
      <c r="O987" s="253" t="e">
        <f t="shared" si="2418"/>
        <v>#REF!</v>
      </c>
      <c r="P987" s="253" t="e">
        <f t="shared" si="2418"/>
        <v>#REF!</v>
      </c>
      <c r="Q987" s="253" t="e">
        <f t="shared" si="2418"/>
        <v>#REF!</v>
      </c>
      <c r="R987" s="253" t="e">
        <f t="shared" si="2417"/>
        <v>#REF!</v>
      </c>
      <c r="S987" s="253" t="e">
        <f t="shared" si="2403"/>
        <v>#REF!</v>
      </c>
      <c r="T987" s="253" t="e">
        <f t="shared" si="2404"/>
        <v>#REF!</v>
      </c>
      <c r="U987" s="253" t="e">
        <f t="shared" si="2405"/>
        <v>#REF!</v>
      </c>
      <c r="V987" s="253" t="e">
        <f t="shared" si="2406"/>
        <v>#REF!</v>
      </c>
      <c r="W987" s="253" t="e">
        <f t="shared" si="2407"/>
        <v>#REF!</v>
      </c>
      <c r="X987" s="253" t="e">
        <f t="shared" si="2408"/>
        <v>#REF!</v>
      </c>
      <c r="Y987" s="253" t="e">
        <f t="shared" si="2409"/>
        <v>#REF!</v>
      </c>
      <c r="Z987" s="253" t="e">
        <f t="shared" si="2410"/>
        <v>#REF!</v>
      </c>
      <c r="AA987" s="253" t="e">
        <f t="shared" si="2411"/>
        <v>#REF!</v>
      </c>
      <c r="AB987" s="253" t="e">
        <f t="shared" si="2412"/>
        <v>#REF!</v>
      </c>
      <c r="AC987" s="253" t="e">
        <f t="shared" si="2413"/>
        <v>#REF!</v>
      </c>
      <c r="AD987" s="253" t="e">
        <f t="shared" si="2414"/>
        <v>#REF!</v>
      </c>
      <c r="AE987" s="253" t="e">
        <f t="shared" si="2414"/>
        <v>#REF!</v>
      </c>
      <c r="AF987" s="257" t="e">
        <f t="shared" si="2416"/>
        <v>#REF!</v>
      </c>
    </row>
    <row r="988" spans="1:32" ht="12.75" hidden="1" customHeight="1" x14ac:dyDescent="0.2">
      <c r="A988" s="255" t="s">
        <v>320</v>
      </c>
      <c r="B988" s="267">
        <v>813</v>
      </c>
      <c r="C988" s="256" t="s">
        <v>196</v>
      </c>
      <c r="D988" s="256" t="s">
        <v>205</v>
      </c>
      <c r="E988" s="256" t="s">
        <v>334</v>
      </c>
      <c r="F988" s="248" t="s">
        <v>321</v>
      </c>
      <c r="G988" s="253"/>
      <c r="H988" s="253"/>
      <c r="I988" s="253" t="e">
        <f>#REF!+G988</f>
        <v>#REF!</v>
      </c>
      <c r="J988" s="253" t="e">
        <f t="shared" si="2402"/>
        <v>#REF!</v>
      </c>
      <c r="K988" s="253" t="e">
        <f t="shared" si="2418"/>
        <v>#REF!</v>
      </c>
      <c r="L988" s="253" t="e">
        <f t="shared" si="2418"/>
        <v>#REF!</v>
      </c>
      <c r="M988" s="253" t="e">
        <f t="shared" si="2418"/>
        <v>#REF!</v>
      </c>
      <c r="N988" s="253" t="e">
        <f t="shared" si="2418"/>
        <v>#REF!</v>
      </c>
      <c r="O988" s="253" t="e">
        <f t="shared" si="2418"/>
        <v>#REF!</v>
      </c>
      <c r="P988" s="253" t="e">
        <f t="shared" si="2418"/>
        <v>#REF!</v>
      </c>
      <c r="Q988" s="253" t="e">
        <f t="shared" si="2418"/>
        <v>#REF!</v>
      </c>
      <c r="R988" s="253" t="e">
        <f t="shared" si="2417"/>
        <v>#REF!</v>
      </c>
      <c r="S988" s="253" t="e">
        <f t="shared" si="2403"/>
        <v>#REF!</v>
      </c>
      <c r="T988" s="253" t="e">
        <f t="shared" si="2404"/>
        <v>#REF!</v>
      </c>
      <c r="U988" s="253" t="e">
        <f t="shared" si="2405"/>
        <v>#REF!</v>
      </c>
      <c r="V988" s="253" t="e">
        <f t="shared" si="2406"/>
        <v>#REF!</v>
      </c>
      <c r="W988" s="253" t="e">
        <f t="shared" si="2407"/>
        <v>#REF!</v>
      </c>
      <c r="X988" s="253" t="e">
        <f t="shared" si="2408"/>
        <v>#REF!</v>
      </c>
      <c r="Y988" s="253" t="e">
        <f t="shared" si="2409"/>
        <v>#REF!</v>
      </c>
      <c r="Z988" s="253" t="e">
        <f t="shared" si="2410"/>
        <v>#REF!</v>
      </c>
      <c r="AA988" s="253" t="e">
        <f t="shared" si="2411"/>
        <v>#REF!</v>
      </c>
      <c r="AB988" s="253" t="e">
        <f t="shared" si="2412"/>
        <v>#REF!</v>
      </c>
      <c r="AC988" s="253" t="e">
        <f t="shared" si="2413"/>
        <v>#REF!</v>
      </c>
      <c r="AD988" s="253" t="e">
        <f t="shared" si="2414"/>
        <v>#REF!</v>
      </c>
      <c r="AE988" s="253" t="e">
        <f t="shared" si="2414"/>
        <v>#REF!</v>
      </c>
      <c r="AF988" s="257" t="e">
        <f t="shared" si="2416"/>
        <v>#REF!</v>
      </c>
    </row>
    <row r="989" spans="1:32" ht="12.75" hidden="1" customHeight="1" x14ac:dyDescent="0.2">
      <c r="A989" s="255" t="s">
        <v>302</v>
      </c>
      <c r="B989" s="267">
        <v>813</v>
      </c>
      <c r="C989" s="256" t="s">
        <v>196</v>
      </c>
      <c r="D989" s="256" t="s">
        <v>205</v>
      </c>
      <c r="E989" s="256" t="s">
        <v>334</v>
      </c>
      <c r="F989" s="248" t="s">
        <v>303</v>
      </c>
      <c r="G989" s="253"/>
      <c r="H989" s="253"/>
      <c r="I989" s="253" t="e">
        <f>#REF!+G989</f>
        <v>#REF!</v>
      </c>
      <c r="J989" s="253" t="e">
        <f t="shared" si="2402"/>
        <v>#REF!</v>
      </c>
      <c r="K989" s="253" t="e">
        <f t="shared" si="2418"/>
        <v>#REF!</v>
      </c>
      <c r="L989" s="253" t="e">
        <f t="shared" si="2418"/>
        <v>#REF!</v>
      </c>
      <c r="M989" s="253" t="e">
        <f t="shared" si="2418"/>
        <v>#REF!</v>
      </c>
      <c r="N989" s="253" t="e">
        <f t="shared" si="2418"/>
        <v>#REF!</v>
      </c>
      <c r="O989" s="253" t="e">
        <f t="shared" si="2418"/>
        <v>#REF!</v>
      </c>
      <c r="P989" s="253" t="e">
        <f t="shared" si="2418"/>
        <v>#REF!</v>
      </c>
      <c r="Q989" s="253" t="e">
        <f t="shared" si="2418"/>
        <v>#REF!</v>
      </c>
      <c r="R989" s="253" t="e">
        <f t="shared" si="2417"/>
        <v>#REF!</v>
      </c>
      <c r="S989" s="253" t="e">
        <f t="shared" si="2403"/>
        <v>#REF!</v>
      </c>
      <c r="T989" s="253" t="e">
        <f t="shared" si="2404"/>
        <v>#REF!</v>
      </c>
      <c r="U989" s="253" t="e">
        <f t="shared" si="2405"/>
        <v>#REF!</v>
      </c>
      <c r="V989" s="253" t="e">
        <f t="shared" si="2406"/>
        <v>#REF!</v>
      </c>
      <c r="W989" s="253" t="e">
        <f t="shared" si="2407"/>
        <v>#REF!</v>
      </c>
      <c r="X989" s="253" t="e">
        <f t="shared" si="2408"/>
        <v>#REF!</v>
      </c>
      <c r="Y989" s="253" t="e">
        <f t="shared" si="2409"/>
        <v>#REF!</v>
      </c>
      <c r="Z989" s="253" t="e">
        <f t="shared" si="2410"/>
        <v>#REF!</v>
      </c>
      <c r="AA989" s="253" t="e">
        <f t="shared" si="2411"/>
        <v>#REF!</v>
      </c>
      <c r="AB989" s="253" t="e">
        <f t="shared" si="2412"/>
        <v>#REF!</v>
      </c>
      <c r="AC989" s="253" t="e">
        <f t="shared" si="2413"/>
        <v>#REF!</v>
      </c>
      <c r="AD989" s="253" t="e">
        <f t="shared" si="2414"/>
        <v>#REF!</v>
      </c>
      <c r="AE989" s="253" t="e">
        <f t="shared" si="2414"/>
        <v>#REF!</v>
      </c>
      <c r="AF989" s="257" t="e">
        <f t="shared" si="2416"/>
        <v>#REF!</v>
      </c>
    </row>
    <row r="990" spans="1:32" ht="12.75" hidden="1" customHeight="1" x14ac:dyDescent="0.2">
      <c r="A990" s="255" t="s">
        <v>324</v>
      </c>
      <c r="B990" s="267">
        <v>813</v>
      </c>
      <c r="C990" s="256" t="s">
        <v>196</v>
      </c>
      <c r="D990" s="256" t="s">
        <v>205</v>
      </c>
      <c r="E990" s="256" t="s">
        <v>325</v>
      </c>
      <c r="F990" s="256"/>
      <c r="G990" s="253"/>
      <c r="H990" s="253"/>
      <c r="I990" s="253" t="e">
        <f>#REF!+G990</f>
        <v>#REF!</v>
      </c>
      <c r="J990" s="253" t="e">
        <f t="shared" si="2402"/>
        <v>#REF!</v>
      </c>
      <c r="K990" s="253" t="e">
        <f t="shared" si="2418"/>
        <v>#REF!</v>
      </c>
      <c r="L990" s="253" t="e">
        <f t="shared" si="2418"/>
        <v>#REF!</v>
      </c>
      <c r="M990" s="253" t="e">
        <f t="shared" si="2418"/>
        <v>#REF!</v>
      </c>
      <c r="N990" s="253" t="e">
        <f t="shared" si="2418"/>
        <v>#REF!</v>
      </c>
      <c r="O990" s="253" t="e">
        <f t="shared" si="2418"/>
        <v>#REF!</v>
      </c>
      <c r="P990" s="253" t="e">
        <f t="shared" si="2418"/>
        <v>#REF!</v>
      </c>
      <c r="Q990" s="253" t="e">
        <f t="shared" si="2418"/>
        <v>#REF!</v>
      </c>
      <c r="R990" s="253" t="e">
        <f t="shared" si="2417"/>
        <v>#REF!</v>
      </c>
      <c r="S990" s="253" t="e">
        <f t="shared" si="2403"/>
        <v>#REF!</v>
      </c>
      <c r="T990" s="253" t="e">
        <f t="shared" si="2404"/>
        <v>#REF!</v>
      </c>
      <c r="U990" s="253" t="e">
        <f t="shared" si="2405"/>
        <v>#REF!</v>
      </c>
      <c r="V990" s="253" t="e">
        <f t="shared" si="2406"/>
        <v>#REF!</v>
      </c>
      <c r="W990" s="253" t="e">
        <f t="shared" si="2407"/>
        <v>#REF!</v>
      </c>
      <c r="X990" s="253" t="e">
        <f t="shared" si="2408"/>
        <v>#REF!</v>
      </c>
      <c r="Y990" s="253" t="e">
        <f t="shared" si="2409"/>
        <v>#REF!</v>
      </c>
      <c r="Z990" s="253" t="e">
        <f t="shared" si="2410"/>
        <v>#REF!</v>
      </c>
      <c r="AA990" s="253" t="e">
        <f t="shared" si="2411"/>
        <v>#REF!</v>
      </c>
      <c r="AB990" s="253" t="e">
        <f t="shared" si="2412"/>
        <v>#REF!</v>
      </c>
      <c r="AC990" s="253" t="e">
        <f t="shared" si="2413"/>
        <v>#REF!</v>
      </c>
      <c r="AD990" s="253" t="e">
        <f t="shared" si="2414"/>
        <v>#REF!</v>
      </c>
      <c r="AE990" s="253" t="e">
        <f t="shared" si="2414"/>
        <v>#REF!</v>
      </c>
      <c r="AF990" s="257" t="e">
        <f t="shared" si="2416"/>
        <v>#REF!</v>
      </c>
    </row>
    <row r="991" spans="1:32" ht="12.75" hidden="1" customHeight="1" x14ac:dyDescent="0.2">
      <c r="A991" s="447" t="s">
        <v>362</v>
      </c>
      <c r="B991" s="245">
        <v>813</v>
      </c>
      <c r="C991" s="246" t="s">
        <v>212</v>
      </c>
      <c r="D991" s="246"/>
      <c r="E991" s="246"/>
      <c r="F991" s="246"/>
      <c r="G991" s="253"/>
      <c r="H991" s="253"/>
      <c r="I991" s="253" t="e">
        <f>#REF!+G991</f>
        <v>#REF!</v>
      </c>
      <c r="J991" s="253" t="e">
        <f t="shared" si="2402"/>
        <v>#REF!</v>
      </c>
      <c r="K991" s="253" t="e">
        <f t="shared" si="2418"/>
        <v>#REF!</v>
      </c>
      <c r="L991" s="253" t="e">
        <f t="shared" si="2418"/>
        <v>#REF!</v>
      </c>
      <c r="M991" s="253" t="e">
        <f t="shared" si="2418"/>
        <v>#REF!</v>
      </c>
      <c r="N991" s="253" t="e">
        <f t="shared" si="2418"/>
        <v>#REF!</v>
      </c>
      <c r="O991" s="253" t="e">
        <f t="shared" si="2418"/>
        <v>#REF!</v>
      </c>
      <c r="P991" s="253" t="e">
        <f t="shared" si="2418"/>
        <v>#REF!</v>
      </c>
      <c r="Q991" s="253" t="e">
        <f t="shared" si="2418"/>
        <v>#REF!</v>
      </c>
      <c r="R991" s="253" t="e">
        <f t="shared" si="2417"/>
        <v>#REF!</v>
      </c>
      <c r="S991" s="253" t="e">
        <f t="shared" si="2403"/>
        <v>#REF!</v>
      </c>
      <c r="T991" s="253" t="e">
        <f t="shared" si="2404"/>
        <v>#REF!</v>
      </c>
      <c r="U991" s="253" t="e">
        <f t="shared" si="2405"/>
        <v>#REF!</v>
      </c>
      <c r="V991" s="253" t="e">
        <f t="shared" si="2406"/>
        <v>#REF!</v>
      </c>
      <c r="W991" s="253" t="e">
        <f t="shared" si="2407"/>
        <v>#REF!</v>
      </c>
      <c r="X991" s="253" t="e">
        <f t="shared" si="2408"/>
        <v>#REF!</v>
      </c>
      <c r="Y991" s="253" t="e">
        <f t="shared" si="2409"/>
        <v>#REF!</v>
      </c>
      <c r="Z991" s="253" t="e">
        <f t="shared" si="2410"/>
        <v>#REF!</v>
      </c>
      <c r="AA991" s="253" t="e">
        <f t="shared" si="2411"/>
        <v>#REF!</v>
      </c>
      <c r="AB991" s="253" t="e">
        <f t="shared" si="2412"/>
        <v>#REF!</v>
      </c>
      <c r="AC991" s="253" t="e">
        <f t="shared" si="2413"/>
        <v>#REF!</v>
      </c>
      <c r="AD991" s="253" t="e">
        <f t="shared" si="2414"/>
        <v>#REF!</v>
      </c>
      <c r="AE991" s="253" t="e">
        <f t="shared" si="2414"/>
        <v>#REF!</v>
      </c>
      <c r="AF991" s="257" t="e">
        <f t="shared" si="2416"/>
        <v>#REF!</v>
      </c>
    </row>
    <row r="992" spans="1:32" ht="25.5" hidden="1" customHeight="1" x14ac:dyDescent="0.2">
      <c r="A992" s="447" t="s">
        <v>273</v>
      </c>
      <c r="B992" s="245">
        <v>813</v>
      </c>
      <c r="C992" s="246" t="s">
        <v>212</v>
      </c>
      <c r="D992" s="246">
        <v>10</v>
      </c>
      <c r="E992" s="246"/>
      <c r="F992" s="246"/>
      <c r="G992" s="253"/>
      <c r="H992" s="253"/>
      <c r="I992" s="253" t="e">
        <f>#REF!+G992</f>
        <v>#REF!</v>
      </c>
      <c r="J992" s="253" t="e">
        <f t="shared" si="2402"/>
        <v>#REF!</v>
      </c>
      <c r="K992" s="253" t="e">
        <f t="shared" si="2418"/>
        <v>#REF!</v>
      </c>
      <c r="L992" s="253" t="e">
        <f t="shared" si="2418"/>
        <v>#REF!</v>
      </c>
      <c r="M992" s="253" t="e">
        <f t="shared" si="2418"/>
        <v>#REF!</v>
      </c>
      <c r="N992" s="253" t="e">
        <f t="shared" si="2418"/>
        <v>#REF!</v>
      </c>
      <c r="O992" s="253" t="e">
        <f t="shared" si="2418"/>
        <v>#REF!</v>
      </c>
      <c r="P992" s="253" t="e">
        <f t="shared" si="2418"/>
        <v>#REF!</v>
      </c>
      <c r="Q992" s="253" t="e">
        <f t="shared" si="2418"/>
        <v>#REF!</v>
      </c>
      <c r="R992" s="253" t="e">
        <f t="shared" si="2417"/>
        <v>#REF!</v>
      </c>
      <c r="S992" s="253" t="e">
        <f t="shared" si="2403"/>
        <v>#REF!</v>
      </c>
      <c r="T992" s="253" t="e">
        <f t="shared" si="2404"/>
        <v>#REF!</v>
      </c>
      <c r="U992" s="253" t="e">
        <f t="shared" si="2405"/>
        <v>#REF!</v>
      </c>
      <c r="V992" s="253" t="e">
        <f t="shared" si="2406"/>
        <v>#REF!</v>
      </c>
      <c r="W992" s="253" t="e">
        <f t="shared" si="2407"/>
        <v>#REF!</v>
      </c>
      <c r="X992" s="253" t="e">
        <f t="shared" si="2408"/>
        <v>#REF!</v>
      </c>
      <c r="Y992" s="253" t="e">
        <f t="shared" si="2409"/>
        <v>#REF!</v>
      </c>
      <c r="Z992" s="253" t="e">
        <f t="shared" si="2410"/>
        <v>#REF!</v>
      </c>
      <c r="AA992" s="253" t="e">
        <f t="shared" si="2411"/>
        <v>#REF!</v>
      </c>
      <c r="AB992" s="253" t="e">
        <f t="shared" si="2412"/>
        <v>#REF!</v>
      </c>
      <c r="AC992" s="253" t="e">
        <f t="shared" si="2413"/>
        <v>#REF!</v>
      </c>
      <c r="AD992" s="253" t="e">
        <f t="shared" si="2414"/>
        <v>#REF!</v>
      </c>
      <c r="AE992" s="253" t="e">
        <f t="shared" si="2414"/>
        <v>#REF!</v>
      </c>
      <c r="AF992" s="257" t="e">
        <f t="shared" si="2416"/>
        <v>#REF!</v>
      </c>
    </row>
    <row r="993" spans="1:32" ht="38.25" hidden="1" customHeight="1" x14ac:dyDescent="0.2">
      <c r="A993" s="255" t="s">
        <v>331</v>
      </c>
      <c r="B993" s="267">
        <v>813</v>
      </c>
      <c r="C993" s="248" t="s">
        <v>212</v>
      </c>
      <c r="D993" s="248">
        <v>10</v>
      </c>
      <c r="E993" s="256" t="s">
        <v>332</v>
      </c>
      <c r="F993" s="248"/>
      <c r="G993" s="253"/>
      <c r="H993" s="253"/>
      <c r="I993" s="253" t="e">
        <f>#REF!+G993</f>
        <v>#REF!</v>
      </c>
      <c r="J993" s="253" t="e">
        <f t="shared" si="2402"/>
        <v>#REF!</v>
      </c>
      <c r="K993" s="253" t="e">
        <f t="shared" si="2418"/>
        <v>#REF!</v>
      </c>
      <c r="L993" s="253" t="e">
        <f t="shared" si="2418"/>
        <v>#REF!</v>
      </c>
      <c r="M993" s="253" t="e">
        <f t="shared" si="2418"/>
        <v>#REF!</v>
      </c>
      <c r="N993" s="253" t="e">
        <f t="shared" si="2418"/>
        <v>#REF!</v>
      </c>
      <c r="O993" s="253" t="e">
        <f t="shared" si="2418"/>
        <v>#REF!</v>
      </c>
      <c r="P993" s="253" t="e">
        <f t="shared" si="2418"/>
        <v>#REF!</v>
      </c>
      <c r="Q993" s="253" t="e">
        <f t="shared" si="2418"/>
        <v>#REF!</v>
      </c>
      <c r="R993" s="253" t="e">
        <f t="shared" si="2417"/>
        <v>#REF!</v>
      </c>
      <c r="S993" s="253" t="e">
        <f t="shared" si="2403"/>
        <v>#REF!</v>
      </c>
      <c r="T993" s="253" t="e">
        <f t="shared" si="2404"/>
        <v>#REF!</v>
      </c>
      <c r="U993" s="253" t="e">
        <f t="shared" si="2405"/>
        <v>#REF!</v>
      </c>
      <c r="V993" s="253" t="e">
        <f t="shared" si="2406"/>
        <v>#REF!</v>
      </c>
      <c r="W993" s="253" t="e">
        <f t="shared" si="2407"/>
        <v>#REF!</v>
      </c>
      <c r="X993" s="253" t="e">
        <f t="shared" si="2408"/>
        <v>#REF!</v>
      </c>
      <c r="Y993" s="253" t="e">
        <f t="shared" si="2409"/>
        <v>#REF!</v>
      </c>
      <c r="Z993" s="253" t="e">
        <f t="shared" si="2410"/>
        <v>#REF!</v>
      </c>
      <c r="AA993" s="253" t="e">
        <f t="shared" si="2411"/>
        <v>#REF!</v>
      </c>
      <c r="AB993" s="253" t="e">
        <f t="shared" si="2412"/>
        <v>#REF!</v>
      </c>
      <c r="AC993" s="253" t="e">
        <f t="shared" si="2413"/>
        <v>#REF!</v>
      </c>
      <c r="AD993" s="253" t="e">
        <f t="shared" si="2414"/>
        <v>#REF!</v>
      </c>
      <c r="AE993" s="253" t="e">
        <f t="shared" si="2414"/>
        <v>#REF!</v>
      </c>
      <c r="AF993" s="257" t="e">
        <f t="shared" si="2416"/>
        <v>#REF!</v>
      </c>
    </row>
    <row r="994" spans="1:32" ht="12.75" hidden="1" customHeight="1" x14ac:dyDescent="0.2">
      <c r="A994" s="255" t="s">
        <v>333</v>
      </c>
      <c r="B994" s="267">
        <v>813</v>
      </c>
      <c r="C994" s="248" t="s">
        <v>212</v>
      </c>
      <c r="D994" s="248">
        <v>10</v>
      </c>
      <c r="E994" s="256" t="s">
        <v>334</v>
      </c>
      <c r="F994" s="248"/>
      <c r="G994" s="253"/>
      <c r="H994" s="253"/>
      <c r="I994" s="253" t="e">
        <f>#REF!+G994</f>
        <v>#REF!</v>
      </c>
      <c r="J994" s="253" t="e">
        <f t="shared" si="2402"/>
        <v>#REF!</v>
      </c>
      <c r="K994" s="253" t="e">
        <f t="shared" si="2418"/>
        <v>#REF!</v>
      </c>
      <c r="L994" s="253" t="e">
        <f t="shared" si="2418"/>
        <v>#REF!</v>
      </c>
      <c r="M994" s="253" t="e">
        <f t="shared" si="2418"/>
        <v>#REF!</v>
      </c>
      <c r="N994" s="253" t="e">
        <f t="shared" si="2418"/>
        <v>#REF!</v>
      </c>
      <c r="O994" s="253" t="e">
        <f t="shared" si="2418"/>
        <v>#REF!</v>
      </c>
      <c r="P994" s="253" t="e">
        <f t="shared" si="2418"/>
        <v>#REF!</v>
      </c>
      <c r="Q994" s="253" t="e">
        <f t="shared" si="2418"/>
        <v>#REF!</v>
      </c>
      <c r="R994" s="253" t="e">
        <f t="shared" si="2417"/>
        <v>#REF!</v>
      </c>
      <c r="S994" s="253" t="e">
        <f t="shared" si="2403"/>
        <v>#REF!</v>
      </c>
      <c r="T994" s="253" t="e">
        <f t="shared" si="2404"/>
        <v>#REF!</v>
      </c>
      <c r="U994" s="253" t="e">
        <f t="shared" si="2405"/>
        <v>#REF!</v>
      </c>
      <c r="V994" s="253" t="e">
        <f t="shared" si="2406"/>
        <v>#REF!</v>
      </c>
      <c r="W994" s="253" t="e">
        <f t="shared" si="2407"/>
        <v>#REF!</v>
      </c>
      <c r="X994" s="253" t="e">
        <f t="shared" si="2408"/>
        <v>#REF!</v>
      </c>
      <c r="Y994" s="253" t="e">
        <f t="shared" si="2409"/>
        <v>#REF!</v>
      </c>
      <c r="Z994" s="253" t="e">
        <f t="shared" si="2410"/>
        <v>#REF!</v>
      </c>
      <c r="AA994" s="253" t="e">
        <f t="shared" si="2411"/>
        <v>#REF!</v>
      </c>
      <c r="AB994" s="253" t="e">
        <f t="shared" si="2412"/>
        <v>#REF!</v>
      </c>
      <c r="AC994" s="253" t="e">
        <f t="shared" si="2413"/>
        <v>#REF!</v>
      </c>
      <c r="AD994" s="253" t="e">
        <f t="shared" si="2414"/>
        <v>#REF!</v>
      </c>
      <c r="AE994" s="253" t="e">
        <f t="shared" si="2414"/>
        <v>#REF!</v>
      </c>
      <c r="AF994" s="257" t="e">
        <f t="shared" si="2416"/>
        <v>#REF!</v>
      </c>
    </row>
    <row r="995" spans="1:32" ht="12.75" hidden="1" customHeight="1" x14ac:dyDescent="0.2">
      <c r="A995" s="255" t="s">
        <v>320</v>
      </c>
      <c r="B995" s="267">
        <v>813</v>
      </c>
      <c r="C995" s="248" t="s">
        <v>212</v>
      </c>
      <c r="D995" s="248">
        <v>10</v>
      </c>
      <c r="E995" s="256" t="s">
        <v>334</v>
      </c>
      <c r="F995" s="248" t="s">
        <v>321</v>
      </c>
      <c r="G995" s="253"/>
      <c r="H995" s="253"/>
      <c r="I995" s="253" t="e">
        <f>#REF!+G995</f>
        <v>#REF!</v>
      </c>
      <c r="J995" s="253" t="e">
        <f t="shared" si="2402"/>
        <v>#REF!</v>
      </c>
      <c r="K995" s="253" t="e">
        <f t="shared" si="2418"/>
        <v>#REF!</v>
      </c>
      <c r="L995" s="253" t="e">
        <f t="shared" si="2418"/>
        <v>#REF!</v>
      </c>
      <c r="M995" s="253" t="e">
        <f t="shared" si="2418"/>
        <v>#REF!</v>
      </c>
      <c r="N995" s="253" t="e">
        <f t="shared" si="2418"/>
        <v>#REF!</v>
      </c>
      <c r="O995" s="253" t="e">
        <f t="shared" si="2418"/>
        <v>#REF!</v>
      </c>
      <c r="P995" s="253" t="e">
        <f t="shared" si="2418"/>
        <v>#REF!</v>
      </c>
      <c r="Q995" s="253" t="e">
        <f t="shared" si="2418"/>
        <v>#REF!</v>
      </c>
      <c r="R995" s="253" t="e">
        <f t="shared" si="2417"/>
        <v>#REF!</v>
      </c>
      <c r="S995" s="253" t="e">
        <f t="shared" si="2403"/>
        <v>#REF!</v>
      </c>
      <c r="T995" s="253" t="e">
        <f t="shared" si="2404"/>
        <v>#REF!</v>
      </c>
      <c r="U995" s="253" t="e">
        <f t="shared" si="2405"/>
        <v>#REF!</v>
      </c>
      <c r="V995" s="253" t="e">
        <f t="shared" si="2406"/>
        <v>#REF!</v>
      </c>
      <c r="W995" s="253" t="e">
        <f t="shared" si="2407"/>
        <v>#REF!</v>
      </c>
      <c r="X995" s="253" t="e">
        <f t="shared" si="2408"/>
        <v>#REF!</v>
      </c>
      <c r="Y995" s="253" t="e">
        <f t="shared" si="2409"/>
        <v>#REF!</v>
      </c>
      <c r="Z995" s="253" t="e">
        <f t="shared" si="2410"/>
        <v>#REF!</v>
      </c>
      <c r="AA995" s="253" t="e">
        <f t="shared" si="2411"/>
        <v>#REF!</v>
      </c>
      <c r="AB995" s="253" t="e">
        <f t="shared" si="2412"/>
        <v>#REF!</v>
      </c>
      <c r="AC995" s="253" t="e">
        <f t="shared" si="2413"/>
        <v>#REF!</v>
      </c>
      <c r="AD995" s="253" t="e">
        <f t="shared" si="2414"/>
        <v>#REF!</v>
      </c>
      <c r="AE995" s="253" t="e">
        <f t="shared" si="2414"/>
        <v>#REF!</v>
      </c>
      <c r="AF995" s="257" t="e">
        <f t="shared" si="2416"/>
        <v>#REF!</v>
      </c>
    </row>
    <row r="996" spans="1:32" ht="12.75" hidden="1" customHeight="1" x14ac:dyDescent="0.2">
      <c r="A996" s="255" t="s">
        <v>302</v>
      </c>
      <c r="B996" s="267">
        <v>813</v>
      </c>
      <c r="C996" s="248" t="s">
        <v>212</v>
      </c>
      <c r="D996" s="248">
        <v>10</v>
      </c>
      <c r="E996" s="256" t="s">
        <v>334</v>
      </c>
      <c r="F996" s="248" t="s">
        <v>303</v>
      </c>
      <c r="G996" s="253"/>
      <c r="H996" s="253"/>
      <c r="I996" s="253" t="e">
        <f>#REF!+G996</f>
        <v>#REF!</v>
      </c>
      <c r="J996" s="253" t="e">
        <f t="shared" si="2402"/>
        <v>#REF!</v>
      </c>
      <c r="K996" s="253" t="e">
        <f t="shared" si="2418"/>
        <v>#REF!</v>
      </c>
      <c r="L996" s="253" t="e">
        <f t="shared" si="2418"/>
        <v>#REF!</v>
      </c>
      <c r="M996" s="253" t="e">
        <f t="shared" si="2418"/>
        <v>#REF!</v>
      </c>
      <c r="N996" s="253" t="e">
        <f t="shared" si="2418"/>
        <v>#REF!</v>
      </c>
      <c r="O996" s="253" t="e">
        <f t="shared" si="2418"/>
        <v>#REF!</v>
      </c>
      <c r="P996" s="253" t="e">
        <f t="shared" si="2418"/>
        <v>#REF!</v>
      </c>
      <c r="Q996" s="253" t="e">
        <f t="shared" si="2418"/>
        <v>#REF!</v>
      </c>
      <c r="R996" s="253" t="e">
        <f t="shared" si="2417"/>
        <v>#REF!</v>
      </c>
      <c r="S996" s="253" t="e">
        <f t="shared" si="2403"/>
        <v>#REF!</v>
      </c>
      <c r="T996" s="253" t="e">
        <f t="shared" si="2404"/>
        <v>#REF!</v>
      </c>
      <c r="U996" s="253" t="e">
        <f t="shared" si="2405"/>
        <v>#REF!</v>
      </c>
      <c r="V996" s="253" t="e">
        <f t="shared" si="2406"/>
        <v>#REF!</v>
      </c>
      <c r="W996" s="253" t="e">
        <f t="shared" si="2407"/>
        <v>#REF!</v>
      </c>
      <c r="X996" s="253" t="e">
        <f t="shared" si="2408"/>
        <v>#REF!</v>
      </c>
      <c r="Y996" s="253" t="e">
        <f t="shared" si="2409"/>
        <v>#REF!</v>
      </c>
      <c r="Z996" s="253" t="e">
        <f t="shared" si="2410"/>
        <v>#REF!</v>
      </c>
      <c r="AA996" s="253" t="e">
        <f t="shared" si="2411"/>
        <v>#REF!</v>
      </c>
      <c r="AB996" s="253" t="e">
        <f t="shared" si="2412"/>
        <v>#REF!</v>
      </c>
      <c r="AC996" s="253" t="e">
        <f t="shared" si="2413"/>
        <v>#REF!</v>
      </c>
      <c r="AD996" s="253" t="e">
        <f t="shared" si="2414"/>
        <v>#REF!</v>
      </c>
      <c r="AE996" s="253" t="e">
        <f t="shared" si="2414"/>
        <v>#REF!</v>
      </c>
      <c r="AF996" s="257" t="e">
        <f t="shared" si="2416"/>
        <v>#REF!</v>
      </c>
    </row>
    <row r="997" spans="1:32" ht="12.75" hidden="1" customHeight="1" x14ac:dyDescent="0.2">
      <c r="A997" s="574" t="s">
        <v>56</v>
      </c>
      <c r="B997" s="575"/>
      <c r="C997" s="575"/>
      <c r="D997" s="575"/>
      <c r="E997" s="575"/>
      <c r="F997" s="575"/>
      <c r="G997" s="253"/>
      <c r="H997" s="253"/>
      <c r="I997" s="253" t="e">
        <f>#REF!+G997</f>
        <v>#REF!</v>
      </c>
      <c r="J997" s="253" t="e">
        <f t="shared" si="2402"/>
        <v>#REF!</v>
      </c>
      <c r="K997" s="253" t="e">
        <f t="shared" si="2418"/>
        <v>#REF!</v>
      </c>
      <c r="L997" s="253" t="e">
        <f t="shared" si="2418"/>
        <v>#REF!</v>
      </c>
      <c r="M997" s="253" t="e">
        <f t="shared" si="2418"/>
        <v>#REF!</v>
      </c>
      <c r="N997" s="253" t="e">
        <f t="shared" si="2418"/>
        <v>#REF!</v>
      </c>
      <c r="O997" s="253" t="e">
        <f t="shared" si="2418"/>
        <v>#REF!</v>
      </c>
      <c r="P997" s="253" t="e">
        <f t="shared" si="2418"/>
        <v>#REF!</v>
      </c>
      <c r="Q997" s="253" t="e">
        <f t="shared" si="2418"/>
        <v>#REF!</v>
      </c>
      <c r="R997" s="253" t="e">
        <f t="shared" si="2417"/>
        <v>#REF!</v>
      </c>
      <c r="S997" s="253" t="e">
        <f t="shared" si="2403"/>
        <v>#REF!</v>
      </c>
      <c r="T997" s="253" t="e">
        <f t="shared" si="2404"/>
        <v>#REF!</v>
      </c>
      <c r="U997" s="253" t="e">
        <f t="shared" si="2405"/>
        <v>#REF!</v>
      </c>
      <c r="V997" s="253" t="e">
        <f t="shared" si="2406"/>
        <v>#REF!</v>
      </c>
      <c r="W997" s="253" t="e">
        <f t="shared" si="2407"/>
        <v>#REF!</v>
      </c>
      <c r="X997" s="253" t="e">
        <f t="shared" si="2408"/>
        <v>#REF!</v>
      </c>
      <c r="Y997" s="253" t="e">
        <f t="shared" si="2409"/>
        <v>#REF!</v>
      </c>
      <c r="Z997" s="253" t="e">
        <f t="shared" si="2410"/>
        <v>#REF!</v>
      </c>
      <c r="AA997" s="253" t="e">
        <f t="shared" si="2411"/>
        <v>#REF!</v>
      </c>
      <c r="AB997" s="253" t="e">
        <f t="shared" si="2412"/>
        <v>#REF!</v>
      </c>
      <c r="AC997" s="253" t="e">
        <f t="shared" si="2413"/>
        <v>#REF!</v>
      </c>
      <c r="AD997" s="253" t="e">
        <f t="shared" si="2414"/>
        <v>#REF!</v>
      </c>
      <c r="AE997" s="253" t="e">
        <f t="shared" si="2414"/>
        <v>#REF!</v>
      </c>
      <c r="AF997" s="257" t="e">
        <f t="shared" si="2416"/>
        <v>#REF!</v>
      </c>
    </row>
    <row r="998" spans="1:32" ht="12.75" hidden="1" customHeight="1" x14ac:dyDescent="0.2">
      <c r="A998" s="447" t="s">
        <v>72</v>
      </c>
      <c r="B998" s="246" t="s">
        <v>57</v>
      </c>
      <c r="C998" s="246" t="s">
        <v>190</v>
      </c>
      <c r="D998" s="246"/>
      <c r="E998" s="246"/>
      <c r="F998" s="246"/>
      <c r="G998" s="253"/>
      <c r="H998" s="253"/>
      <c r="I998" s="253" t="e">
        <f>#REF!+G998</f>
        <v>#REF!</v>
      </c>
      <c r="J998" s="253" t="e">
        <f t="shared" si="2402"/>
        <v>#REF!</v>
      </c>
      <c r="K998" s="253" t="e">
        <f t="shared" si="2418"/>
        <v>#REF!</v>
      </c>
      <c r="L998" s="253" t="e">
        <f t="shared" si="2418"/>
        <v>#REF!</v>
      </c>
      <c r="M998" s="253" t="e">
        <f t="shared" si="2418"/>
        <v>#REF!</v>
      </c>
      <c r="N998" s="253" t="e">
        <f t="shared" si="2418"/>
        <v>#REF!</v>
      </c>
      <c r="O998" s="253" t="e">
        <f t="shared" si="2418"/>
        <v>#REF!</v>
      </c>
      <c r="P998" s="253" t="e">
        <f t="shared" si="2418"/>
        <v>#REF!</v>
      </c>
      <c r="Q998" s="253" t="e">
        <f t="shared" si="2418"/>
        <v>#REF!</v>
      </c>
      <c r="R998" s="253" t="e">
        <f t="shared" si="2417"/>
        <v>#REF!</v>
      </c>
      <c r="S998" s="253" t="e">
        <f t="shared" si="2403"/>
        <v>#REF!</v>
      </c>
      <c r="T998" s="253" t="e">
        <f t="shared" si="2404"/>
        <v>#REF!</v>
      </c>
      <c r="U998" s="253" t="e">
        <f t="shared" si="2405"/>
        <v>#REF!</v>
      </c>
      <c r="V998" s="253" t="e">
        <f t="shared" si="2406"/>
        <v>#REF!</v>
      </c>
      <c r="W998" s="253" t="e">
        <f t="shared" si="2407"/>
        <v>#REF!</v>
      </c>
      <c r="X998" s="253" t="e">
        <f t="shared" si="2408"/>
        <v>#REF!</v>
      </c>
      <c r="Y998" s="253" t="e">
        <f t="shared" si="2409"/>
        <v>#REF!</v>
      </c>
      <c r="Z998" s="253" t="e">
        <f t="shared" si="2410"/>
        <v>#REF!</v>
      </c>
      <c r="AA998" s="253" t="e">
        <f t="shared" si="2411"/>
        <v>#REF!</v>
      </c>
      <c r="AB998" s="253" t="e">
        <f t="shared" si="2412"/>
        <v>#REF!</v>
      </c>
      <c r="AC998" s="253" t="e">
        <f t="shared" si="2413"/>
        <v>#REF!</v>
      </c>
      <c r="AD998" s="253" t="e">
        <f t="shared" si="2414"/>
        <v>#REF!</v>
      </c>
      <c r="AE998" s="253" t="e">
        <f t="shared" si="2414"/>
        <v>#REF!</v>
      </c>
      <c r="AF998" s="257" t="e">
        <f t="shared" si="2416"/>
        <v>#REF!</v>
      </c>
    </row>
    <row r="999" spans="1:32" ht="12.75" hidden="1" customHeight="1" x14ac:dyDescent="0.2">
      <c r="A999" s="447" t="s">
        <v>206</v>
      </c>
      <c r="B999" s="246" t="s">
        <v>57</v>
      </c>
      <c r="C999" s="246" t="s">
        <v>190</v>
      </c>
      <c r="D999" s="246" t="s">
        <v>207</v>
      </c>
      <c r="E999" s="246"/>
      <c r="F999" s="246"/>
      <c r="G999" s="253"/>
      <c r="H999" s="253"/>
      <c r="I999" s="253" t="e">
        <f>#REF!+G999</f>
        <v>#REF!</v>
      </c>
      <c r="J999" s="253" t="e">
        <f t="shared" si="2402"/>
        <v>#REF!</v>
      </c>
      <c r="K999" s="253" t="e">
        <f t="shared" si="2418"/>
        <v>#REF!</v>
      </c>
      <c r="L999" s="253" t="e">
        <f t="shared" si="2418"/>
        <v>#REF!</v>
      </c>
      <c r="M999" s="253" t="e">
        <f t="shared" si="2418"/>
        <v>#REF!</v>
      </c>
      <c r="N999" s="253" t="e">
        <f t="shared" si="2418"/>
        <v>#REF!</v>
      </c>
      <c r="O999" s="253" t="e">
        <f t="shared" si="2418"/>
        <v>#REF!</v>
      </c>
      <c r="P999" s="253" t="e">
        <f t="shared" si="2418"/>
        <v>#REF!</v>
      </c>
      <c r="Q999" s="253" t="e">
        <f t="shared" si="2418"/>
        <v>#REF!</v>
      </c>
      <c r="R999" s="253" t="e">
        <f t="shared" si="2417"/>
        <v>#REF!</v>
      </c>
      <c r="S999" s="253" t="e">
        <f t="shared" si="2403"/>
        <v>#REF!</v>
      </c>
      <c r="T999" s="253" t="e">
        <f t="shared" si="2404"/>
        <v>#REF!</v>
      </c>
      <c r="U999" s="253" t="e">
        <f t="shared" si="2405"/>
        <v>#REF!</v>
      </c>
      <c r="V999" s="253" t="e">
        <f t="shared" si="2406"/>
        <v>#REF!</v>
      </c>
      <c r="W999" s="253" t="e">
        <f t="shared" si="2407"/>
        <v>#REF!</v>
      </c>
      <c r="X999" s="253" t="e">
        <f t="shared" si="2408"/>
        <v>#REF!</v>
      </c>
      <c r="Y999" s="253" t="e">
        <f t="shared" si="2409"/>
        <v>#REF!</v>
      </c>
      <c r="Z999" s="253" t="e">
        <f t="shared" si="2410"/>
        <v>#REF!</v>
      </c>
      <c r="AA999" s="253" t="e">
        <f t="shared" si="2411"/>
        <v>#REF!</v>
      </c>
      <c r="AB999" s="253" t="e">
        <f t="shared" si="2412"/>
        <v>#REF!</v>
      </c>
      <c r="AC999" s="253" t="e">
        <f t="shared" si="2413"/>
        <v>#REF!</v>
      </c>
      <c r="AD999" s="253" t="e">
        <f t="shared" si="2414"/>
        <v>#REF!</v>
      </c>
      <c r="AE999" s="253" t="e">
        <f t="shared" si="2414"/>
        <v>#REF!</v>
      </c>
      <c r="AF999" s="257" t="e">
        <f t="shared" si="2416"/>
        <v>#REF!</v>
      </c>
    </row>
    <row r="1000" spans="1:32" ht="38.25" hidden="1" customHeight="1" x14ac:dyDescent="0.2">
      <c r="A1000" s="255" t="s">
        <v>123</v>
      </c>
      <c r="B1000" s="248" t="s">
        <v>57</v>
      </c>
      <c r="C1000" s="248" t="s">
        <v>190</v>
      </c>
      <c r="D1000" s="248" t="s">
        <v>207</v>
      </c>
      <c r="E1000" s="256" t="s">
        <v>332</v>
      </c>
      <c r="F1000" s="248"/>
      <c r="G1000" s="253"/>
      <c r="H1000" s="253"/>
      <c r="I1000" s="253" t="e">
        <f>#REF!+G1000</f>
        <v>#REF!</v>
      </c>
      <c r="J1000" s="253" t="e">
        <f t="shared" si="2402"/>
        <v>#REF!</v>
      </c>
      <c r="K1000" s="253" t="e">
        <f t="shared" si="2418"/>
        <v>#REF!</v>
      </c>
      <c r="L1000" s="253" t="e">
        <f t="shared" si="2418"/>
        <v>#REF!</v>
      </c>
      <c r="M1000" s="253" t="e">
        <f t="shared" si="2418"/>
        <v>#REF!</v>
      </c>
      <c r="N1000" s="253" t="e">
        <f t="shared" si="2418"/>
        <v>#REF!</v>
      </c>
      <c r="O1000" s="253" t="e">
        <f t="shared" si="2418"/>
        <v>#REF!</v>
      </c>
      <c r="P1000" s="253" t="e">
        <f t="shared" si="2418"/>
        <v>#REF!</v>
      </c>
      <c r="Q1000" s="253" t="e">
        <f t="shared" si="2418"/>
        <v>#REF!</v>
      </c>
      <c r="R1000" s="253" t="e">
        <f t="shared" si="2417"/>
        <v>#REF!</v>
      </c>
      <c r="S1000" s="253" t="e">
        <f t="shared" si="2403"/>
        <v>#REF!</v>
      </c>
      <c r="T1000" s="253" t="e">
        <f t="shared" si="2404"/>
        <v>#REF!</v>
      </c>
      <c r="U1000" s="253" t="e">
        <f t="shared" si="2405"/>
        <v>#REF!</v>
      </c>
      <c r="V1000" s="253" t="e">
        <f t="shared" si="2406"/>
        <v>#REF!</v>
      </c>
      <c r="W1000" s="253" t="e">
        <f t="shared" si="2407"/>
        <v>#REF!</v>
      </c>
      <c r="X1000" s="253" t="e">
        <f t="shared" si="2408"/>
        <v>#REF!</v>
      </c>
      <c r="Y1000" s="253" t="e">
        <f t="shared" si="2409"/>
        <v>#REF!</v>
      </c>
      <c r="Z1000" s="253" t="e">
        <f t="shared" si="2410"/>
        <v>#REF!</v>
      </c>
      <c r="AA1000" s="253" t="e">
        <f t="shared" si="2411"/>
        <v>#REF!</v>
      </c>
      <c r="AB1000" s="253" t="e">
        <f t="shared" si="2412"/>
        <v>#REF!</v>
      </c>
      <c r="AC1000" s="253" t="e">
        <f t="shared" si="2413"/>
        <v>#REF!</v>
      </c>
      <c r="AD1000" s="253" t="e">
        <f t="shared" si="2414"/>
        <v>#REF!</v>
      </c>
      <c r="AE1000" s="253" t="e">
        <f t="shared" si="2414"/>
        <v>#REF!</v>
      </c>
      <c r="AF1000" s="257" t="e">
        <f t="shared" si="2416"/>
        <v>#REF!</v>
      </c>
    </row>
    <row r="1001" spans="1:32" ht="12.75" hidden="1" customHeight="1" x14ac:dyDescent="0.2">
      <c r="A1001" s="255" t="s">
        <v>333</v>
      </c>
      <c r="B1001" s="248" t="s">
        <v>57</v>
      </c>
      <c r="C1001" s="248" t="s">
        <v>190</v>
      </c>
      <c r="D1001" s="248" t="s">
        <v>207</v>
      </c>
      <c r="E1001" s="256" t="s">
        <v>334</v>
      </c>
      <c r="F1001" s="248"/>
      <c r="G1001" s="253"/>
      <c r="H1001" s="253"/>
      <c r="I1001" s="253" t="e">
        <f>#REF!+G1001</f>
        <v>#REF!</v>
      </c>
      <c r="J1001" s="253" t="e">
        <f t="shared" ref="J1001:J1035" si="2419">H1001+I1001</f>
        <v>#REF!</v>
      </c>
      <c r="K1001" s="253" t="e">
        <f t="shared" si="2418"/>
        <v>#REF!</v>
      </c>
      <c r="L1001" s="253" t="e">
        <f t="shared" si="2418"/>
        <v>#REF!</v>
      </c>
      <c r="M1001" s="253" t="e">
        <f t="shared" si="2418"/>
        <v>#REF!</v>
      </c>
      <c r="N1001" s="253" t="e">
        <f t="shared" si="2418"/>
        <v>#REF!</v>
      </c>
      <c r="O1001" s="253" t="e">
        <f t="shared" si="2418"/>
        <v>#REF!</v>
      </c>
      <c r="P1001" s="253" t="e">
        <f t="shared" si="2418"/>
        <v>#REF!</v>
      </c>
      <c r="Q1001" s="253" t="e">
        <f t="shared" si="2418"/>
        <v>#REF!</v>
      </c>
      <c r="R1001" s="253" t="e">
        <f t="shared" si="2417"/>
        <v>#REF!</v>
      </c>
      <c r="S1001" s="253" t="e">
        <f t="shared" ref="S1001:S1034" si="2420">Q1001+R1001</f>
        <v>#REF!</v>
      </c>
      <c r="T1001" s="253" t="e">
        <f t="shared" ref="T1001:T1034" si="2421">R1001+S1001</f>
        <v>#REF!</v>
      </c>
      <c r="U1001" s="253" t="e">
        <f t="shared" ref="U1001:U1034" si="2422">S1001+T1001</f>
        <v>#REF!</v>
      </c>
      <c r="V1001" s="253" t="e">
        <f t="shared" ref="V1001:V1034" si="2423">T1001+U1001</f>
        <v>#REF!</v>
      </c>
      <c r="W1001" s="253" t="e">
        <f t="shared" ref="W1001:W1034" si="2424">U1001+V1001</f>
        <v>#REF!</v>
      </c>
      <c r="X1001" s="253" t="e">
        <f t="shared" ref="X1001:X1042" si="2425">V1001+W1001</f>
        <v>#REF!</v>
      </c>
      <c r="Y1001" s="253" t="e">
        <f t="shared" ref="Y1001:Y1034" si="2426">W1001+X1001</f>
        <v>#REF!</v>
      </c>
      <c r="Z1001" s="253" t="e">
        <f t="shared" ref="Z1001:Z1042" si="2427">X1001+Y1001</f>
        <v>#REF!</v>
      </c>
      <c r="AA1001" s="253" t="e">
        <f t="shared" ref="AA1001:AA1034" si="2428">Y1001+Z1001</f>
        <v>#REF!</v>
      </c>
      <c r="AB1001" s="253" t="e">
        <f t="shared" ref="AB1001:AB1037" si="2429">Z1001+AA1001</f>
        <v>#REF!</v>
      </c>
      <c r="AC1001" s="253" t="e">
        <f t="shared" ref="AC1001:AC1034" si="2430">AA1001+AB1001</f>
        <v>#REF!</v>
      </c>
      <c r="AD1001" s="253" t="e">
        <f t="shared" ref="AD1001:AE1034" si="2431">AB1001+AC1001</f>
        <v>#REF!</v>
      </c>
      <c r="AE1001" s="253" t="e">
        <f t="shared" si="2431"/>
        <v>#REF!</v>
      </c>
      <c r="AF1001" s="257" t="e">
        <f t="shared" si="2416"/>
        <v>#REF!</v>
      </c>
    </row>
    <row r="1002" spans="1:32" ht="12.75" hidden="1" customHeight="1" x14ac:dyDescent="0.2">
      <c r="A1002" s="255" t="s">
        <v>320</v>
      </c>
      <c r="B1002" s="248" t="s">
        <v>57</v>
      </c>
      <c r="C1002" s="248" t="s">
        <v>190</v>
      </c>
      <c r="D1002" s="248" t="s">
        <v>207</v>
      </c>
      <c r="E1002" s="256" t="s">
        <v>334</v>
      </c>
      <c r="F1002" s="248" t="s">
        <v>321</v>
      </c>
      <c r="G1002" s="253"/>
      <c r="H1002" s="253"/>
      <c r="I1002" s="253" t="e">
        <f>#REF!+G1002</f>
        <v>#REF!</v>
      </c>
      <c r="J1002" s="253" t="e">
        <f t="shared" si="2419"/>
        <v>#REF!</v>
      </c>
      <c r="K1002" s="253" t="e">
        <f t="shared" si="2418"/>
        <v>#REF!</v>
      </c>
      <c r="L1002" s="253" t="e">
        <f t="shared" si="2418"/>
        <v>#REF!</v>
      </c>
      <c r="M1002" s="253" t="e">
        <f t="shared" si="2418"/>
        <v>#REF!</v>
      </c>
      <c r="N1002" s="253" t="e">
        <f t="shared" si="2418"/>
        <v>#REF!</v>
      </c>
      <c r="O1002" s="253" t="e">
        <f t="shared" si="2418"/>
        <v>#REF!</v>
      </c>
      <c r="P1002" s="253" t="e">
        <f t="shared" si="2418"/>
        <v>#REF!</v>
      </c>
      <c r="Q1002" s="253" t="e">
        <f t="shared" si="2418"/>
        <v>#REF!</v>
      </c>
      <c r="R1002" s="253" t="e">
        <f t="shared" si="2417"/>
        <v>#REF!</v>
      </c>
      <c r="S1002" s="253" t="e">
        <f t="shared" si="2420"/>
        <v>#REF!</v>
      </c>
      <c r="T1002" s="253" t="e">
        <f t="shared" si="2421"/>
        <v>#REF!</v>
      </c>
      <c r="U1002" s="253" t="e">
        <f t="shared" si="2422"/>
        <v>#REF!</v>
      </c>
      <c r="V1002" s="253" t="e">
        <f t="shared" si="2423"/>
        <v>#REF!</v>
      </c>
      <c r="W1002" s="253" t="e">
        <f t="shared" si="2424"/>
        <v>#REF!</v>
      </c>
      <c r="X1002" s="253" t="e">
        <f t="shared" si="2425"/>
        <v>#REF!</v>
      </c>
      <c r="Y1002" s="253" t="e">
        <f t="shared" si="2426"/>
        <v>#REF!</v>
      </c>
      <c r="Z1002" s="253" t="e">
        <f t="shared" si="2427"/>
        <v>#REF!</v>
      </c>
      <c r="AA1002" s="253" t="e">
        <f t="shared" si="2428"/>
        <v>#REF!</v>
      </c>
      <c r="AB1002" s="253" t="e">
        <f t="shared" si="2429"/>
        <v>#REF!</v>
      </c>
      <c r="AC1002" s="253" t="e">
        <f t="shared" si="2430"/>
        <v>#REF!</v>
      </c>
      <c r="AD1002" s="253" t="e">
        <f t="shared" si="2431"/>
        <v>#REF!</v>
      </c>
      <c r="AE1002" s="253" t="e">
        <f t="shared" si="2431"/>
        <v>#REF!</v>
      </c>
      <c r="AF1002" s="257" t="e">
        <f t="shared" si="2416"/>
        <v>#REF!</v>
      </c>
    </row>
    <row r="1003" spans="1:32" ht="12.75" hidden="1" customHeight="1" x14ac:dyDescent="0.2">
      <c r="A1003" s="255" t="s">
        <v>302</v>
      </c>
      <c r="B1003" s="248" t="s">
        <v>57</v>
      </c>
      <c r="C1003" s="248" t="s">
        <v>190</v>
      </c>
      <c r="D1003" s="248" t="s">
        <v>207</v>
      </c>
      <c r="E1003" s="256" t="s">
        <v>334</v>
      </c>
      <c r="F1003" s="248" t="s">
        <v>303</v>
      </c>
      <c r="G1003" s="253"/>
      <c r="H1003" s="253"/>
      <c r="I1003" s="253" t="e">
        <f>#REF!+G1003</f>
        <v>#REF!</v>
      </c>
      <c r="J1003" s="253" t="e">
        <f t="shared" si="2419"/>
        <v>#REF!</v>
      </c>
      <c r="K1003" s="253" t="e">
        <f t="shared" si="2418"/>
        <v>#REF!</v>
      </c>
      <c r="L1003" s="253" t="e">
        <f t="shared" si="2418"/>
        <v>#REF!</v>
      </c>
      <c r="M1003" s="253" t="e">
        <f t="shared" si="2418"/>
        <v>#REF!</v>
      </c>
      <c r="N1003" s="253" t="e">
        <f t="shared" si="2418"/>
        <v>#REF!</v>
      </c>
      <c r="O1003" s="253" t="e">
        <f t="shared" si="2418"/>
        <v>#REF!</v>
      </c>
      <c r="P1003" s="253" t="e">
        <f t="shared" si="2418"/>
        <v>#REF!</v>
      </c>
      <c r="Q1003" s="253" t="e">
        <f t="shared" si="2418"/>
        <v>#REF!</v>
      </c>
      <c r="R1003" s="253" t="e">
        <f t="shared" si="2417"/>
        <v>#REF!</v>
      </c>
      <c r="S1003" s="253" t="e">
        <f t="shared" si="2420"/>
        <v>#REF!</v>
      </c>
      <c r="T1003" s="253" t="e">
        <f t="shared" si="2421"/>
        <v>#REF!</v>
      </c>
      <c r="U1003" s="253" t="e">
        <f t="shared" si="2422"/>
        <v>#REF!</v>
      </c>
      <c r="V1003" s="253" t="e">
        <f t="shared" si="2423"/>
        <v>#REF!</v>
      </c>
      <c r="W1003" s="253" t="e">
        <f t="shared" si="2424"/>
        <v>#REF!</v>
      </c>
      <c r="X1003" s="253" t="e">
        <f t="shared" si="2425"/>
        <v>#REF!</v>
      </c>
      <c r="Y1003" s="253" t="e">
        <f t="shared" si="2426"/>
        <v>#REF!</v>
      </c>
      <c r="Z1003" s="253" t="e">
        <f t="shared" si="2427"/>
        <v>#REF!</v>
      </c>
      <c r="AA1003" s="253" t="e">
        <f t="shared" si="2428"/>
        <v>#REF!</v>
      </c>
      <c r="AB1003" s="253" t="e">
        <f t="shared" si="2429"/>
        <v>#REF!</v>
      </c>
      <c r="AC1003" s="253" t="e">
        <f t="shared" si="2430"/>
        <v>#REF!</v>
      </c>
      <c r="AD1003" s="253" t="e">
        <f t="shared" si="2431"/>
        <v>#REF!</v>
      </c>
      <c r="AE1003" s="253" t="e">
        <f t="shared" si="2431"/>
        <v>#REF!</v>
      </c>
      <c r="AF1003" s="257" t="e">
        <f t="shared" si="2416"/>
        <v>#REF!</v>
      </c>
    </row>
    <row r="1004" spans="1:32" ht="34.5" hidden="1" customHeight="1" x14ac:dyDescent="0.2">
      <c r="A1004" s="574" t="s">
        <v>58</v>
      </c>
      <c r="B1004" s="575"/>
      <c r="C1004" s="575"/>
      <c r="D1004" s="575"/>
      <c r="E1004" s="575"/>
      <c r="F1004" s="248"/>
      <c r="G1004" s="253"/>
      <c r="H1004" s="253"/>
      <c r="I1004" s="253" t="e">
        <f>#REF!+G1004</f>
        <v>#REF!</v>
      </c>
      <c r="J1004" s="253" t="e">
        <f t="shared" si="2419"/>
        <v>#REF!</v>
      </c>
      <c r="K1004" s="253" t="e">
        <f t="shared" si="2418"/>
        <v>#REF!</v>
      </c>
      <c r="L1004" s="253" t="e">
        <f t="shared" si="2418"/>
        <v>#REF!</v>
      </c>
      <c r="M1004" s="253" t="e">
        <f t="shared" si="2418"/>
        <v>#REF!</v>
      </c>
      <c r="N1004" s="253" t="e">
        <f t="shared" si="2418"/>
        <v>#REF!</v>
      </c>
      <c r="O1004" s="253" t="e">
        <f t="shared" si="2418"/>
        <v>#REF!</v>
      </c>
      <c r="P1004" s="253" t="e">
        <f t="shared" si="2418"/>
        <v>#REF!</v>
      </c>
      <c r="Q1004" s="253" t="e">
        <f t="shared" si="2418"/>
        <v>#REF!</v>
      </c>
      <c r="R1004" s="253" t="e">
        <f t="shared" si="2417"/>
        <v>#REF!</v>
      </c>
      <c r="S1004" s="253" t="e">
        <f t="shared" si="2420"/>
        <v>#REF!</v>
      </c>
      <c r="T1004" s="253" t="e">
        <f t="shared" si="2421"/>
        <v>#REF!</v>
      </c>
      <c r="U1004" s="253" t="e">
        <f t="shared" si="2422"/>
        <v>#REF!</v>
      </c>
      <c r="V1004" s="253" t="e">
        <f t="shared" si="2423"/>
        <v>#REF!</v>
      </c>
      <c r="W1004" s="253" t="e">
        <f t="shared" si="2424"/>
        <v>#REF!</v>
      </c>
      <c r="X1004" s="253" t="e">
        <f t="shared" si="2425"/>
        <v>#REF!</v>
      </c>
      <c r="Y1004" s="253" t="e">
        <f t="shared" si="2426"/>
        <v>#REF!</v>
      </c>
      <c r="Z1004" s="253" t="e">
        <f t="shared" si="2427"/>
        <v>#REF!</v>
      </c>
      <c r="AA1004" s="253" t="e">
        <f t="shared" si="2428"/>
        <v>#REF!</v>
      </c>
      <c r="AB1004" s="253" t="e">
        <f t="shared" si="2429"/>
        <v>#REF!</v>
      </c>
      <c r="AC1004" s="253" t="e">
        <f t="shared" si="2430"/>
        <v>#REF!</v>
      </c>
      <c r="AD1004" s="253" t="e">
        <f t="shared" si="2431"/>
        <v>#REF!</v>
      </c>
      <c r="AE1004" s="253" t="e">
        <f t="shared" si="2431"/>
        <v>#REF!</v>
      </c>
      <c r="AF1004" s="257" t="e">
        <f t="shared" si="2416"/>
        <v>#REF!</v>
      </c>
    </row>
    <row r="1005" spans="1:32" ht="12.75" hidden="1" customHeight="1" x14ac:dyDescent="0.2">
      <c r="A1005" s="447" t="s">
        <v>306</v>
      </c>
      <c r="B1005" s="245">
        <v>815</v>
      </c>
      <c r="C1005" s="246" t="s">
        <v>196</v>
      </c>
      <c r="D1005" s="246"/>
      <c r="E1005" s="246"/>
      <c r="F1005" s="246"/>
      <c r="G1005" s="253"/>
      <c r="H1005" s="253"/>
      <c r="I1005" s="253" t="e">
        <f>#REF!+G1005</f>
        <v>#REF!</v>
      </c>
      <c r="J1005" s="253" t="e">
        <f t="shared" si="2419"/>
        <v>#REF!</v>
      </c>
      <c r="K1005" s="253" t="e">
        <f t="shared" si="2418"/>
        <v>#REF!</v>
      </c>
      <c r="L1005" s="253" t="e">
        <f t="shared" si="2418"/>
        <v>#REF!</v>
      </c>
      <c r="M1005" s="253" t="e">
        <f t="shared" si="2418"/>
        <v>#REF!</v>
      </c>
      <c r="N1005" s="253" t="e">
        <f t="shared" si="2418"/>
        <v>#REF!</v>
      </c>
      <c r="O1005" s="253" t="e">
        <f t="shared" si="2418"/>
        <v>#REF!</v>
      </c>
      <c r="P1005" s="253" t="e">
        <f t="shared" si="2418"/>
        <v>#REF!</v>
      </c>
      <c r="Q1005" s="253" t="e">
        <f t="shared" si="2418"/>
        <v>#REF!</v>
      </c>
      <c r="R1005" s="253" t="e">
        <f t="shared" si="2417"/>
        <v>#REF!</v>
      </c>
      <c r="S1005" s="253" t="e">
        <f t="shared" si="2420"/>
        <v>#REF!</v>
      </c>
      <c r="T1005" s="253" t="e">
        <f t="shared" si="2421"/>
        <v>#REF!</v>
      </c>
      <c r="U1005" s="253" t="e">
        <f t="shared" si="2422"/>
        <v>#REF!</v>
      </c>
      <c r="V1005" s="253" t="e">
        <f t="shared" si="2423"/>
        <v>#REF!</v>
      </c>
      <c r="W1005" s="253" t="e">
        <f t="shared" si="2424"/>
        <v>#REF!</v>
      </c>
      <c r="X1005" s="253" t="e">
        <f t="shared" si="2425"/>
        <v>#REF!</v>
      </c>
      <c r="Y1005" s="253" t="e">
        <f t="shared" si="2426"/>
        <v>#REF!</v>
      </c>
      <c r="Z1005" s="253" t="e">
        <f t="shared" si="2427"/>
        <v>#REF!</v>
      </c>
      <c r="AA1005" s="253" t="e">
        <f t="shared" si="2428"/>
        <v>#REF!</v>
      </c>
      <c r="AB1005" s="253" t="e">
        <f t="shared" si="2429"/>
        <v>#REF!</v>
      </c>
      <c r="AC1005" s="253" t="e">
        <f t="shared" si="2430"/>
        <v>#REF!</v>
      </c>
      <c r="AD1005" s="253" t="e">
        <f t="shared" si="2431"/>
        <v>#REF!</v>
      </c>
      <c r="AE1005" s="253" t="e">
        <f t="shared" si="2431"/>
        <v>#REF!</v>
      </c>
      <c r="AF1005" s="257" t="e">
        <f t="shared" si="2416"/>
        <v>#REF!</v>
      </c>
    </row>
    <row r="1006" spans="1:32" ht="12.75" hidden="1" customHeight="1" x14ac:dyDescent="0.2">
      <c r="A1006" s="447" t="s">
        <v>217</v>
      </c>
      <c r="B1006" s="245">
        <v>815</v>
      </c>
      <c r="C1006" s="246" t="s">
        <v>196</v>
      </c>
      <c r="D1006" s="246" t="s">
        <v>198</v>
      </c>
      <c r="E1006" s="246"/>
      <c r="F1006" s="246"/>
      <c r="G1006" s="253"/>
      <c r="H1006" s="253"/>
      <c r="I1006" s="253" t="e">
        <f>#REF!+G1006</f>
        <v>#REF!</v>
      </c>
      <c r="J1006" s="253" t="e">
        <f t="shared" si="2419"/>
        <v>#REF!</v>
      </c>
      <c r="K1006" s="253" t="e">
        <f t="shared" si="2418"/>
        <v>#REF!</v>
      </c>
      <c r="L1006" s="253" t="e">
        <f t="shared" si="2418"/>
        <v>#REF!</v>
      </c>
      <c r="M1006" s="253" t="e">
        <f t="shared" si="2418"/>
        <v>#REF!</v>
      </c>
      <c r="N1006" s="253" t="e">
        <f t="shared" si="2418"/>
        <v>#REF!</v>
      </c>
      <c r="O1006" s="253" t="e">
        <f t="shared" si="2418"/>
        <v>#REF!</v>
      </c>
      <c r="P1006" s="253" t="e">
        <f t="shared" si="2418"/>
        <v>#REF!</v>
      </c>
      <c r="Q1006" s="253" t="e">
        <f t="shared" si="2418"/>
        <v>#REF!</v>
      </c>
      <c r="R1006" s="253" t="e">
        <f t="shared" si="2417"/>
        <v>#REF!</v>
      </c>
      <c r="S1006" s="253" t="e">
        <f t="shared" si="2420"/>
        <v>#REF!</v>
      </c>
      <c r="T1006" s="253" t="e">
        <f t="shared" si="2421"/>
        <v>#REF!</v>
      </c>
      <c r="U1006" s="253" t="e">
        <f t="shared" si="2422"/>
        <v>#REF!</v>
      </c>
      <c r="V1006" s="253" t="e">
        <f t="shared" si="2423"/>
        <v>#REF!</v>
      </c>
      <c r="W1006" s="253" t="e">
        <f t="shared" si="2424"/>
        <v>#REF!</v>
      </c>
      <c r="X1006" s="253" t="e">
        <f t="shared" si="2425"/>
        <v>#REF!</v>
      </c>
      <c r="Y1006" s="253" t="e">
        <f t="shared" si="2426"/>
        <v>#REF!</v>
      </c>
      <c r="Z1006" s="253" t="e">
        <f t="shared" si="2427"/>
        <v>#REF!</v>
      </c>
      <c r="AA1006" s="253" t="e">
        <f t="shared" si="2428"/>
        <v>#REF!</v>
      </c>
      <c r="AB1006" s="253" t="e">
        <f t="shared" si="2429"/>
        <v>#REF!</v>
      </c>
      <c r="AC1006" s="253" t="e">
        <f t="shared" si="2430"/>
        <v>#REF!</v>
      </c>
      <c r="AD1006" s="253" t="e">
        <f t="shared" si="2431"/>
        <v>#REF!</v>
      </c>
      <c r="AE1006" s="253" t="e">
        <f t="shared" si="2431"/>
        <v>#REF!</v>
      </c>
      <c r="AF1006" s="257" t="e">
        <f t="shared" si="2416"/>
        <v>#REF!</v>
      </c>
    </row>
    <row r="1007" spans="1:32" ht="38.25" hidden="1" customHeight="1" x14ac:dyDescent="0.2">
      <c r="A1007" s="255" t="s">
        <v>123</v>
      </c>
      <c r="B1007" s="267">
        <v>815</v>
      </c>
      <c r="C1007" s="248" t="s">
        <v>196</v>
      </c>
      <c r="D1007" s="248" t="s">
        <v>198</v>
      </c>
      <c r="E1007" s="248" t="s">
        <v>332</v>
      </c>
      <c r="F1007" s="246"/>
      <c r="G1007" s="253"/>
      <c r="H1007" s="253"/>
      <c r="I1007" s="253" t="e">
        <f>#REF!+G1007</f>
        <v>#REF!</v>
      </c>
      <c r="J1007" s="253" t="e">
        <f t="shared" si="2419"/>
        <v>#REF!</v>
      </c>
      <c r="K1007" s="253" t="e">
        <f t="shared" si="2418"/>
        <v>#REF!</v>
      </c>
      <c r="L1007" s="253" t="e">
        <f t="shared" si="2418"/>
        <v>#REF!</v>
      </c>
      <c r="M1007" s="253" t="e">
        <f t="shared" si="2418"/>
        <v>#REF!</v>
      </c>
      <c r="N1007" s="253" t="e">
        <f t="shared" si="2418"/>
        <v>#REF!</v>
      </c>
      <c r="O1007" s="253" t="e">
        <f t="shared" si="2418"/>
        <v>#REF!</v>
      </c>
      <c r="P1007" s="253" t="e">
        <f t="shared" si="2418"/>
        <v>#REF!</v>
      </c>
      <c r="Q1007" s="253" t="e">
        <f t="shared" si="2418"/>
        <v>#REF!</v>
      </c>
      <c r="R1007" s="253" t="e">
        <f t="shared" si="2417"/>
        <v>#REF!</v>
      </c>
      <c r="S1007" s="253" t="e">
        <f t="shared" si="2420"/>
        <v>#REF!</v>
      </c>
      <c r="T1007" s="253" t="e">
        <f t="shared" si="2421"/>
        <v>#REF!</v>
      </c>
      <c r="U1007" s="253" t="e">
        <f t="shared" si="2422"/>
        <v>#REF!</v>
      </c>
      <c r="V1007" s="253" t="e">
        <f t="shared" si="2423"/>
        <v>#REF!</v>
      </c>
      <c r="W1007" s="253" t="e">
        <f t="shared" si="2424"/>
        <v>#REF!</v>
      </c>
      <c r="X1007" s="253" t="e">
        <f t="shared" si="2425"/>
        <v>#REF!</v>
      </c>
      <c r="Y1007" s="253" t="e">
        <f t="shared" si="2426"/>
        <v>#REF!</v>
      </c>
      <c r="Z1007" s="253" t="e">
        <f t="shared" si="2427"/>
        <v>#REF!</v>
      </c>
      <c r="AA1007" s="253" t="e">
        <f t="shared" si="2428"/>
        <v>#REF!</v>
      </c>
      <c r="AB1007" s="253" t="e">
        <f t="shared" si="2429"/>
        <v>#REF!</v>
      </c>
      <c r="AC1007" s="253" t="e">
        <f t="shared" si="2430"/>
        <v>#REF!</v>
      </c>
      <c r="AD1007" s="253" t="e">
        <f t="shared" si="2431"/>
        <v>#REF!</v>
      </c>
      <c r="AE1007" s="253" t="e">
        <f t="shared" si="2431"/>
        <v>#REF!</v>
      </c>
      <c r="AF1007" s="257" t="e">
        <f t="shared" si="2416"/>
        <v>#REF!</v>
      </c>
    </row>
    <row r="1008" spans="1:32" ht="12.75" hidden="1" customHeight="1" x14ac:dyDescent="0.2">
      <c r="A1008" s="255" t="s">
        <v>333</v>
      </c>
      <c r="B1008" s="267">
        <v>815</v>
      </c>
      <c r="C1008" s="248" t="s">
        <v>196</v>
      </c>
      <c r="D1008" s="248" t="s">
        <v>198</v>
      </c>
      <c r="E1008" s="248" t="s">
        <v>334</v>
      </c>
      <c r="F1008" s="248"/>
      <c r="G1008" s="253"/>
      <c r="H1008" s="253"/>
      <c r="I1008" s="253" t="e">
        <f>#REF!+G1008</f>
        <v>#REF!</v>
      </c>
      <c r="J1008" s="253" t="e">
        <f t="shared" si="2419"/>
        <v>#REF!</v>
      </c>
      <c r="K1008" s="253" t="e">
        <f t="shared" si="2418"/>
        <v>#REF!</v>
      </c>
      <c r="L1008" s="253" t="e">
        <f t="shared" si="2418"/>
        <v>#REF!</v>
      </c>
      <c r="M1008" s="253" t="e">
        <f t="shared" si="2418"/>
        <v>#REF!</v>
      </c>
      <c r="N1008" s="253" t="e">
        <f t="shared" si="2418"/>
        <v>#REF!</v>
      </c>
      <c r="O1008" s="253" t="e">
        <f t="shared" si="2418"/>
        <v>#REF!</v>
      </c>
      <c r="P1008" s="253" t="e">
        <f t="shared" si="2418"/>
        <v>#REF!</v>
      </c>
      <c r="Q1008" s="253" t="e">
        <f t="shared" si="2418"/>
        <v>#REF!</v>
      </c>
      <c r="R1008" s="253" t="e">
        <f t="shared" si="2417"/>
        <v>#REF!</v>
      </c>
      <c r="S1008" s="253" t="e">
        <f t="shared" si="2420"/>
        <v>#REF!</v>
      </c>
      <c r="T1008" s="253" t="e">
        <f t="shared" si="2421"/>
        <v>#REF!</v>
      </c>
      <c r="U1008" s="253" t="e">
        <f t="shared" si="2422"/>
        <v>#REF!</v>
      </c>
      <c r="V1008" s="253" t="e">
        <f t="shared" si="2423"/>
        <v>#REF!</v>
      </c>
      <c r="W1008" s="253" t="e">
        <f t="shared" si="2424"/>
        <v>#REF!</v>
      </c>
      <c r="X1008" s="253" t="e">
        <f t="shared" si="2425"/>
        <v>#REF!</v>
      </c>
      <c r="Y1008" s="253" t="e">
        <f t="shared" si="2426"/>
        <v>#REF!</v>
      </c>
      <c r="Z1008" s="253" t="e">
        <f t="shared" si="2427"/>
        <v>#REF!</v>
      </c>
      <c r="AA1008" s="253" t="e">
        <f t="shared" si="2428"/>
        <v>#REF!</v>
      </c>
      <c r="AB1008" s="253" t="e">
        <f t="shared" si="2429"/>
        <v>#REF!</v>
      </c>
      <c r="AC1008" s="253" t="e">
        <f t="shared" si="2430"/>
        <v>#REF!</v>
      </c>
      <c r="AD1008" s="253" t="e">
        <f t="shared" si="2431"/>
        <v>#REF!</v>
      </c>
      <c r="AE1008" s="253" t="e">
        <f t="shared" si="2431"/>
        <v>#REF!</v>
      </c>
      <c r="AF1008" s="257" t="e">
        <f t="shared" si="2416"/>
        <v>#REF!</v>
      </c>
    </row>
    <row r="1009" spans="1:32" ht="12.75" hidden="1" customHeight="1" x14ac:dyDescent="0.2">
      <c r="A1009" s="255" t="s">
        <v>320</v>
      </c>
      <c r="B1009" s="267">
        <v>815</v>
      </c>
      <c r="C1009" s="248" t="s">
        <v>196</v>
      </c>
      <c r="D1009" s="248" t="s">
        <v>198</v>
      </c>
      <c r="E1009" s="248" t="s">
        <v>334</v>
      </c>
      <c r="F1009" s="248" t="s">
        <v>321</v>
      </c>
      <c r="G1009" s="253"/>
      <c r="H1009" s="253"/>
      <c r="I1009" s="253" t="e">
        <f>#REF!+G1009</f>
        <v>#REF!</v>
      </c>
      <c r="J1009" s="253" t="e">
        <f t="shared" si="2419"/>
        <v>#REF!</v>
      </c>
      <c r="K1009" s="253" t="e">
        <f t="shared" si="2418"/>
        <v>#REF!</v>
      </c>
      <c r="L1009" s="253" t="e">
        <f t="shared" si="2418"/>
        <v>#REF!</v>
      </c>
      <c r="M1009" s="253" t="e">
        <f t="shared" si="2418"/>
        <v>#REF!</v>
      </c>
      <c r="N1009" s="253" t="e">
        <f t="shared" si="2418"/>
        <v>#REF!</v>
      </c>
      <c r="O1009" s="253" t="e">
        <f t="shared" si="2418"/>
        <v>#REF!</v>
      </c>
      <c r="P1009" s="253" t="e">
        <f t="shared" si="2418"/>
        <v>#REF!</v>
      </c>
      <c r="Q1009" s="253" t="e">
        <f t="shared" si="2418"/>
        <v>#REF!</v>
      </c>
      <c r="R1009" s="253" t="e">
        <f t="shared" si="2417"/>
        <v>#REF!</v>
      </c>
      <c r="S1009" s="253" t="e">
        <f t="shared" si="2420"/>
        <v>#REF!</v>
      </c>
      <c r="T1009" s="253" t="e">
        <f t="shared" si="2421"/>
        <v>#REF!</v>
      </c>
      <c r="U1009" s="253" t="e">
        <f t="shared" si="2422"/>
        <v>#REF!</v>
      </c>
      <c r="V1009" s="253" t="e">
        <f t="shared" si="2423"/>
        <v>#REF!</v>
      </c>
      <c r="W1009" s="253" t="e">
        <f t="shared" si="2424"/>
        <v>#REF!</v>
      </c>
      <c r="X1009" s="253" t="e">
        <f t="shared" si="2425"/>
        <v>#REF!</v>
      </c>
      <c r="Y1009" s="253" t="e">
        <f t="shared" si="2426"/>
        <v>#REF!</v>
      </c>
      <c r="Z1009" s="253" t="e">
        <f t="shared" si="2427"/>
        <v>#REF!</v>
      </c>
      <c r="AA1009" s="253" t="e">
        <f t="shared" si="2428"/>
        <v>#REF!</v>
      </c>
      <c r="AB1009" s="253" t="e">
        <f t="shared" si="2429"/>
        <v>#REF!</v>
      </c>
      <c r="AC1009" s="253" t="e">
        <f t="shared" si="2430"/>
        <v>#REF!</v>
      </c>
      <c r="AD1009" s="253" t="e">
        <f t="shared" si="2431"/>
        <v>#REF!</v>
      </c>
      <c r="AE1009" s="253" t="e">
        <f t="shared" si="2431"/>
        <v>#REF!</v>
      </c>
      <c r="AF1009" s="257" t="e">
        <f t="shared" si="2416"/>
        <v>#REF!</v>
      </c>
    </row>
    <row r="1010" spans="1:32" ht="25.5" hidden="1" customHeight="1" x14ac:dyDescent="0.2">
      <c r="A1010" s="255" t="s">
        <v>59</v>
      </c>
      <c r="B1010" s="267">
        <v>815</v>
      </c>
      <c r="C1010" s="248" t="s">
        <v>196</v>
      </c>
      <c r="D1010" s="248" t="s">
        <v>198</v>
      </c>
      <c r="E1010" s="248" t="s">
        <v>60</v>
      </c>
      <c r="F1010" s="248"/>
      <c r="G1010" s="253"/>
      <c r="H1010" s="253"/>
      <c r="I1010" s="253" t="e">
        <f>#REF!+G1010</f>
        <v>#REF!</v>
      </c>
      <c r="J1010" s="253" t="e">
        <f t="shared" si="2419"/>
        <v>#REF!</v>
      </c>
      <c r="K1010" s="253" t="e">
        <f t="shared" si="2418"/>
        <v>#REF!</v>
      </c>
      <c r="L1010" s="253" t="e">
        <f t="shared" si="2418"/>
        <v>#REF!</v>
      </c>
      <c r="M1010" s="253" t="e">
        <f t="shared" si="2418"/>
        <v>#REF!</v>
      </c>
      <c r="N1010" s="253" t="e">
        <f t="shared" si="2418"/>
        <v>#REF!</v>
      </c>
      <c r="O1010" s="253" t="e">
        <f t="shared" si="2418"/>
        <v>#REF!</v>
      </c>
      <c r="P1010" s="253" t="e">
        <f t="shared" si="2418"/>
        <v>#REF!</v>
      </c>
      <c r="Q1010" s="253" t="e">
        <f t="shared" si="2418"/>
        <v>#REF!</v>
      </c>
      <c r="R1010" s="253" t="e">
        <f t="shared" si="2417"/>
        <v>#REF!</v>
      </c>
      <c r="S1010" s="253" t="e">
        <f t="shared" si="2420"/>
        <v>#REF!</v>
      </c>
      <c r="T1010" s="253" t="e">
        <f t="shared" si="2421"/>
        <v>#REF!</v>
      </c>
      <c r="U1010" s="253" t="e">
        <f t="shared" si="2422"/>
        <v>#REF!</v>
      </c>
      <c r="V1010" s="253" t="e">
        <f t="shared" si="2423"/>
        <v>#REF!</v>
      </c>
      <c r="W1010" s="253" t="e">
        <f t="shared" si="2424"/>
        <v>#REF!</v>
      </c>
      <c r="X1010" s="253" t="e">
        <f t="shared" si="2425"/>
        <v>#REF!</v>
      </c>
      <c r="Y1010" s="253" t="e">
        <f t="shared" si="2426"/>
        <v>#REF!</v>
      </c>
      <c r="Z1010" s="253" t="e">
        <f t="shared" si="2427"/>
        <v>#REF!</v>
      </c>
      <c r="AA1010" s="253" t="e">
        <f t="shared" si="2428"/>
        <v>#REF!</v>
      </c>
      <c r="AB1010" s="253" t="e">
        <f t="shared" si="2429"/>
        <v>#REF!</v>
      </c>
      <c r="AC1010" s="253" t="e">
        <f t="shared" si="2430"/>
        <v>#REF!</v>
      </c>
      <c r="AD1010" s="253" t="e">
        <f t="shared" si="2431"/>
        <v>#REF!</v>
      </c>
      <c r="AE1010" s="253" t="e">
        <f t="shared" si="2431"/>
        <v>#REF!</v>
      </c>
      <c r="AF1010" s="257" t="e">
        <f t="shared" si="2416"/>
        <v>#REF!</v>
      </c>
    </row>
    <row r="1011" spans="1:32" ht="12.75" hidden="1" customHeight="1" x14ac:dyDescent="0.2">
      <c r="A1011" s="255" t="s">
        <v>320</v>
      </c>
      <c r="B1011" s="267">
        <v>815</v>
      </c>
      <c r="C1011" s="248" t="s">
        <v>196</v>
      </c>
      <c r="D1011" s="248" t="s">
        <v>198</v>
      </c>
      <c r="E1011" s="248" t="s">
        <v>60</v>
      </c>
      <c r="F1011" s="248" t="s">
        <v>321</v>
      </c>
      <c r="G1011" s="253"/>
      <c r="H1011" s="253"/>
      <c r="I1011" s="253" t="e">
        <f>#REF!+G1011</f>
        <v>#REF!</v>
      </c>
      <c r="J1011" s="253" t="e">
        <f t="shared" si="2419"/>
        <v>#REF!</v>
      </c>
      <c r="K1011" s="253" t="e">
        <f t="shared" si="2418"/>
        <v>#REF!</v>
      </c>
      <c r="L1011" s="253" t="e">
        <f t="shared" si="2418"/>
        <v>#REF!</v>
      </c>
      <c r="M1011" s="253" t="e">
        <f t="shared" si="2418"/>
        <v>#REF!</v>
      </c>
      <c r="N1011" s="253" t="e">
        <f t="shared" si="2418"/>
        <v>#REF!</v>
      </c>
      <c r="O1011" s="253" t="e">
        <f t="shared" si="2418"/>
        <v>#REF!</v>
      </c>
      <c r="P1011" s="253" t="e">
        <f t="shared" si="2418"/>
        <v>#REF!</v>
      </c>
      <c r="Q1011" s="253" t="e">
        <f t="shared" si="2418"/>
        <v>#REF!</v>
      </c>
      <c r="R1011" s="253" t="e">
        <f t="shared" si="2417"/>
        <v>#REF!</v>
      </c>
      <c r="S1011" s="253" t="e">
        <f t="shared" si="2420"/>
        <v>#REF!</v>
      </c>
      <c r="T1011" s="253" t="e">
        <f t="shared" si="2421"/>
        <v>#REF!</v>
      </c>
      <c r="U1011" s="253" t="e">
        <f t="shared" si="2422"/>
        <v>#REF!</v>
      </c>
      <c r="V1011" s="253" t="e">
        <f t="shared" si="2423"/>
        <v>#REF!</v>
      </c>
      <c r="W1011" s="253" t="e">
        <f t="shared" si="2424"/>
        <v>#REF!</v>
      </c>
      <c r="X1011" s="253" t="e">
        <f t="shared" si="2425"/>
        <v>#REF!</v>
      </c>
      <c r="Y1011" s="253" t="e">
        <f t="shared" si="2426"/>
        <v>#REF!</v>
      </c>
      <c r="Z1011" s="253" t="e">
        <f t="shared" si="2427"/>
        <v>#REF!</v>
      </c>
      <c r="AA1011" s="253" t="e">
        <f t="shared" si="2428"/>
        <v>#REF!</v>
      </c>
      <c r="AB1011" s="253" t="e">
        <f t="shared" si="2429"/>
        <v>#REF!</v>
      </c>
      <c r="AC1011" s="253" t="e">
        <f t="shared" si="2430"/>
        <v>#REF!</v>
      </c>
      <c r="AD1011" s="253" t="e">
        <f t="shared" si="2431"/>
        <v>#REF!</v>
      </c>
      <c r="AE1011" s="253" t="e">
        <f t="shared" si="2431"/>
        <v>#REF!</v>
      </c>
      <c r="AF1011" s="257" t="e">
        <f t="shared" si="2416"/>
        <v>#REF!</v>
      </c>
    </row>
    <row r="1012" spans="1:32" ht="12.75" hidden="1" customHeight="1" x14ac:dyDescent="0.2">
      <c r="A1012" s="447" t="s">
        <v>25</v>
      </c>
      <c r="B1012" s="245">
        <v>815</v>
      </c>
      <c r="C1012" s="246" t="s">
        <v>200</v>
      </c>
      <c r="D1012" s="246"/>
      <c r="E1012" s="248"/>
      <c r="F1012" s="248"/>
      <c r="G1012" s="253"/>
      <c r="H1012" s="253"/>
      <c r="I1012" s="253" t="e">
        <f>#REF!+G1012</f>
        <v>#REF!</v>
      </c>
      <c r="J1012" s="253" t="e">
        <f t="shared" si="2419"/>
        <v>#REF!</v>
      </c>
      <c r="K1012" s="253" t="e">
        <f t="shared" si="2418"/>
        <v>#REF!</v>
      </c>
      <c r="L1012" s="253" t="e">
        <f t="shared" si="2418"/>
        <v>#REF!</v>
      </c>
      <c r="M1012" s="253" t="e">
        <f t="shared" si="2418"/>
        <v>#REF!</v>
      </c>
      <c r="N1012" s="253" t="e">
        <f t="shared" si="2418"/>
        <v>#REF!</v>
      </c>
      <c r="O1012" s="253" t="e">
        <f t="shared" si="2418"/>
        <v>#REF!</v>
      </c>
      <c r="P1012" s="253" t="e">
        <f t="shared" si="2418"/>
        <v>#REF!</v>
      </c>
      <c r="Q1012" s="253" t="e">
        <f t="shared" si="2418"/>
        <v>#REF!</v>
      </c>
      <c r="R1012" s="253" t="e">
        <f t="shared" si="2417"/>
        <v>#REF!</v>
      </c>
      <c r="S1012" s="253" t="e">
        <f t="shared" si="2420"/>
        <v>#REF!</v>
      </c>
      <c r="T1012" s="253" t="e">
        <f t="shared" si="2421"/>
        <v>#REF!</v>
      </c>
      <c r="U1012" s="253" t="e">
        <f t="shared" si="2422"/>
        <v>#REF!</v>
      </c>
      <c r="V1012" s="253" t="e">
        <f t="shared" si="2423"/>
        <v>#REF!</v>
      </c>
      <c r="W1012" s="253" t="e">
        <f t="shared" si="2424"/>
        <v>#REF!</v>
      </c>
      <c r="X1012" s="253" t="e">
        <f t="shared" si="2425"/>
        <v>#REF!</v>
      </c>
      <c r="Y1012" s="253" t="e">
        <f t="shared" si="2426"/>
        <v>#REF!</v>
      </c>
      <c r="Z1012" s="253" t="e">
        <f t="shared" si="2427"/>
        <v>#REF!</v>
      </c>
      <c r="AA1012" s="253" t="e">
        <f t="shared" si="2428"/>
        <v>#REF!</v>
      </c>
      <c r="AB1012" s="253" t="e">
        <f t="shared" si="2429"/>
        <v>#REF!</v>
      </c>
      <c r="AC1012" s="253" t="e">
        <f t="shared" si="2430"/>
        <v>#REF!</v>
      </c>
      <c r="AD1012" s="253" t="e">
        <f t="shared" si="2431"/>
        <v>#REF!</v>
      </c>
      <c r="AE1012" s="253" t="e">
        <f t="shared" si="2431"/>
        <v>#REF!</v>
      </c>
      <c r="AF1012" s="257" t="e">
        <f t="shared" si="2416"/>
        <v>#REF!</v>
      </c>
    </row>
    <row r="1013" spans="1:32" ht="25.5" hidden="1" customHeight="1" x14ac:dyDescent="0.2">
      <c r="A1013" s="447" t="s">
        <v>26</v>
      </c>
      <c r="B1013" s="245">
        <v>815</v>
      </c>
      <c r="C1013" s="246" t="s">
        <v>200</v>
      </c>
      <c r="D1013" s="246" t="s">
        <v>194</v>
      </c>
      <c r="E1013" s="248"/>
      <c r="F1013" s="248"/>
      <c r="G1013" s="253"/>
      <c r="H1013" s="253"/>
      <c r="I1013" s="253" t="e">
        <f>#REF!+G1013</f>
        <v>#REF!</v>
      </c>
      <c r="J1013" s="253" t="e">
        <f t="shared" si="2419"/>
        <v>#REF!</v>
      </c>
      <c r="K1013" s="253" t="e">
        <f t="shared" si="2418"/>
        <v>#REF!</v>
      </c>
      <c r="L1013" s="253" t="e">
        <f t="shared" si="2418"/>
        <v>#REF!</v>
      </c>
      <c r="M1013" s="253" t="e">
        <f t="shared" si="2418"/>
        <v>#REF!</v>
      </c>
      <c r="N1013" s="253" t="e">
        <f t="shared" si="2418"/>
        <v>#REF!</v>
      </c>
      <c r="O1013" s="253" t="e">
        <f t="shared" si="2418"/>
        <v>#REF!</v>
      </c>
      <c r="P1013" s="253" t="e">
        <f t="shared" si="2418"/>
        <v>#REF!</v>
      </c>
      <c r="Q1013" s="253" t="e">
        <f t="shared" si="2418"/>
        <v>#REF!</v>
      </c>
      <c r="R1013" s="253" t="e">
        <f t="shared" si="2417"/>
        <v>#REF!</v>
      </c>
      <c r="S1013" s="253" t="e">
        <f t="shared" si="2420"/>
        <v>#REF!</v>
      </c>
      <c r="T1013" s="253" t="e">
        <f t="shared" si="2421"/>
        <v>#REF!</v>
      </c>
      <c r="U1013" s="253" t="e">
        <f t="shared" si="2422"/>
        <v>#REF!</v>
      </c>
      <c r="V1013" s="253" t="e">
        <f t="shared" si="2423"/>
        <v>#REF!</v>
      </c>
      <c r="W1013" s="253" t="e">
        <f t="shared" si="2424"/>
        <v>#REF!</v>
      </c>
      <c r="X1013" s="253" t="e">
        <f t="shared" si="2425"/>
        <v>#REF!</v>
      </c>
      <c r="Y1013" s="253" t="e">
        <f t="shared" si="2426"/>
        <v>#REF!</v>
      </c>
      <c r="Z1013" s="253" t="e">
        <f t="shared" si="2427"/>
        <v>#REF!</v>
      </c>
      <c r="AA1013" s="253" t="e">
        <f t="shared" si="2428"/>
        <v>#REF!</v>
      </c>
      <c r="AB1013" s="253" t="e">
        <f t="shared" si="2429"/>
        <v>#REF!</v>
      </c>
      <c r="AC1013" s="253" t="e">
        <f t="shared" si="2430"/>
        <v>#REF!</v>
      </c>
      <c r="AD1013" s="253" t="e">
        <f t="shared" si="2431"/>
        <v>#REF!</v>
      </c>
      <c r="AE1013" s="253" t="e">
        <f t="shared" si="2431"/>
        <v>#REF!</v>
      </c>
      <c r="AF1013" s="257" t="e">
        <f t="shared" si="2416"/>
        <v>#REF!</v>
      </c>
    </row>
    <row r="1014" spans="1:32" ht="12.75" hidden="1" customHeight="1" x14ac:dyDescent="0.2">
      <c r="A1014" s="447" t="s">
        <v>142</v>
      </c>
      <c r="B1014" s="245">
        <v>815</v>
      </c>
      <c r="C1014" s="246" t="s">
        <v>200</v>
      </c>
      <c r="D1014" s="246" t="s">
        <v>194</v>
      </c>
      <c r="E1014" s="248" t="s">
        <v>330</v>
      </c>
      <c r="F1014" s="248"/>
      <c r="G1014" s="253"/>
      <c r="H1014" s="253"/>
      <c r="I1014" s="253" t="e">
        <f>#REF!+G1014</f>
        <v>#REF!</v>
      </c>
      <c r="J1014" s="253" t="e">
        <f t="shared" si="2419"/>
        <v>#REF!</v>
      </c>
      <c r="K1014" s="253" t="e">
        <f t="shared" si="2418"/>
        <v>#REF!</v>
      </c>
      <c r="L1014" s="253" t="e">
        <f t="shared" si="2418"/>
        <v>#REF!</v>
      </c>
      <c r="M1014" s="253" t="e">
        <f t="shared" si="2418"/>
        <v>#REF!</v>
      </c>
      <c r="N1014" s="253" t="e">
        <f t="shared" si="2418"/>
        <v>#REF!</v>
      </c>
      <c r="O1014" s="253" t="e">
        <f t="shared" si="2418"/>
        <v>#REF!</v>
      </c>
      <c r="P1014" s="253" t="e">
        <f t="shared" si="2418"/>
        <v>#REF!</v>
      </c>
      <c r="Q1014" s="253" t="e">
        <f t="shared" si="2418"/>
        <v>#REF!</v>
      </c>
      <c r="R1014" s="253" t="e">
        <f t="shared" si="2417"/>
        <v>#REF!</v>
      </c>
      <c r="S1014" s="253" t="e">
        <f t="shared" si="2420"/>
        <v>#REF!</v>
      </c>
      <c r="T1014" s="253" t="e">
        <f t="shared" si="2421"/>
        <v>#REF!</v>
      </c>
      <c r="U1014" s="253" t="e">
        <f t="shared" si="2422"/>
        <v>#REF!</v>
      </c>
      <c r="V1014" s="253" t="e">
        <f t="shared" si="2423"/>
        <v>#REF!</v>
      </c>
      <c r="W1014" s="253" t="e">
        <f t="shared" si="2424"/>
        <v>#REF!</v>
      </c>
      <c r="X1014" s="253" t="e">
        <f t="shared" si="2425"/>
        <v>#REF!</v>
      </c>
      <c r="Y1014" s="253" t="e">
        <f t="shared" si="2426"/>
        <v>#REF!</v>
      </c>
      <c r="Z1014" s="253" t="e">
        <f t="shared" si="2427"/>
        <v>#REF!</v>
      </c>
      <c r="AA1014" s="253" t="e">
        <f t="shared" si="2428"/>
        <v>#REF!</v>
      </c>
      <c r="AB1014" s="253" t="e">
        <f t="shared" si="2429"/>
        <v>#REF!</v>
      </c>
      <c r="AC1014" s="253" t="e">
        <f t="shared" si="2430"/>
        <v>#REF!</v>
      </c>
      <c r="AD1014" s="253" t="e">
        <f t="shared" si="2431"/>
        <v>#REF!</v>
      </c>
      <c r="AE1014" s="253" t="e">
        <f t="shared" si="2431"/>
        <v>#REF!</v>
      </c>
      <c r="AF1014" s="257" t="e">
        <f t="shared" si="2416"/>
        <v>#REF!</v>
      </c>
    </row>
    <row r="1015" spans="1:32" ht="51" hidden="1" customHeight="1" x14ac:dyDescent="0.2">
      <c r="A1015" s="255" t="s">
        <v>260</v>
      </c>
      <c r="B1015" s="267">
        <v>815</v>
      </c>
      <c r="C1015" s="248" t="s">
        <v>200</v>
      </c>
      <c r="D1015" s="248" t="s">
        <v>194</v>
      </c>
      <c r="E1015" s="248" t="s">
        <v>261</v>
      </c>
      <c r="F1015" s="246"/>
      <c r="G1015" s="253"/>
      <c r="H1015" s="253"/>
      <c r="I1015" s="253" t="e">
        <f>#REF!+G1015</f>
        <v>#REF!</v>
      </c>
      <c r="J1015" s="253" t="e">
        <f t="shared" si="2419"/>
        <v>#REF!</v>
      </c>
      <c r="K1015" s="253" t="e">
        <f t="shared" si="2418"/>
        <v>#REF!</v>
      </c>
      <c r="L1015" s="253" t="e">
        <f t="shared" si="2418"/>
        <v>#REF!</v>
      </c>
      <c r="M1015" s="253" t="e">
        <f t="shared" si="2418"/>
        <v>#REF!</v>
      </c>
      <c r="N1015" s="253" t="e">
        <f t="shared" si="2418"/>
        <v>#REF!</v>
      </c>
      <c r="O1015" s="253" t="e">
        <f t="shared" si="2418"/>
        <v>#REF!</v>
      </c>
      <c r="P1015" s="253" t="e">
        <f t="shared" ref="N1015:Q1034" si="2432">M1015+N1015</f>
        <v>#REF!</v>
      </c>
      <c r="Q1015" s="253" t="e">
        <f t="shared" si="2432"/>
        <v>#REF!</v>
      </c>
      <c r="R1015" s="253" t="e">
        <f t="shared" si="2417"/>
        <v>#REF!</v>
      </c>
      <c r="S1015" s="253" t="e">
        <f t="shared" si="2420"/>
        <v>#REF!</v>
      </c>
      <c r="T1015" s="253" t="e">
        <f t="shared" si="2421"/>
        <v>#REF!</v>
      </c>
      <c r="U1015" s="253" t="e">
        <f t="shared" si="2422"/>
        <v>#REF!</v>
      </c>
      <c r="V1015" s="253" t="e">
        <f t="shared" si="2423"/>
        <v>#REF!</v>
      </c>
      <c r="W1015" s="253" t="e">
        <f t="shared" si="2424"/>
        <v>#REF!</v>
      </c>
      <c r="X1015" s="253" t="e">
        <f t="shared" si="2425"/>
        <v>#REF!</v>
      </c>
      <c r="Y1015" s="253" t="e">
        <f t="shared" si="2426"/>
        <v>#REF!</v>
      </c>
      <c r="Z1015" s="253" t="e">
        <f t="shared" si="2427"/>
        <v>#REF!</v>
      </c>
      <c r="AA1015" s="253" t="e">
        <f t="shared" si="2428"/>
        <v>#REF!</v>
      </c>
      <c r="AB1015" s="253" t="e">
        <f t="shared" si="2429"/>
        <v>#REF!</v>
      </c>
      <c r="AC1015" s="253" t="e">
        <f t="shared" si="2430"/>
        <v>#REF!</v>
      </c>
      <c r="AD1015" s="253" t="e">
        <f t="shared" si="2431"/>
        <v>#REF!</v>
      </c>
      <c r="AE1015" s="253" t="e">
        <f t="shared" si="2431"/>
        <v>#REF!</v>
      </c>
      <c r="AF1015" s="257" t="e">
        <f t="shared" si="2416"/>
        <v>#REF!</v>
      </c>
    </row>
    <row r="1016" spans="1:32" ht="12.75" hidden="1" customHeight="1" x14ac:dyDescent="0.2">
      <c r="A1016" s="255" t="s">
        <v>320</v>
      </c>
      <c r="B1016" s="267">
        <v>815</v>
      </c>
      <c r="C1016" s="248" t="s">
        <v>200</v>
      </c>
      <c r="D1016" s="248" t="s">
        <v>194</v>
      </c>
      <c r="E1016" s="248" t="s">
        <v>261</v>
      </c>
      <c r="F1016" s="248" t="s">
        <v>321</v>
      </c>
      <c r="G1016" s="253"/>
      <c r="H1016" s="253"/>
      <c r="I1016" s="253" t="e">
        <f>#REF!+G1016</f>
        <v>#REF!</v>
      </c>
      <c r="J1016" s="253" t="e">
        <f t="shared" si="2419"/>
        <v>#REF!</v>
      </c>
      <c r="K1016" s="253" t="e">
        <f t="shared" ref="K1016:M1034" si="2433">H1016+I1016</f>
        <v>#REF!</v>
      </c>
      <c r="L1016" s="253" t="e">
        <f t="shared" si="2433"/>
        <v>#REF!</v>
      </c>
      <c r="M1016" s="253" t="e">
        <f t="shared" si="2433"/>
        <v>#REF!</v>
      </c>
      <c r="N1016" s="253" t="e">
        <f t="shared" si="2432"/>
        <v>#REF!</v>
      </c>
      <c r="O1016" s="253" t="e">
        <f t="shared" si="2432"/>
        <v>#REF!</v>
      </c>
      <c r="P1016" s="253" t="e">
        <f t="shared" si="2432"/>
        <v>#REF!</v>
      </c>
      <c r="Q1016" s="253" t="e">
        <f t="shared" si="2432"/>
        <v>#REF!</v>
      </c>
      <c r="R1016" s="253" t="e">
        <f t="shared" si="2417"/>
        <v>#REF!</v>
      </c>
      <c r="S1016" s="253" t="e">
        <f t="shared" si="2420"/>
        <v>#REF!</v>
      </c>
      <c r="T1016" s="253" t="e">
        <f t="shared" si="2421"/>
        <v>#REF!</v>
      </c>
      <c r="U1016" s="253" t="e">
        <f t="shared" si="2422"/>
        <v>#REF!</v>
      </c>
      <c r="V1016" s="253" t="e">
        <f t="shared" si="2423"/>
        <v>#REF!</v>
      </c>
      <c r="W1016" s="253" t="e">
        <f t="shared" si="2424"/>
        <v>#REF!</v>
      </c>
      <c r="X1016" s="253" t="e">
        <f t="shared" si="2425"/>
        <v>#REF!</v>
      </c>
      <c r="Y1016" s="253" t="e">
        <f t="shared" si="2426"/>
        <v>#REF!</v>
      </c>
      <c r="Z1016" s="253" t="e">
        <f t="shared" si="2427"/>
        <v>#REF!</v>
      </c>
      <c r="AA1016" s="253" t="e">
        <f t="shared" si="2428"/>
        <v>#REF!</v>
      </c>
      <c r="AB1016" s="253" t="e">
        <f t="shared" si="2429"/>
        <v>#REF!</v>
      </c>
      <c r="AC1016" s="253" t="e">
        <f t="shared" si="2430"/>
        <v>#REF!</v>
      </c>
      <c r="AD1016" s="253" t="e">
        <f t="shared" si="2431"/>
        <v>#REF!</v>
      </c>
      <c r="AE1016" s="253" t="e">
        <f t="shared" si="2431"/>
        <v>#REF!</v>
      </c>
      <c r="AF1016" s="257" t="e">
        <f t="shared" ref="AF1016:AF1043" si="2434">AE1016/AD1016*100</f>
        <v>#REF!</v>
      </c>
    </row>
    <row r="1017" spans="1:32" ht="25.5" hidden="1" customHeight="1" x14ac:dyDescent="0.2">
      <c r="A1017" s="255" t="s">
        <v>262</v>
      </c>
      <c r="B1017" s="267">
        <v>815</v>
      </c>
      <c r="C1017" s="248" t="s">
        <v>200</v>
      </c>
      <c r="D1017" s="248" t="s">
        <v>194</v>
      </c>
      <c r="E1017" s="248" t="s">
        <v>263</v>
      </c>
      <c r="F1017" s="246"/>
      <c r="G1017" s="253"/>
      <c r="H1017" s="253"/>
      <c r="I1017" s="253" t="e">
        <f>#REF!+G1017</f>
        <v>#REF!</v>
      </c>
      <c r="J1017" s="253" t="e">
        <f t="shared" si="2419"/>
        <v>#REF!</v>
      </c>
      <c r="K1017" s="253" t="e">
        <f t="shared" si="2433"/>
        <v>#REF!</v>
      </c>
      <c r="L1017" s="253" t="e">
        <f t="shared" si="2433"/>
        <v>#REF!</v>
      </c>
      <c r="M1017" s="253" t="e">
        <f t="shared" si="2433"/>
        <v>#REF!</v>
      </c>
      <c r="N1017" s="253" t="e">
        <f t="shared" si="2432"/>
        <v>#REF!</v>
      </c>
      <c r="O1017" s="253" t="e">
        <f t="shared" si="2432"/>
        <v>#REF!</v>
      </c>
      <c r="P1017" s="253" t="e">
        <f t="shared" si="2432"/>
        <v>#REF!</v>
      </c>
      <c r="Q1017" s="253" t="e">
        <f t="shared" si="2432"/>
        <v>#REF!</v>
      </c>
      <c r="R1017" s="253" t="e">
        <f t="shared" si="2417"/>
        <v>#REF!</v>
      </c>
      <c r="S1017" s="253" t="e">
        <f t="shared" si="2420"/>
        <v>#REF!</v>
      </c>
      <c r="T1017" s="253" t="e">
        <f t="shared" si="2421"/>
        <v>#REF!</v>
      </c>
      <c r="U1017" s="253" t="e">
        <f t="shared" si="2422"/>
        <v>#REF!</v>
      </c>
      <c r="V1017" s="253" t="e">
        <f t="shared" si="2423"/>
        <v>#REF!</v>
      </c>
      <c r="W1017" s="253" t="e">
        <f t="shared" si="2424"/>
        <v>#REF!</v>
      </c>
      <c r="X1017" s="253" t="e">
        <f t="shared" si="2425"/>
        <v>#REF!</v>
      </c>
      <c r="Y1017" s="253" t="e">
        <f t="shared" si="2426"/>
        <v>#REF!</v>
      </c>
      <c r="Z1017" s="253" t="e">
        <f t="shared" si="2427"/>
        <v>#REF!</v>
      </c>
      <c r="AA1017" s="253" t="e">
        <f t="shared" si="2428"/>
        <v>#REF!</v>
      </c>
      <c r="AB1017" s="253" t="e">
        <f t="shared" si="2429"/>
        <v>#REF!</v>
      </c>
      <c r="AC1017" s="253" t="e">
        <f t="shared" si="2430"/>
        <v>#REF!</v>
      </c>
      <c r="AD1017" s="253" t="e">
        <f t="shared" si="2431"/>
        <v>#REF!</v>
      </c>
      <c r="AE1017" s="253" t="e">
        <f t="shared" si="2431"/>
        <v>#REF!</v>
      </c>
      <c r="AF1017" s="257" t="e">
        <f t="shared" si="2434"/>
        <v>#REF!</v>
      </c>
    </row>
    <row r="1018" spans="1:32" ht="12.75" hidden="1" customHeight="1" x14ac:dyDescent="0.2">
      <c r="A1018" s="255" t="s">
        <v>320</v>
      </c>
      <c r="B1018" s="267">
        <v>815</v>
      </c>
      <c r="C1018" s="248" t="s">
        <v>200</v>
      </c>
      <c r="D1018" s="248" t="s">
        <v>194</v>
      </c>
      <c r="E1018" s="248" t="s">
        <v>263</v>
      </c>
      <c r="F1018" s="248" t="s">
        <v>321</v>
      </c>
      <c r="G1018" s="253"/>
      <c r="H1018" s="253"/>
      <c r="I1018" s="253" t="e">
        <f>#REF!+G1018</f>
        <v>#REF!</v>
      </c>
      <c r="J1018" s="253" t="e">
        <f t="shared" si="2419"/>
        <v>#REF!</v>
      </c>
      <c r="K1018" s="253" t="e">
        <f t="shared" si="2433"/>
        <v>#REF!</v>
      </c>
      <c r="L1018" s="253" t="e">
        <f t="shared" si="2433"/>
        <v>#REF!</v>
      </c>
      <c r="M1018" s="253" t="e">
        <f t="shared" si="2433"/>
        <v>#REF!</v>
      </c>
      <c r="N1018" s="253" t="e">
        <f t="shared" si="2432"/>
        <v>#REF!</v>
      </c>
      <c r="O1018" s="253" t="e">
        <f t="shared" si="2432"/>
        <v>#REF!</v>
      </c>
      <c r="P1018" s="253" t="e">
        <f t="shared" si="2432"/>
        <v>#REF!</v>
      </c>
      <c r="Q1018" s="253" t="e">
        <f t="shared" si="2432"/>
        <v>#REF!</v>
      </c>
      <c r="R1018" s="253" t="e">
        <f t="shared" si="2417"/>
        <v>#REF!</v>
      </c>
      <c r="S1018" s="253" t="e">
        <f t="shared" si="2420"/>
        <v>#REF!</v>
      </c>
      <c r="T1018" s="253" t="e">
        <f t="shared" si="2421"/>
        <v>#REF!</v>
      </c>
      <c r="U1018" s="253" t="e">
        <f t="shared" si="2422"/>
        <v>#REF!</v>
      </c>
      <c r="V1018" s="253" t="e">
        <f t="shared" si="2423"/>
        <v>#REF!</v>
      </c>
      <c r="W1018" s="253" t="e">
        <f t="shared" si="2424"/>
        <v>#REF!</v>
      </c>
      <c r="X1018" s="253" t="e">
        <f t="shared" si="2425"/>
        <v>#REF!</v>
      </c>
      <c r="Y1018" s="253" t="e">
        <f t="shared" si="2426"/>
        <v>#REF!</v>
      </c>
      <c r="Z1018" s="253" t="e">
        <f t="shared" si="2427"/>
        <v>#REF!</v>
      </c>
      <c r="AA1018" s="253" t="e">
        <f t="shared" si="2428"/>
        <v>#REF!</v>
      </c>
      <c r="AB1018" s="253" t="e">
        <f t="shared" si="2429"/>
        <v>#REF!</v>
      </c>
      <c r="AC1018" s="253" t="e">
        <f t="shared" si="2430"/>
        <v>#REF!</v>
      </c>
      <c r="AD1018" s="253" t="e">
        <f t="shared" si="2431"/>
        <v>#REF!</v>
      </c>
      <c r="AE1018" s="253" t="e">
        <f t="shared" si="2431"/>
        <v>#REF!</v>
      </c>
      <c r="AF1018" s="257" t="e">
        <f t="shared" si="2434"/>
        <v>#REF!</v>
      </c>
    </row>
    <row r="1019" spans="1:32" ht="38.25" hidden="1" customHeight="1" x14ac:dyDescent="0.2">
      <c r="A1019" s="255" t="s">
        <v>264</v>
      </c>
      <c r="B1019" s="267">
        <v>815</v>
      </c>
      <c r="C1019" s="248" t="s">
        <v>200</v>
      </c>
      <c r="D1019" s="248" t="s">
        <v>194</v>
      </c>
      <c r="E1019" s="248" t="s">
        <v>265</v>
      </c>
      <c r="F1019" s="248"/>
      <c r="G1019" s="253"/>
      <c r="H1019" s="253"/>
      <c r="I1019" s="253" t="e">
        <f>#REF!+G1019</f>
        <v>#REF!</v>
      </c>
      <c r="J1019" s="253" t="e">
        <f t="shared" si="2419"/>
        <v>#REF!</v>
      </c>
      <c r="K1019" s="253" t="e">
        <f t="shared" si="2433"/>
        <v>#REF!</v>
      </c>
      <c r="L1019" s="253" t="e">
        <f t="shared" si="2433"/>
        <v>#REF!</v>
      </c>
      <c r="M1019" s="253" t="e">
        <f t="shared" si="2433"/>
        <v>#REF!</v>
      </c>
      <c r="N1019" s="253" t="e">
        <f t="shared" si="2432"/>
        <v>#REF!</v>
      </c>
      <c r="O1019" s="253" t="e">
        <f t="shared" si="2432"/>
        <v>#REF!</v>
      </c>
      <c r="P1019" s="253" t="e">
        <f t="shared" si="2432"/>
        <v>#REF!</v>
      </c>
      <c r="Q1019" s="253" t="e">
        <f t="shared" si="2432"/>
        <v>#REF!</v>
      </c>
      <c r="R1019" s="253" t="e">
        <f t="shared" si="2417"/>
        <v>#REF!</v>
      </c>
      <c r="S1019" s="253" t="e">
        <f t="shared" si="2420"/>
        <v>#REF!</v>
      </c>
      <c r="T1019" s="253" t="e">
        <f t="shared" si="2421"/>
        <v>#REF!</v>
      </c>
      <c r="U1019" s="253" t="e">
        <f t="shared" si="2422"/>
        <v>#REF!</v>
      </c>
      <c r="V1019" s="253" t="e">
        <f t="shared" si="2423"/>
        <v>#REF!</v>
      </c>
      <c r="W1019" s="253" t="e">
        <f t="shared" si="2424"/>
        <v>#REF!</v>
      </c>
      <c r="X1019" s="253" t="e">
        <f t="shared" si="2425"/>
        <v>#REF!</v>
      </c>
      <c r="Y1019" s="253" t="e">
        <f t="shared" si="2426"/>
        <v>#REF!</v>
      </c>
      <c r="Z1019" s="253" t="e">
        <f t="shared" si="2427"/>
        <v>#REF!</v>
      </c>
      <c r="AA1019" s="253" t="e">
        <f t="shared" si="2428"/>
        <v>#REF!</v>
      </c>
      <c r="AB1019" s="253" t="e">
        <f t="shared" si="2429"/>
        <v>#REF!</v>
      </c>
      <c r="AC1019" s="253" t="e">
        <f t="shared" si="2430"/>
        <v>#REF!</v>
      </c>
      <c r="AD1019" s="253" t="e">
        <f t="shared" si="2431"/>
        <v>#REF!</v>
      </c>
      <c r="AE1019" s="253" t="e">
        <f t="shared" si="2431"/>
        <v>#REF!</v>
      </c>
      <c r="AF1019" s="257" t="e">
        <f t="shared" si="2434"/>
        <v>#REF!</v>
      </c>
    </row>
    <row r="1020" spans="1:32" ht="12.75" hidden="1" customHeight="1" x14ac:dyDescent="0.2">
      <c r="A1020" s="255" t="s">
        <v>320</v>
      </c>
      <c r="B1020" s="267">
        <v>815</v>
      </c>
      <c r="C1020" s="248" t="s">
        <v>200</v>
      </c>
      <c r="D1020" s="248" t="s">
        <v>194</v>
      </c>
      <c r="E1020" s="248" t="s">
        <v>265</v>
      </c>
      <c r="F1020" s="248" t="s">
        <v>321</v>
      </c>
      <c r="G1020" s="253"/>
      <c r="H1020" s="253"/>
      <c r="I1020" s="253" t="e">
        <f>#REF!+G1020</f>
        <v>#REF!</v>
      </c>
      <c r="J1020" s="253" t="e">
        <f t="shared" si="2419"/>
        <v>#REF!</v>
      </c>
      <c r="K1020" s="253" t="e">
        <f t="shared" si="2433"/>
        <v>#REF!</v>
      </c>
      <c r="L1020" s="253" t="e">
        <f t="shared" si="2433"/>
        <v>#REF!</v>
      </c>
      <c r="M1020" s="253" t="e">
        <f t="shared" si="2433"/>
        <v>#REF!</v>
      </c>
      <c r="N1020" s="253" t="e">
        <f t="shared" si="2432"/>
        <v>#REF!</v>
      </c>
      <c r="O1020" s="253" t="e">
        <f t="shared" si="2432"/>
        <v>#REF!</v>
      </c>
      <c r="P1020" s="253" t="e">
        <f t="shared" si="2432"/>
        <v>#REF!</v>
      </c>
      <c r="Q1020" s="253" t="e">
        <f t="shared" si="2432"/>
        <v>#REF!</v>
      </c>
      <c r="R1020" s="253" t="e">
        <f t="shared" si="2417"/>
        <v>#REF!</v>
      </c>
      <c r="S1020" s="253" t="e">
        <f t="shared" si="2420"/>
        <v>#REF!</v>
      </c>
      <c r="T1020" s="253" t="e">
        <f t="shared" si="2421"/>
        <v>#REF!</v>
      </c>
      <c r="U1020" s="253" t="e">
        <f t="shared" si="2422"/>
        <v>#REF!</v>
      </c>
      <c r="V1020" s="253" t="e">
        <f t="shared" si="2423"/>
        <v>#REF!</v>
      </c>
      <c r="W1020" s="253" t="e">
        <f t="shared" si="2424"/>
        <v>#REF!</v>
      </c>
      <c r="X1020" s="253" t="e">
        <f t="shared" si="2425"/>
        <v>#REF!</v>
      </c>
      <c r="Y1020" s="253" t="e">
        <f t="shared" si="2426"/>
        <v>#REF!</v>
      </c>
      <c r="Z1020" s="253" t="e">
        <f t="shared" si="2427"/>
        <v>#REF!</v>
      </c>
      <c r="AA1020" s="253" t="e">
        <f t="shared" si="2428"/>
        <v>#REF!</v>
      </c>
      <c r="AB1020" s="253" t="e">
        <f t="shared" si="2429"/>
        <v>#REF!</v>
      </c>
      <c r="AC1020" s="253" t="e">
        <f t="shared" si="2430"/>
        <v>#REF!</v>
      </c>
      <c r="AD1020" s="253" t="e">
        <f t="shared" si="2431"/>
        <v>#REF!</v>
      </c>
      <c r="AE1020" s="253" t="e">
        <f t="shared" si="2431"/>
        <v>#REF!</v>
      </c>
      <c r="AF1020" s="257" t="e">
        <f t="shared" si="2434"/>
        <v>#REF!</v>
      </c>
    </row>
    <row r="1021" spans="1:32" ht="12.75" hidden="1" customHeight="1" x14ac:dyDescent="0.2">
      <c r="A1021" s="255" t="s">
        <v>95</v>
      </c>
      <c r="B1021" s="267">
        <v>801</v>
      </c>
      <c r="C1021" s="248" t="s">
        <v>205</v>
      </c>
      <c r="D1021" s="248" t="s">
        <v>192</v>
      </c>
      <c r="E1021" s="248" t="s">
        <v>5</v>
      </c>
      <c r="F1021" s="248" t="s">
        <v>96</v>
      </c>
      <c r="G1021" s="253"/>
      <c r="H1021" s="253"/>
      <c r="I1021" s="253" t="e">
        <f>#REF!+G1021</f>
        <v>#REF!</v>
      </c>
      <c r="J1021" s="253" t="e">
        <f t="shared" si="2419"/>
        <v>#REF!</v>
      </c>
      <c r="K1021" s="253" t="e">
        <f t="shared" si="2433"/>
        <v>#REF!</v>
      </c>
      <c r="L1021" s="253" t="e">
        <f t="shared" si="2433"/>
        <v>#REF!</v>
      </c>
      <c r="M1021" s="253" t="e">
        <f t="shared" si="2433"/>
        <v>#REF!</v>
      </c>
      <c r="N1021" s="253" t="e">
        <f t="shared" si="2432"/>
        <v>#REF!</v>
      </c>
      <c r="O1021" s="253" t="e">
        <f t="shared" si="2432"/>
        <v>#REF!</v>
      </c>
      <c r="P1021" s="253" t="e">
        <f t="shared" si="2432"/>
        <v>#REF!</v>
      </c>
      <c r="Q1021" s="253" t="e">
        <f t="shared" si="2432"/>
        <v>#REF!</v>
      </c>
      <c r="R1021" s="253" t="e">
        <f t="shared" si="2417"/>
        <v>#REF!</v>
      </c>
      <c r="S1021" s="253" t="e">
        <f t="shared" si="2420"/>
        <v>#REF!</v>
      </c>
      <c r="T1021" s="253" t="e">
        <f t="shared" si="2421"/>
        <v>#REF!</v>
      </c>
      <c r="U1021" s="253" t="e">
        <f t="shared" si="2422"/>
        <v>#REF!</v>
      </c>
      <c r="V1021" s="253" t="e">
        <f t="shared" si="2423"/>
        <v>#REF!</v>
      </c>
      <c r="W1021" s="253" t="e">
        <f t="shared" si="2424"/>
        <v>#REF!</v>
      </c>
      <c r="X1021" s="253" t="e">
        <f t="shared" si="2425"/>
        <v>#REF!</v>
      </c>
      <c r="Y1021" s="253" t="e">
        <f t="shared" si="2426"/>
        <v>#REF!</v>
      </c>
      <c r="Z1021" s="253" t="e">
        <f t="shared" si="2427"/>
        <v>#REF!</v>
      </c>
      <c r="AA1021" s="253" t="e">
        <f t="shared" si="2428"/>
        <v>#REF!</v>
      </c>
      <c r="AB1021" s="253" t="e">
        <f t="shared" si="2429"/>
        <v>#REF!</v>
      </c>
      <c r="AC1021" s="253" t="e">
        <f t="shared" si="2430"/>
        <v>#REF!</v>
      </c>
      <c r="AD1021" s="253" t="e">
        <f t="shared" si="2431"/>
        <v>#REF!</v>
      </c>
      <c r="AE1021" s="253" t="e">
        <f t="shared" si="2431"/>
        <v>#REF!</v>
      </c>
      <c r="AF1021" s="257" t="e">
        <f t="shared" si="2434"/>
        <v>#REF!</v>
      </c>
    </row>
    <row r="1022" spans="1:32" ht="12.75" hidden="1" customHeight="1" x14ac:dyDescent="0.2">
      <c r="A1022" s="255" t="s">
        <v>97</v>
      </c>
      <c r="B1022" s="267">
        <v>801</v>
      </c>
      <c r="C1022" s="248" t="s">
        <v>205</v>
      </c>
      <c r="D1022" s="248" t="s">
        <v>192</v>
      </c>
      <c r="E1022" s="248" t="s">
        <v>5</v>
      </c>
      <c r="F1022" s="248" t="s">
        <v>98</v>
      </c>
      <c r="G1022" s="253"/>
      <c r="H1022" s="253"/>
      <c r="I1022" s="253" t="e">
        <f>#REF!+G1022</f>
        <v>#REF!</v>
      </c>
      <c r="J1022" s="253" t="e">
        <f t="shared" si="2419"/>
        <v>#REF!</v>
      </c>
      <c r="K1022" s="253" t="e">
        <f t="shared" si="2433"/>
        <v>#REF!</v>
      </c>
      <c r="L1022" s="253" t="e">
        <f t="shared" si="2433"/>
        <v>#REF!</v>
      </c>
      <c r="M1022" s="253" t="e">
        <f t="shared" si="2433"/>
        <v>#REF!</v>
      </c>
      <c r="N1022" s="253" t="e">
        <f t="shared" si="2432"/>
        <v>#REF!</v>
      </c>
      <c r="O1022" s="253" t="e">
        <f t="shared" si="2432"/>
        <v>#REF!</v>
      </c>
      <c r="P1022" s="253" t="e">
        <f t="shared" si="2432"/>
        <v>#REF!</v>
      </c>
      <c r="Q1022" s="253" t="e">
        <f t="shared" si="2432"/>
        <v>#REF!</v>
      </c>
      <c r="R1022" s="253" t="e">
        <f t="shared" ref="R1022:R1042" si="2435">P1022+Q1022</f>
        <v>#REF!</v>
      </c>
      <c r="S1022" s="253" t="e">
        <f t="shared" si="2420"/>
        <v>#REF!</v>
      </c>
      <c r="T1022" s="253" t="e">
        <f t="shared" si="2421"/>
        <v>#REF!</v>
      </c>
      <c r="U1022" s="253" t="e">
        <f t="shared" si="2422"/>
        <v>#REF!</v>
      </c>
      <c r="V1022" s="253" t="e">
        <f t="shared" si="2423"/>
        <v>#REF!</v>
      </c>
      <c r="W1022" s="253" t="e">
        <f t="shared" si="2424"/>
        <v>#REF!</v>
      </c>
      <c r="X1022" s="253" t="e">
        <f t="shared" si="2425"/>
        <v>#REF!</v>
      </c>
      <c r="Y1022" s="253" t="e">
        <f t="shared" si="2426"/>
        <v>#REF!</v>
      </c>
      <c r="Z1022" s="253" t="e">
        <f t="shared" si="2427"/>
        <v>#REF!</v>
      </c>
      <c r="AA1022" s="253" t="e">
        <f t="shared" si="2428"/>
        <v>#REF!</v>
      </c>
      <c r="AB1022" s="253" t="e">
        <f t="shared" si="2429"/>
        <v>#REF!</v>
      </c>
      <c r="AC1022" s="253" t="e">
        <f t="shared" si="2430"/>
        <v>#REF!</v>
      </c>
      <c r="AD1022" s="253" t="e">
        <f t="shared" si="2431"/>
        <v>#REF!</v>
      </c>
      <c r="AE1022" s="253" t="e">
        <f t="shared" si="2431"/>
        <v>#REF!</v>
      </c>
      <c r="AF1022" s="257" t="e">
        <f t="shared" si="2434"/>
        <v>#REF!</v>
      </c>
    </row>
    <row r="1023" spans="1:32" ht="25.5" hidden="1" customHeight="1" x14ac:dyDescent="0.2">
      <c r="A1023" s="255" t="s">
        <v>99</v>
      </c>
      <c r="B1023" s="267">
        <v>801</v>
      </c>
      <c r="C1023" s="248" t="s">
        <v>205</v>
      </c>
      <c r="D1023" s="248" t="s">
        <v>192</v>
      </c>
      <c r="E1023" s="248" t="s">
        <v>5</v>
      </c>
      <c r="F1023" s="248" t="s">
        <v>100</v>
      </c>
      <c r="G1023" s="253"/>
      <c r="H1023" s="253"/>
      <c r="I1023" s="253" t="e">
        <f>#REF!+G1023</f>
        <v>#REF!</v>
      </c>
      <c r="J1023" s="253" t="e">
        <f t="shared" si="2419"/>
        <v>#REF!</v>
      </c>
      <c r="K1023" s="253" t="e">
        <f t="shared" si="2433"/>
        <v>#REF!</v>
      </c>
      <c r="L1023" s="253" t="e">
        <f t="shared" si="2433"/>
        <v>#REF!</v>
      </c>
      <c r="M1023" s="253" t="e">
        <f t="shared" si="2433"/>
        <v>#REF!</v>
      </c>
      <c r="N1023" s="253" t="e">
        <f t="shared" si="2432"/>
        <v>#REF!</v>
      </c>
      <c r="O1023" s="253" t="e">
        <f t="shared" si="2432"/>
        <v>#REF!</v>
      </c>
      <c r="P1023" s="253" t="e">
        <f t="shared" si="2432"/>
        <v>#REF!</v>
      </c>
      <c r="Q1023" s="253" t="e">
        <f t="shared" si="2432"/>
        <v>#REF!</v>
      </c>
      <c r="R1023" s="253" t="e">
        <f t="shared" si="2435"/>
        <v>#REF!</v>
      </c>
      <c r="S1023" s="253" t="e">
        <f t="shared" si="2420"/>
        <v>#REF!</v>
      </c>
      <c r="T1023" s="253" t="e">
        <f t="shared" si="2421"/>
        <v>#REF!</v>
      </c>
      <c r="U1023" s="253" t="e">
        <f t="shared" si="2422"/>
        <v>#REF!</v>
      </c>
      <c r="V1023" s="253" t="e">
        <f t="shared" si="2423"/>
        <v>#REF!</v>
      </c>
      <c r="W1023" s="253" t="e">
        <f t="shared" si="2424"/>
        <v>#REF!</v>
      </c>
      <c r="X1023" s="253" t="e">
        <f t="shared" si="2425"/>
        <v>#REF!</v>
      </c>
      <c r="Y1023" s="253" t="e">
        <f t="shared" si="2426"/>
        <v>#REF!</v>
      </c>
      <c r="Z1023" s="253" t="e">
        <f t="shared" si="2427"/>
        <v>#REF!</v>
      </c>
      <c r="AA1023" s="253" t="e">
        <f t="shared" si="2428"/>
        <v>#REF!</v>
      </c>
      <c r="AB1023" s="253" t="e">
        <f t="shared" si="2429"/>
        <v>#REF!</v>
      </c>
      <c r="AC1023" s="253" t="e">
        <f t="shared" si="2430"/>
        <v>#REF!</v>
      </c>
      <c r="AD1023" s="253" t="e">
        <f t="shared" si="2431"/>
        <v>#REF!</v>
      </c>
      <c r="AE1023" s="253" t="e">
        <f t="shared" si="2431"/>
        <v>#REF!</v>
      </c>
      <c r="AF1023" s="257" t="e">
        <f t="shared" si="2434"/>
        <v>#REF!</v>
      </c>
    </row>
    <row r="1024" spans="1:32" ht="25.5" hidden="1" customHeight="1" x14ac:dyDescent="0.2">
      <c r="A1024" s="255" t="s">
        <v>101</v>
      </c>
      <c r="B1024" s="267">
        <v>801</v>
      </c>
      <c r="C1024" s="248" t="s">
        <v>205</v>
      </c>
      <c r="D1024" s="248" t="s">
        <v>192</v>
      </c>
      <c r="E1024" s="248" t="s">
        <v>5</v>
      </c>
      <c r="F1024" s="248" t="s">
        <v>102</v>
      </c>
      <c r="G1024" s="253"/>
      <c r="H1024" s="253"/>
      <c r="I1024" s="253" t="e">
        <f>#REF!+G1024</f>
        <v>#REF!</v>
      </c>
      <c r="J1024" s="253" t="e">
        <f t="shared" si="2419"/>
        <v>#REF!</v>
      </c>
      <c r="K1024" s="253" t="e">
        <f t="shared" si="2433"/>
        <v>#REF!</v>
      </c>
      <c r="L1024" s="253" t="e">
        <f t="shared" si="2433"/>
        <v>#REF!</v>
      </c>
      <c r="M1024" s="253" t="e">
        <f t="shared" si="2433"/>
        <v>#REF!</v>
      </c>
      <c r="N1024" s="253" t="e">
        <f t="shared" si="2432"/>
        <v>#REF!</v>
      </c>
      <c r="O1024" s="253" t="e">
        <f t="shared" si="2432"/>
        <v>#REF!</v>
      </c>
      <c r="P1024" s="253" t="e">
        <f t="shared" si="2432"/>
        <v>#REF!</v>
      </c>
      <c r="Q1024" s="253" t="e">
        <f t="shared" si="2432"/>
        <v>#REF!</v>
      </c>
      <c r="R1024" s="253" t="e">
        <f t="shared" si="2435"/>
        <v>#REF!</v>
      </c>
      <c r="S1024" s="253" t="e">
        <f t="shared" si="2420"/>
        <v>#REF!</v>
      </c>
      <c r="T1024" s="253" t="e">
        <f t="shared" si="2421"/>
        <v>#REF!</v>
      </c>
      <c r="U1024" s="253" t="e">
        <f t="shared" si="2422"/>
        <v>#REF!</v>
      </c>
      <c r="V1024" s="253" t="e">
        <f t="shared" si="2423"/>
        <v>#REF!</v>
      </c>
      <c r="W1024" s="253" t="e">
        <f t="shared" si="2424"/>
        <v>#REF!</v>
      </c>
      <c r="X1024" s="253" t="e">
        <f t="shared" si="2425"/>
        <v>#REF!</v>
      </c>
      <c r="Y1024" s="253" t="e">
        <f t="shared" si="2426"/>
        <v>#REF!</v>
      </c>
      <c r="Z1024" s="253" t="e">
        <f t="shared" si="2427"/>
        <v>#REF!</v>
      </c>
      <c r="AA1024" s="253" t="e">
        <f t="shared" si="2428"/>
        <v>#REF!</v>
      </c>
      <c r="AB1024" s="253" t="e">
        <f t="shared" si="2429"/>
        <v>#REF!</v>
      </c>
      <c r="AC1024" s="253" t="e">
        <f t="shared" si="2430"/>
        <v>#REF!</v>
      </c>
      <c r="AD1024" s="253" t="e">
        <f t="shared" si="2431"/>
        <v>#REF!</v>
      </c>
      <c r="AE1024" s="253" t="e">
        <f t="shared" si="2431"/>
        <v>#REF!</v>
      </c>
      <c r="AF1024" s="257" t="e">
        <f t="shared" si="2434"/>
        <v>#REF!</v>
      </c>
    </row>
    <row r="1025" spans="1:32" ht="25.5" hidden="1" customHeight="1" x14ac:dyDescent="0.2">
      <c r="A1025" s="255" t="s">
        <v>93</v>
      </c>
      <c r="B1025" s="267">
        <v>801</v>
      </c>
      <c r="C1025" s="248" t="s">
        <v>205</v>
      </c>
      <c r="D1025" s="248" t="s">
        <v>192</v>
      </c>
      <c r="E1025" s="248" t="s">
        <v>5</v>
      </c>
      <c r="F1025" s="248" t="s">
        <v>94</v>
      </c>
      <c r="G1025" s="253"/>
      <c r="H1025" s="253"/>
      <c r="I1025" s="253" t="e">
        <f>#REF!+G1025</f>
        <v>#REF!</v>
      </c>
      <c r="J1025" s="253" t="e">
        <f t="shared" si="2419"/>
        <v>#REF!</v>
      </c>
      <c r="K1025" s="253" t="e">
        <f t="shared" si="2433"/>
        <v>#REF!</v>
      </c>
      <c r="L1025" s="253" t="e">
        <f t="shared" si="2433"/>
        <v>#REF!</v>
      </c>
      <c r="M1025" s="253" t="e">
        <f t="shared" si="2433"/>
        <v>#REF!</v>
      </c>
      <c r="N1025" s="253" t="e">
        <f t="shared" si="2432"/>
        <v>#REF!</v>
      </c>
      <c r="O1025" s="253" t="e">
        <f t="shared" si="2432"/>
        <v>#REF!</v>
      </c>
      <c r="P1025" s="253" t="e">
        <f t="shared" si="2432"/>
        <v>#REF!</v>
      </c>
      <c r="Q1025" s="253" t="e">
        <f t="shared" si="2432"/>
        <v>#REF!</v>
      </c>
      <c r="R1025" s="253" t="e">
        <f t="shared" si="2435"/>
        <v>#REF!</v>
      </c>
      <c r="S1025" s="253" t="e">
        <f t="shared" si="2420"/>
        <v>#REF!</v>
      </c>
      <c r="T1025" s="253" t="e">
        <f t="shared" si="2421"/>
        <v>#REF!</v>
      </c>
      <c r="U1025" s="253" t="e">
        <f t="shared" si="2422"/>
        <v>#REF!</v>
      </c>
      <c r="V1025" s="253" t="e">
        <f t="shared" si="2423"/>
        <v>#REF!</v>
      </c>
      <c r="W1025" s="253" t="e">
        <f t="shared" si="2424"/>
        <v>#REF!</v>
      </c>
      <c r="X1025" s="253" t="e">
        <f t="shared" si="2425"/>
        <v>#REF!</v>
      </c>
      <c r="Y1025" s="253" t="e">
        <f t="shared" si="2426"/>
        <v>#REF!</v>
      </c>
      <c r="Z1025" s="253" t="e">
        <f t="shared" si="2427"/>
        <v>#REF!</v>
      </c>
      <c r="AA1025" s="253" t="e">
        <f t="shared" si="2428"/>
        <v>#REF!</v>
      </c>
      <c r="AB1025" s="253" t="e">
        <f t="shared" si="2429"/>
        <v>#REF!</v>
      </c>
      <c r="AC1025" s="253" t="e">
        <f t="shared" si="2430"/>
        <v>#REF!</v>
      </c>
      <c r="AD1025" s="253" t="e">
        <f t="shared" si="2431"/>
        <v>#REF!</v>
      </c>
      <c r="AE1025" s="253" t="e">
        <f t="shared" si="2431"/>
        <v>#REF!</v>
      </c>
      <c r="AF1025" s="257" t="e">
        <f t="shared" si="2434"/>
        <v>#REF!</v>
      </c>
    </row>
    <row r="1026" spans="1:32" ht="30" hidden="1" x14ac:dyDescent="0.2">
      <c r="A1026" s="255" t="s">
        <v>76</v>
      </c>
      <c r="B1026" s="267">
        <v>801</v>
      </c>
      <c r="C1026" s="248" t="s">
        <v>205</v>
      </c>
      <c r="D1026" s="248" t="s">
        <v>192</v>
      </c>
      <c r="E1026" s="248" t="s">
        <v>5</v>
      </c>
      <c r="F1026" s="248" t="s">
        <v>77</v>
      </c>
      <c r="G1026" s="253"/>
      <c r="H1026" s="253"/>
      <c r="I1026" s="253" t="e">
        <f>#REF!+G1026</f>
        <v>#REF!</v>
      </c>
      <c r="J1026" s="253" t="e">
        <f t="shared" si="2419"/>
        <v>#REF!</v>
      </c>
      <c r="K1026" s="253" t="e">
        <f t="shared" si="2433"/>
        <v>#REF!</v>
      </c>
      <c r="L1026" s="253" t="e">
        <f t="shared" si="2433"/>
        <v>#REF!</v>
      </c>
      <c r="M1026" s="253" t="e">
        <f t="shared" si="2433"/>
        <v>#REF!</v>
      </c>
      <c r="N1026" s="253" t="e">
        <f t="shared" si="2432"/>
        <v>#REF!</v>
      </c>
      <c r="O1026" s="253" t="e">
        <f t="shared" si="2432"/>
        <v>#REF!</v>
      </c>
      <c r="P1026" s="253" t="e">
        <f t="shared" si="2432"/>
        <v>#REF!</v>
      </c>
      <c r="Q1026" s="253" t="e">
        <f t="shared" si="2432"/>
        <v>#REF!</v>
      </c>
      <c r="R1026" s="253" t="e">
        <f t="shared" si="2435"/>
        <v>#REF!</v>
      </c>
      <c r="S1026" s="253" t="e">
        <f t="shared" si="2420"/>
        <v>#REF!</v>
      </c>
      <c r="T1026" s="253" t="e">
        <f t="shared" si="2421"/>
        <v>#REF!</v>
      </c>
      <c r="U1026" s="253" t="e">
        <f t="shared" si="2422"/>
        <v>#REF!</v>
      </c>
      <c r="V1026" s="253" t="e">
        <f t="shared" si="2423"/>
        <v>#REF!</v>
      </c>
      <c r="W1026" s="253" t="e">
        <f t="shared" si="2424"/>
        <v>#REF!</v>
      </c>
      <c r="X1026" s="253" t="e">
        <f t="shared" si="2425"/>
        <v>#REF!</v>
      </c>
      <c r="Y1026" s="253" t="e">
        <f t="shared" si="2426"/>
        <v>#REF!</v>
      </c>
      <c r="Z1026" s="253" t="e">
        <f t="shared" si="2427"/>
        <v>#REF!</v>
      </c>
      <c r="AA1026" s="253" t="e">
        <f t="shared" si="2428"/>
        <v>#REF!</v>
      </c>
      <c r="AB1026" s="253" t="e">
        <f t="shared" si="2429"/>
        <v>#REF!</v>
      </c>
      <c r="AC1026" s="253" t="e">
        <f t="shared" si="2430"/>
        <v>#REF!</v>
      </c>
      <c r="AD1026" s="253" t="e">
        <f t="shared" si="2431"/>
        <v>#REF!</v>
      </c>
      <c r="AE1026" s="253" t="e">
        <f t="shared" si="2431"/>
        <v>#REF!</v>
      </c>
      <c r="AF1026" s="257" t="e">
        <f t="shared" si="2434"/>
        <v>#REF!</v>
      </c>
    </row>
    <row r="1027" spans="1:32" ht="12.75" hidden="1" customHeight="1" x14ac:dyDescent="0.2">
      <c r="A1027" s="255" t="s">
        <v>78</v>
      </c>
      <c r="B1027" s="267">
        <v>801</v>
      </c>
      <c r="C1027" s="248" t="s">
        <v>205</v>
      </c>
      <c r="D1027" s="248" t="s">
        <v>192</v>
      </c>
      <c r="E1027" s="248" t="s">
        <v>5</v>
      </c>
      <c r="F1027" s="248" t="s">
        <v>79</v>
      </c>
      <c r="G1027" s="253"/>
      <c r="H1027" s="253"/>
      <c r="I1027" s="253" t="e">
        <f>#REF!+G1027</f>
        <v>#REF!</v>
      </c>
      <c r="J1027" s="253" t="e">
        <f t="shared" si="2419"/>
        <v>#REF!</v>
      </c>
      <c r="K1027" s="253" t="e">
        <f>#REF!+I1027</f>
        <v>#REF!</v>
      </c>
      <c r="L1027" s="253" t="e">
        <f t="shared" si="2433"/>
        <v>#REF!</v>
      </c>
      <c r="M1027" s="253" t="e">
        <f t="shared" si="2433"/>
        <v>#REF!</v>
      </c>
      <c r="N1027" s="253" t="e">
        <f t="shared" si="2432"/>
        <v>#REF!</v>
      </c>
      <c r="O1027" s="253" t="e">
        <f t="shared" si="2432"/>
        <v>#REF!</v>
      </c>
      <c r="P1027" s="253" t="e">
        <f t="shared" si="2432"/>
        <v>#REF!</v>
      </c>
      <c r="Q1027" s="253" t="e">
        <f t="shared" si="2432"/>
        <v>#REF!</v>
      </c>
      <c r="R1027" s="253" t="e">
        <f t="shared" si="2435"/>
        <v>#REF!</v>
      </c>
      <c r="S1027" s="253" t="e">
        <f t="shared" si="2420"/>
        <v>#REF!</v>
      </c>
      <c r="T1027" s="253" t="e">
        <f t="shared" si="2421"/>
        <v>#REF!</v>
      </c>
      <c r="U1027" s="253" t="e">
        <f t="shared" si="2422"/>
        <v>#REF!</v>
      </c>
      <c r="V1027" s="253" t="e">
        <f t="shared" si="2423"/>
        <v>#REF!</v>
      </c>
      <c r="W1027" s="253" t="e">
        <f t="shared" si="2424"/>
        <v>#REF!</v>
      </c>
      <c r="X1027" s="253" t="e">
        <f t="shared" si="2425"/>
        <v>#REF!</v>
      </c>
      <c r="Y1027" s="253" t="e">
        <f t="shared" si="2426"/>
        <v>#REF!</v>
      </c>
      <c r="Z1027" s="253" t="e">
        <f t="shared" si="2427"/>
        <v>#REF!</v>
      </c>
      <c r="AA1027" s="253" t="e">
        <f t="shared" si="2428"/>
        <v>#REF!</v>
      </c>
      <c r="AB1027" s="253" t="e">
        <f t="shared" si="2429"/>
        <v>#REF!</v>
      </c>
      <c r="AC1027" s="253" t="e">
        <f t="shared" si="2430"/>
        <v>#REF!</v>
      </c>
      <c r="AD1027" s="253" t="e">
        <f t="shared" si="2431"/>
        <v>#REF!</v>
      </c>
      <c r="AE1027" s="253" t="e">
        <f t="shared" si="2431"/>
        <v>#REF!</v>
      </c>
      <c r="AF1027" s="257" t="e">
        <f t="shared" si="2434"/>
        <v>#REF!</v>
      </c>
    </row>
    <row r="1028" spans="1:32" ht="12.75" hidden="1" customHeight="1" x14ac:dyDescent="0.2">
      <c r="A1028" s="255" t="s">
        <v>103</v>
      </c>
      <c r="B1028" s="267">
        <v>801</v>
      </c>
      <c r="C1028" s="248" t="s">
        <v>205</v>
      </c>
      <c r="D1028" s="248" t="s">
        <v>192</v>
      </c>
      <c r="E1028" s="248" t="s">
        <v>5</v>
      </c>
      <c r="F1028" s="248" t="s">
        <v>104</v>
      </c>
      <c r="G1028" s="253"/>
      <c r="H1028" s="253"/>
      <c r="I1028" s="253" t="e">
        <f>#REF!+G1028</f>
        <v>#REF!</v>
      </c>
      <c r="J1028" s="253" t="e">
        <f t="shared" si="2419"/>
        <v>#REF!</v>
      </c>
      <c r="K1028" s="253" t="e">
        <f>#REF!+I1028</f>
        <v>#REF!</v>
      </c>
      <c r="L1028" s="253" t="e">
        <f t="shared" si="2433"/>
        <v>#REF!</v>
      </c>
      <c r="M1028" s="253" t="e">
        <f t="shared" si="2433"/>
        <v>#REF!</v>
      </c>
      <c r="N1028" s="253" t="e">
        <f t="shared" si="2432"/>
        <v>#REF!</v>
      </c>
      <c r="O1028" s="253" t="e">
        <f t="shared" si="2432"/>
        <v>#REF!</v>
      </c>
      <c r="P1028" s="253" t="e">
        <f t="shared" si="2432"/>
        <v>#REF!</v>
      </c>
      <c r="Q1028" s="253" t="e">
        <f t="shared" si="2432"/>
        <v>#REF!</v>
      </c>
      <c r="R1028" s="253" t="e">
        <f t="shared" si="2435"/>
        <v>#REF!</v>
      </c>
      <c r="S1028" s="253" t="e">
        <f t="shared" si="2420"/>
        <v>#REF!</v>
      </c>
      <c r="T1028" s="253" t="e">
        <f t="shared" si="2421"/>
        <v>#REF!</v>
      </c>
      <c r="U1028" s="253" t="e">
        <f t="shared" si="2422"/>
        <v>#REF!</v>
      </c>
      <c r="V1028" s="253" t="e">
        <f t="shared" si="2423"/>
        <v>#REF!</v>
      </c>
      <c r="W1028" s="253" t="e">
        <f t="shared" si="2424"/>
        <v>#REF!</v>
      </c>
      <c r="X1028" s="253" t="e">
        <f t="shared" si="2425"/>
        <v>#REF!</v>
      </c>
      <c r="Y1028" s="253" t="e">
        <f t="shared" si="2426"/>
        <v>#REF!</v>
      </c>
      <c r="Z1028" s="253" t="e">
        <f t="shared" si="2427"/>
        <v>#REF!</v>
      </c>
      <c r="AA1028" s="253" t="e">
        <f t="shared" si="2428"/>
        <v>#REF!</v>
      </c>
      <c r="AB1028" s="253" t="e">
        <f t="shared" si="2429"/>
        <v>#REF!</v>
      </c>
      <c r="AC1028" s="253" t="e">
        <f t="shared" si="2430"/>
        <v>#REF!</v>
      </c>
      <c r="AD1028" s="253" t="e">
        <f t="shared" si="2431"/>
        <v>#REF!</v>
      </c>
      <c r="AE1028" s="253" t="e">
        <f t="shared" si="2431"/>
        <v>#REF!</v>
      </c>
      <c r="AF1028" s="257" t="e">
        <f t="shared" si="2434"/>
        <v>#REF!</v>
      </c>
    </row>
    <row r="1029" spans="1:32" ht="12.75" hidden="1" customHeight="1" x14ac:dyDescent="0.2">
      <c r="A1029" s="255" t="s">
        <v>105</v>
      </c>
      <c r="B1029" s="267">
        <v>801</v>
      </c>
      <c r="C1029" s="248" t="s">
        <v>205</v>
      </c>
      <c r="D1029" s="248" t="s">
        <v>192</v>
      </c>
      <c r="E1029" s="248" t="s">
        <v>5</v>
      </c>
      <c r="F1029" s="248" t="s">
        <v>106</v>
      </c>
      <c r="G1029" s="253"/>
      <c r="H1029" s="253"/>
      <c r="I1029" s="253" t="e">
        <f>#REF!+G1029</f>
        <v>#REF!</v>
      </c>
      <c r="J1029" s="253" t="e">
        <f t="shared" si="2419"/>
        <v>#REF!</v>
      </c>
      <c r="K1029" s="253" t="e">
        <f>#REF!+I1029</f>
        <v>#REF!</v>
      </c>
      <c r="L1029" s="253" t="e">
        <f t="shared" si="2433"/>
        <v>#REF!</v>
      </c>
      <c r="M1029" s="253" t="e">
        <f t="shared" si="2433"/>
        <v>#REF!</v>
      </c>
      <c r="N1029" s="253" t="e">
        <f t="shared" si="2432"/>
        <v>#REF!</v>
      </c>
      <c r="O1029" s="253" t="e">
        <f t="shared" si="2432"/>
        <v>#REF!</v>
      </c>
      <c r="P1029" s="253" t="e">
        <f t="shared" si="2432"/>
        <v>#REF!</v>
      </c>
      <c r="Q1029" s="253" t="e">
        <f t="shared" si="2432"/>
        <v>#REF!</v>
      </c>
      <c r="R1029" s="253" t="e">
        <f t="shared" si="2435"/>
        <v>#REF!</v>
      </c>
      <c r="S1029" s="253" t="e">
        <f t="shared" si="2420"/>
        <v>#REF!</v>
      </c>
      <c r="T1029" s="253" t="e">
        <f t="shared" si="2421"/>
        <v>#REF!</v>
      </c>
      <c r="U1029" s="253" t="e">
        <f t="shared" si="2422"/>
        <v>#REF!</v>
      </c>
      <c r="V1029" s="253" t="e">
        <f t="shared" si="2423"/>
        <v>#REF!</v>
      </c>
      <c r="W1029" s="253" t="e">
        <f t="shared" si="2424"/>
        <v>#REF!</v>
      </c>
      <c r="X1029" s="253" t="e">
        <f t="shared" si="2425"/>
        <v>#REF!</v>
      </c>
      <c r="Y1029" s="253" t="e">
        <f t="shared" si="2426"/>
        <v>#REF!</v>
      </c>
      <c r="Z1029" s="253" t="e">
        <f t="shared" si="2427"/>
        <v>#REF!</v>
      </c>
      <c r="AA1029" s="253" t="e">
        <f t="shared" si="2428"/>
        <v>#REF!</v>
      </c>
      <c r="AB1029" s="253" t="e">
        <f t="shared" si="2429"/>
        <v>#REF!</v>
      </c>
      <c r="AC1029" s="253" t="e">
        <f t="shared" si="2430"/>
        <v>#REF!</v>
      </c>
      <c r="AD1029" s="253" t="e">
        <f t="shared" si="2431"/>
        <v>#REF!</v>
      </c>
      <c r="AE1029" s="253" t="e">
        <f t="shared" si="2431"/>
        <v>#REF!</v>
      </c>
      <c r="AF1029" s="257" t="e">
        <f t="shared" si="2434"/>
        <v>#REF!</v>
      </c>
    </row>
    <row r="1030" spans="1:32" ht="12.75" hidden="1" customHeight="1" x14ac:dyDescent="0.2">
      <c r="A1030" s="577" t="s">
        <v>149</v>
      </c>
      <c r="B1030" s="575"/>
      <c r="C1030" s="575"/>
      <c r="D1030" s="575"/>
      <c r="E1030" s="575"/>
      <c r="F1030" s="575"/>
      <c r="G1030" s="253"/>
      <c r="H1030" s="253"/>
      <c r="I1030" s="253" t="e">
        <f>#REF!+G1030</f>
        <v>#REF!</v>
      </c>
      <c r="J1030" s="253" t="e">
        <f t="shared" si="2419"/>
        <v>#REF!</v>
      </c>
      <c r="K1030" s="253" t="e">
        <f>#REF!+I1030</f>
        <v>#REF!</v>
      </c>
      <c r="L1030" s="253" t="e">
        <f t="shared" si="2433"/>
        <v>#REF!</v>
      </c>
      <c r="M1030" s="253" t="e">
        <f t="shared" si="2433"/>
        <v>#REF!</v>
      </c>
      <c r="N1030" s="253" t="e">
        <f t="shared" si="2432"/>
        <v>#REF!</v>
      </c>
      <c r="O1030" s="253" t="e">
        <f t="shared" si="2432"/>
        <v>#REF!</v>
      </c>
      <c r="P1030" s="253" t="e">
        <f t="shared" si="2432"/>
        <v>#REF!</v>
      </c>
      <c r="Q1030" s="253" t="e">
        <f t="shared" si="2432"/>
        <v>#REF!</v>
      </c>
      <c r="R1030" s="253" t="e">
        <f t="shared" si="2435"/>
        <v>#REF!</v>
      </c>
      <c r="S1030" s="253" t="e">
        <f t="shared" si="2420"/>
        <v>#REF!</v>
      </c>
      <c r="T1030" s="253" t="e">
        <f t="shared" si="2421"/>
        <v>#REF!</v>
      </c>
      <c r="U1030" s="253" t="e">
        <f t="shared" si="2422"/>
        <v>#REF!</v>
      </c>
      <c r="V1030" s="253" t="e">
        <f t="shared" si="2423"/>
        <v>#REF!</v>
      </c>
      <c r="W1030" s="253" t="e">
        <f t="shared" si="2424"/>
        <v>#REF!</v>
      </c>
      <c r="X1030" s="253" t="e">
        <f t="shared" si="2425"/>
        <v>#REF!</v>
      </c>
      <c r="Y1030" s="253" t="e">
        <f t="shared" si="2426"/>
        <v>#REF!</v>
      </c>
      <c r="Z1030" s="253" t="e">
        <f t="shared" si="2427"/>
        <v>#REF!</v>
      </c>
      <c r="AA1030" s="253" t="e">
        <f t="shared" si="2428"/>
        <v>#REF!</v>
      </c>
      <c r="AB1030" s="253" t="e">
        <f t="shared" si="2429"/>
        <v>#REF!</v>
      </c>
      <c r="AC1030" s="253" t="e">
        <f t="shared" si="2430"/>
        <v>#REF!</v>
      </c>
      <c r="AD1030" s="253" t="e">
        <f t="shared" si="2431"/>
        <v>#REF!</v>
      </c>
      <c r="AE1030" s="253" t="e">
        <f t="shared" si="2431"/>
        <v>#REF!</v>
      </c>
      <c r="AF1030" s="257" t="e">
        <f t="shared" si="2434"/>
        <v>#REF!</v>
      </c>
    </row>
    <row r="1031" spans="1:32" hidden="1" x14ac:dyDescent="0.2">
      <c r="A1031" s="255" t="s">
        <v>404</v>
      </c>
      <c r="B1031" s="267">
        <v>801</v>
      </c>
      <c r="C1031" s="248" t="s">
        <v>205</v>
      </c>
      <c r="D1031" s="248" t="s">
        <v>192</v>
      </c>
      <c r="E1031" s="248" t="s">
        <v>62</v>
      </c>
      <c r="F1031" s="248"/>
      <c r="G1031" s="253"/>
      <c r="H1031" s="253"/>
      <c r="I1031" s="253" t="e">
        <f>I1034</f>
        <v>#REF!</v>
      </c>
      <c r="J1031" s="253" t="e">
        <f t="shared" si="2419"/>
        <v>#REF!</v>
      </c>
      <c r="K1031" s="253" t="e">
        <f>K1034</f>
        <v>#REF!</v>
      </c>
      <c r="L1031" s="253" t="e">
        <f t="shared" si="2433"/>
        <v>#REF!</v>
      </c>
      <c r="M1031" s="253" t="e">
        <f t="shared" si="2433"/>
        <v>#REF!</v>
      </c>
      <c r="N1031" s="253" t="e">
        <f t="shared" si="2432"/>
        <v>#REF!</v>
      </c>
      <c r="O1031" s="253" t="e">
        <f t="shared" si="2432"/>
        <v>#REF!</v>
      </c>
      <c r="P1031" s="253" t="e">
        <f t="shared" si="2432"/>
        <v>#REF!</v>
      </c>
      <c r="Q1031" s="253" t="e">
        <f t="shared" si="2432"/>
        <v>#REF!</v>
      </c>
      <c r="R1031" s="253" t="e">
        <f t="shared" si="2435"/>
        <v>#REF!</v>
      </c>
      <c r="S1031" s="253" t="e">
        <f t="shared" si="2420"/>
        <v>#REF!</v>
      </c>
      <c r="T1031" s="253" t="e">
        <f t="shared" si="2421"/>
        <v>#REF!</v>
      </c>
      <c r="U1031" s="253" t="e">
        <f t="shared" si="2422"/>
        <v>#REF!</v>
      </c>
      <c r="V1031" s="253" t="e">
        <f t="shared" si="2423"/>
        <v>#REF!</v>
      </c>
      <c r="W1031" s="253" t="e">
        <f t="shared" si="2424"/>
        <v>#REF!</v>
      </c>
      <c r="X1031" s="253" t="e">
        <f t="shared" si="2425"/>
        <v>#REF!</v>
      </c>
      <c r="Y1031" s="253" t="e">
        <f t="shared" si="2426"/>
        <v>#REF!</v>
      </c>
      <c r="Z1031" s="253" t="e">
        <f t="shared" si="2427"/>
        <v>#REF!</v>
      </c>
      <c r="AA1031" s="253" t="e">
        <f t="shared" si="2428"/>
        <v>#REF!</v>
      </c>
      <c r="AB1031" s="253" t="e">
        <f t="shared" si="2429"/>
        <v>#REF!</v>
      </c>
      <c r="AC1031" s="253" t="e">
        <f t="shared" si="2430"/>
        <v>#REF!</v>
      </c>
      <c r="AD1031" s="253" t="e">
        <f t="shared" si="2431"/>
        <v>#REF!</v>
      </c>
      <c r="AE1031" s="253" t="e">
        <f t="shared" si="2431"/>
        <v>#REF!</v>
      </c>
      <c r="AF1031" s="257" t="e">
        <f t="shared" si="2434"/>
        <v>#REF!</v>
      </c>
    </row>
    <row r="1032" spans="1:32" hidden="1" x14ac:dyDescent="0.2">
      <c r="A1032" s="255" t="s">
        <v>547</v>
      </c>
      <c r="B1032" s="267">
        <v>801</v>
      </c>
      <c r="C1032" s="248" t="s">
        <v>205</v>
      </c>
      <c r="D1032" s="248" t="s">
        <v>192</v>
      </c>
      <c r="E1032" s="248" t="s">
        <v>173</v>
      </c>
      <c r="F1032" s="248"/>
      <c r="G1032" s="253"/>
      <c r="H1032" s="253"/>
      <c r="I1032" s="253" t="e">
        <f>I1033</f>
        <v>#REF!</v>
      </c>
      <c r="J1032" s="253" t="e">
        <f t="shared" si="2419"/>
        <v>#REF!</v>
      </c>
      <c r="K1032" s="253" t="e">
        <f>K1033</f>
        <v>#REF!</v>
      </c>
      <c r="L1032" s="253" t="e">
        <f t="shared" si="2433"/>
        <v>#REF!</v>
      </c>
      <c r="M1032" s="253" t="e">
        <f t="shared" si="2433"/>
        <v>#REF!</v>
      </c>
      <c r="N1032" s="253" t="e">
        <f t="shared" si="2432"/>
        <v>#REF!</v>
      </c>
      <c r="O1032" s="253" t="e">
        <f t="shared" si="2432"/>
        <v>#REF!</v>
      </c>
      <c r="P1032" s="253" t="e">
        <f t="shared" si="2432"/>
        <v>#REF!</v>
      </c>
      <c r="Q1032" s="253" t="e">
        <f t="shared" si="2432"/>
        <v>#REF!</v>
      </c>
      <c r="R1032" s="253" t="e">
        <f t="shared" si="2435"/>
        <v>#REF!</v>
      </c>
      <c r="S1032" s="253" t="e">
        <f t="shared" si="2420"/>
        <v>#REF!</v>
      </c>
      <c r="T1032" s="253" t="e">
        <f t="shared" si="2421"/>
        <v>#REF!</v>
      </c>
      <c r="U1032" s="253" t="e">
        <f t="shared" si="2422"/>
        <v>#REF!</v>
      </c>
      <c r="V1032" s="253" t="e">
        <f t="shared" si="2423"/>
        <v>#REF!</v>
      </c>
      <c r="W1032" s="253" t="e">
        <f t="shared" si="2424"/>
        <v>#REF!</v>
      </c>
      <c r="X1032" s="253" t="e">
        <f t="shared" si="2425"/>
        <v>#REF!</v>
      </c>
      <c r="Y1032" s="253" t="e">
        <f t="shared" si="2426"/>
        <v>#REF!</v>
      </c>
      <c r="Z1032" s="253" t="e">
        <f t="shared" si="2427"/>
        <v>#REF!</v>
      </c>
      <c r="AA1032" s="253" t="e">
        <f t="shared" si="2428"/>
        <v>#REF!</v>
      </c>
      <c r="AB1032" s="253" t="e">
        <f t="shared" si="2429"/>
        <v>#REF!</v>
      </c>
      <c r="AC1032" s="253" t="e">
        <f t="shared" si="2430"/>
        <v>#REF!</v>
      </c>
      <c r="AD1032" s="253" t="e">
        <f t="shared" si="2431"/>
        <v>#REF!</v>
      </c>
      <c r="AE1032" s="253" t="e">
        <f t="shared" si="2431"/>
        <v>#REF!</v>
      </c>
      <c r="AF1032" s="257" t="e">
        <f t="shared" si="2434"/>
        <v>#REF!</v>
      </c>
    </row>
    <row r="1033" spans="1:32" hidden="1" x14ac:dyDescent="0.2">
      <c r="A1033" s="255" t="s">
        <v>93</v>
      </c>
      <c r="B1033" s="267">
        <v>801</v>
      </c>
      <c r="C1033" s="248" t="s">
        <v>205</v>
      </c>
      <c r="D1033" s="248" t="s">
        <v>192</v>
      </c>
      <c r="E1033" s="248" t="s">
        <v>173</v>
      </c>
      <c r="F1033" s="248" t="s">
        <v>94</v>
      </c>
      <c r="G1033" s="253"/>
      <c r="H1033" s="253"/>
      <c r="I1033" s="253" t="e">
        <f>#REF!+G1033</f>
        <v>#REF!</v>
      </c>
      <c r="J1033" s="253" t="e">
        <f t="shared" si="2419"/>
        <v>#REF!</v>
      </c>
      <c r="K1033" s="253" t="e">
        <f>H1033+I1033</f>
        <v>#REF!</v>
      </c>
      <c r="L1033" s="253" t="e">
        <f t="shared" si="2433"/>
        <v>#REF!</v>
      </c>
      <c r="M1033" s="253" t="e">
        <f t="shared" si="2433"/>
        <v>#REF!</v>
      </c>
      <c r="N1033" s="253" t="e">
        <f t="shared" si="2432"/>
        <v>#REF!</v>
      </c>
      <c r="O1033" s="253" t="e">
        <f t="shared" si="2432"/>
        <v>#REF!</v>
      </c>
      <c r="P1033" s="253" t="e">
        <f t="shared" si="2432"/>
        <v>#REF!</v>
      </c>
      <c r="Q1033" s="253" t="e">
        <f t="shared" si="2432"/>
        <v>#REF!</v>
      </c>
      <c r="R1033" s="253" t="e">
        <f t="shared" si="2435"/>
        <v>#REF!</v>
      </c>
      <c r="S1033" s="253" t="e">
        <f t="shared" si="2420"/>
        <v>#REF!</v>
      </c>
      <c r="T1033" s="253" t="e">
        <f t="shared" si="2421"/>
        <v>#REF!</v>
      </c>
      <c r="U1033" s="253" t="e">
        <f t="shared" si="2422"/>
        <v>#REF!</v>
      </c>
      <c r="V1033" s="253" t="e">
        <f t="shared" si="2423"/>
        <v>#REF!</v>
      </c>
      <c r="W1033" s="253" t="e">
        <f t="shared" si="2424"/>
        <v>#REF!</v>
      </c>
      <c r="X1033" s="253" t="e">
        <f t="shared" si="2425"/>
        <v>#REF!</v>
      </c>
      <c r="Y1033" s="253" t="e">
        <f t="shared" si="2426"/>
        <v>#REF!</v>
      </c>
      <c r="Z1033" s="253" t="e">
        <f t="shared" si="2427"/>
        <v>#REF!</v>
      </c>
      <c r="AA1033" s="253" t="e">
        <f t="shared" si="2428"/>
        <v>#REF!</v>
      </c>
      <c r="AB1033" s="253" t="e">
        <f t="shared" si="2429"/>
        <v>#REF!</v>
      </c>
      <c r="AC1033" s="253" t="e">
        <f t="shared" si="2430"/>
        <v>#REF!</v>
      </c>
      <c r="AD1033" s="253" t="e">
        <f t="shared" si="2431"/>
        <v>#REF!</v>
      </c>
      <c r="AE1033" s="253" t="e">
        <f t="shared" si="2431"/>
        <v>#REF!</v>
      </c>
      <c r="AF1033" s="257" t="e">
        <f t="shared" si="2434"/>
        <v>#REF!</v>
      </c>
    </row>
    <row r="1034" spans="1:32" ht="21" hidden="1" customHeight="1" x14ac:dyDescent="0.2">
      <c r="A1034" s="255" t="s">
        <v>421</v>
      </c>
      <c r="B1034" s="267">
        <v>801</v>
      </c>
      <c r="C1034" s="248" t="s">
        <v>205</v>
      </c>
      <c r="D1034" s="248" t="s">
        <v>192</v>
      </c>
      <c r="E1034" s="248" t="s">
        <v>429</v>
      </c>
      <c r="F1034" s="248"/>
      <c r="G1034" s="253"/>
      <c r="H1034" s="253"/>
      <c r="I1034" s="253" t="e">
        <f>#REF!</f>
        <v>#REF!</v>
      </c>
      <c r="J1034" s="253" t="e">
        <f t="shared" si="2419"/>
        <v>#REF!</v>
      </c>
      <c r="K1034" s="253" t="e">
        <f>#REF!</f>
        <v>#REF!</v>
      </c>
      <c r="L1034" s="253" t="e">
        <f t="shared" si="2433"/>
        <v>#REF!</v>
      </c>
      <c r="M1034" s="253" t="e">
        <f t="shared" si="2433"/>
        <v>#REF!</v>
      </c>
      <c r="N1034" s="253" t="e">
        <f t="shared" si="2432"/>
        <v>#REF!</v>
      </c>
      <c r="O1034" s="253" t="e">
        <f t="shared" si="2432"/>
        <v>#REF!</v>
      </c>
      <c r="P1034" s="253" t="e">
        <f t="shared" si="2432"/>
        <v>#REF!</v>
      </c>
      <c r="Q1034" s="253" t="e">
        <f t="shared" si="2432"/>
        <v>#REF!</v>
      </c>
      <c r="R1034" s="253" t="e">
        <f t="shared" si="2435"/>
        <v>#REF!</v>
      </c>
      <c r="S1034" s="253" t="e">
        <f t="shared" si="2420"/>
        <v>#REF!</v>
      </c>
      <c r="T1034" s="253" t="e">
        <f t="shared" si="2421"/>
        <v>#REF!</v>
      </c>
      <c r="U1034" s="253" t="e">
        <f t="shared" si="2422"/>
        <v>#REF!</v>
      </c>
      <c r="V1034" s="253" t="e">
        <f t="shared" si="2423"/>
        <v>#REF!</v>
      </c>
      <c r="W1034" s="253" t="e">
        <f t="shared" si="2424"/>
        <v>#REF!</v>
      </c>
      <c r="X1034" s="253" t="e">
        <f t="shared" si="2425"/>
        <v>#REF!</v>
      </c>
      <c r="Y1034" s="253" t="e">
        <f t="shared" si="2426"/>
        <v>#REF!</v>
      </c>
      <c r="Z1034" s="253" t="e">
        <f t="shared" si="2427"/>
        <v>#REF!</v>
      </c>
      <c r="AA1034" s="253" t="e">
        <f t="shared" si="2428"/>
        <v>#REF!</v>
      </c>
      <c r="AB1034" s="253" t="e">
        <f t="shared" si="2429"/>
        <v>#REF!</v>
      </c>
      <c r="AC1034" s="253" t="e">
        <f t="shared" si="2430"/>
        <v>#REF!</v>
      </c>
      <c r="AD1034" s="253" t="e">
        <f t="shared" si="2431"/>
        <v>#REF!</v>
      </c>
      <c r="AE1034" s="253" t="e">
        <f t="shared" si="2431"/>
        <v>#REF!</v>
      </c>
      <c r="AF1034" s="257" t="e">
        <f t="shared" si="2434"/>
        <v>#REF!</v>
      </c>
    </row>
    <row r="1035" spans="1:32" ht="30" customHeight="1" x14ac:dyDescent="0.2">
      <c r="A1035" s="255" t="s">
        <v>76</v>
      </c>
      <c r="B1035" s="267">
        <v>801</v>
      </c>
      <c r="C1035" s="248" t="s">
        <v>205</v>
      </c>
      <c r="D1035" s="248" t="s">
        <v>192</v>
      </c>
      <c r="E1035" s="248" t="s">
        <v>784</v>
      </c>
      <c r="F1035" s="248" t="s">
        <v>77</v>
      </c>
      <c r="G1035" s="253"/>
      <c r="H1035" s="253">
        <v>2384</v>
      </c>
      <c r="I1035" s="253">
        <v>232.27</v>
      </c>
      <c r="J1035" s="253">
        <f t="shared" si="2419"/>
        <v>2616.27</v>
      </c>
      <c r="K1035" s="253">
        <v>0</v>
      </c>
      <c r="L1035" s="253">
        <v>3390</v>
      </c>
      <c r="M1035" s="253">
        <v>3390</v>
      </c>
      <c r="N1035" s="253">
        <v>506</v>
      </c>
      <c r="O1035" s="253">
        <f>M1035+N1035</f>
        <v>3896</v>
      </c>
      <c r="P1035" s="253">
        <v>3896</v>
      </c>
      <c r="Q1035" s="253">
        <v>0</v>
      </c>
      <c r="R1035" s="253">
        <f t="shared" si="2435"/>
        <v>3896</v>
      </c>
      <c r="S1035" s="253">
        <f>-1388</f>
        <v>-1388</v>
      </c>
      <c r="T1035" s="253">
        <v>2508</v>
      </c>
      <c r="U1035" s="253">
        <v>376</v>
      </c>
      <c r="V1035" s="253">
        <v>2508</v>
      </c>
      <c r="W1035" s="253">
        <v>523</v>
      </c>
      <c r="X1035" s="253">
        <f t="shared" si="2425"/>
        <v>3031</v>
      </c>
      <c r="Y1035" s="253">
        <v>0</v>
      </c>
      <c r="Z1035" s="253">
        <f t="shared" si="2427"/>
        <v>3031</v>
      </c>
      <c r="AA1035" s="253">
        <v>0</v>
      </c>
      <c r="AB1035" s="253">
        <f t="shared" si="2429"/>
        <v>3031</v>
      </c>
      <c r="AC1035" s="253">
        <v>92.084999999999994</v>
      </c>
      <c r="AD1035" s="253">
        <v>3123.085</v>
      </c>
      <c r="AE1035" s="253">
        <v>3123.085</v>
      </c>
      <c r="AF1035" s="257">
        <f t="shared" si="2434"/>
        <v>100</v>
      </c>
    </row>
    <row r="1036" spans="1:32" ht="30" customHeight="1" x14ac:dyDescent="0.2">
      <c r="A1036" s="255" t="s">
        <v>76</v>
      </c>
      <c r="B1036" s="267">
        <v>801</v>
      </c>
      <c r="C1036" s="248" t="s">
        <v>205</v>
      </c>
      <c r="D1036" s="248" t="s">
        <v>192</v>
      </c>
      <c r="E1036" s="248" t="s">
        <v>1107</v>
      </c>
      <c r="F1036" s="248" t="s">
        <v>77</v>
      </c>
      <c r="G1036" s="253"/>
      <c r="H1036" s="253"/>
      <c r="I1036" s="253"/>
      <c r="J1036" s="253"/>
      <c r="K1036" s="253"/>
      <c r="L1036" s="253"/>
      <c r="M1036" s="253"/>
      <c r="N1036" s="253"/>
      <c r="O1036" s="253"/>
      <c r="P1036" s="253"/>
      <c r="Q1036" s="253"/>
      <c r="R1036" s="253">
        <v>0</v>
      </c>
      <c r="S1036" s="253">
        <f>580</f>
        <v>580</v>
      </c>
      <c r="T1036" s="253">
        <v>580</v>
      </c>
      <c r="U1036" s="253">
        <v>0</v>
      </c>
      <c r="V1036" s="253">
        <v>0</v>
      </c>
      <c r="W1036" s="253">
        <v>580</v>
      </c>
      <c r="X1036" s="253">
        <f t="shared" si="2425"/>
        <v>580</v>
      </c>
      <c r="Y1036" s="253">
        <v>0</v>
      </c>
      <c r="Z1036" s="253">
        <f t="shared" si="2427"/>
        <v>580</v>
      </c>
      <c r="AA1036" s="253">
        <v>0</v>
      </c>
      <c r="AB1036" s="253">
        <f t="shared" si="2429"/>
        <v>580</v>
      </c>
      <c r="AC1036" s="253">
        <v>189.5</v>
      </c>
      <c r="AD1036" s="253">
        <v>769.5</v>
      </c>
      <c r="AE1036" s="253">
        <v>769.5</v>
      </c>
      <c r="AF1036" s="257">
        <f t="shared" si="2434"/>
        <v>100</v>
      </c>
    </row>
    <row r="1037" spans="1:32" ht="34.5" customHeight="1" x14ac:dyDescent="0.2">
      <c r="A1037" s="255" t="s">
        <v>76</v>
      </c>
      <c r="B1037" s="267">
        <v>801</v>
      </c>
      <c r="C1037" s="248" t="s">
        <v>205</v>
      </c>
      <c r="D1037" s="248" t="s">
        <v>192</v>
      </c>
      <c r="E1037" s="248" t="s">
        <v>1108</v>
      </c>
      <c r="F1037" s="248" t="s">
        <v>77</v>
      </c>
      <c r="G1037" s="253"/>
      <c r="H1037" s="253">
        <v>0</v>
      </c>
      <c r="I1037" s="253">
        <v>120</v>
      </c>
      <c r="J1037" s="253">
        <f>H1037+I1037</f>
        <v>120</v>
      </c>
      <c r="K1037" s="253">
        <v>220</v>
      </c>
      <c r="L1037" s="253">
        <v>0</v>
      </c>
      <c r="M1037" s="253">
        <v>0</v>
      </c>
      <c r="N1037" s="253">
        <v>0</v>
      </c>
      <c r="O1037" s="253">
        <f t="shared" ref="O1037:O1042" si="2436">M1037+N1037</f>
        <v>0</v>
      </c>
      <c r="P1037" s="253">
        <v>0</v>
      </c>
      <c r="Q1037" s="253">
        <v>0</v>
      </c>
      <c r="R1037" s="253">
        <f t="shared" si="2435"/>
        <v>0</v>
      </c>
      <c r="S1037" s="253">
        <v>955</v>
      </c>
      <c r="T1037" s="253">
        <f>955+955</f>
        <v>1910</v>
      </c>
      <c r="U1037" s="253">
        <v>-927</v>
      </c>
      <c r="V1037" s="253">
        <v>1910</v>
      </c>
      <c r="W1037" s="253">
        <v>-927</v>
      </c>
      <c r="X1037" s="253">
        <f t="shared" si="2425"/>
        <v>983</v>
      </c>
      <c r="Y1037" s="253">
        <v>100</v>
      </c>
      <c r="Z1037" s="253">
        <f t="shared" si="2427"/>
        <v>1083</v>
      </c>
      <c r="AA1037" s="253">
        <v>0</v>
      </c>
      <c r="AB1037" s="253">
        <f t="shared" si="2429"/>
        <v>1083</v>
      </c>
      <c r="AC1037" s="253">
        <v>0</v>
      </c>
      <c r="AD1037" s="253">
        <v>1083</v>
      </c>
      <c r="AE1037" s="253">
        <v>1083</v>
      </c>
      <c r="AF1037" s="257">
        <f t="shared" si="2434"/>
        <v>100</v>
      </c>
    </row>
    <row r="1038" spans="1:32" ht="21.75" customHeight="1" x14ac:dyDescent="0.2">
      <c r="A1038" s="255" t="s">
        <v>533</v>
      </c>
      <c r="B1038" s="267">
        <v>801</v>
      </c>
      <c r="C1038" s="248" t="s">
        <v>205</v>
      </c>
      <c r="D1038" s="248" t="s">
        <v>192</v>
      </c>
      <c r="E1038" s="248" t="s">
        <v>824</v>
      </c>
      <c r="F1038" s="248" t="s">
        <v>79</v>
      </c>
      <c r="G1038" s="253"/>
      <c r="H1038" s="253">
        <v>2384</v>
      </c>
      <c r="I1038" s="253">
        <v>232.27</v>
      </c>
      <c r="J1038" s="253">
        <f t="shared" ref="J1038" si="2437">H1038+I1038</f>
        <v>2616.27</v>
      </c>
      <c r="K1038" s="253">
        <v>0</v>
      </c>
      <c r="L1038" s="253">
        <v>3390</v>
      </c>
      <c r="M1038" s="253">
        <v>3390</v>
      </c>
      <c r="N1038" s="253">
        <v>506</v>
      </c>
      <c r="O1038" s="253">
        <f>M1038+N1038</f>
        <v>3896</v>
      </c>
      <c r="P1038" s="253">
        <v>3896</v>
      </c>
      <c r="Q1038" s="253">
        <v>0</v>
      </c>
      <c r="R1038" s="253">
        <f t="shared" ref="R1038" si="2438">P1038+Q1038</f>
        <v>3896</v>
      </c>
      <c r="S1038" s="253">
        <f>-1388</f>
        <v>-1388</v>
      </c>
      <c r="T1038" s="253">
        <v>2508</v>
      </c>
      <c r="U1038" s="253">
        <v>376</v>
      </c>
      <c r="V1038" s="253">
        <v>2508</v>
      </c>
      <c r="W1038" s="253">
        <v>523</v>
      </c>
      <c r="X1038" s="253">
        <f t="shared" ref="X1038" si="2439">V1038+W1038</f>
        <v>3031</v>
      </c>
      <c r="Y1038" s="253">
        <v>0</v>
      </c>
      <c r="Z1038" s="253">
        <v>0</v>
      </c>
      <c r="AA1038" s="253">
        <v>20</v>
      </c>
      <c r="AB1038" s="253">
        <f t="shared" ref="AB1038" si="2440">Z1038+AA1038</f>
        <v>20</v>
      </c>
      <c r="AC1038" s="253">
        <v>0</v>
      </c>
      <c r="AD1038" s="253">
        <v>20</v>
      </c>
      <c r="AE1038" s="253">
        <v>20</v>
      </c>
      <c r="AF1038" s="257">
        <f t="shared" si="2434"/>
        <v>100</v>
      </c>
    </row>
    <row r="1039" spans="1:32" ht="63.75" customHeight="1" x14ac:dyDescent="0.2">
      <c r="A1039" s="255" t="s">
        <v>1244</v>
      </c>
      <c r="B1039" s="267">
        <v>801</v>
      </c>
      <c r="C1039" s="248" t="s">
        <v>205</v>
      </c>
      <c r="D1039" s="248" t="s">
        <v>192</v>
      </c>
      <c r="E1039" s="248" t="s">
        <v>1243</v>
      </c>
      <c r="F1039" s="248"/>
      <c r="G1039" s="253">
        <f>G1040+G1041</f>
        <v>0</v>
      </c>
      <c r="H1039" s="253">
        <f>H1040+H1041</f>
        <v>18</v>
      </c>
      <c r="I1039" s="253">
        <f>I1040+I1041</f>
        <v>0</v>
      </c>
      <c r="J1039" s="253">
        <f>H1039+I1039</f>
        <v>18</v>
      </c>
      <c r="K1039" s="253">
        <f>K1040+K1041</f>
        <v>0</v>
      </c>
      <c r="L1039" s="253">
        <f>L1040+L1041</f>
        <v>22.22</v>
      </c>
      <c r="M1039" s="253">
        <f>M1040+M1041</f>
        <v>22.22</v>
      </c>
      <c r="N1039" s="253">
        <f t="shared" ref="N1039:Z1039" si="2441">N1040+N1041</f>
        <v>-20</v>
      </c>
      <c r="O1039" s="253">
        <f t="shared" si="2441"/>
        <v>2.2200000000000002</v>
      </c>
      <c r="P1039" s="253">
        <f t="shared" si="2441"/>
        <v>2.2200000000000002</v>
      </c>
      <c r="Q1039" s="253">
        <f t="shared" si="2441"/>
        <v>-2.2200000000000002</v>
      </c>
      <c r="R1039" s="253">
        <f t="shared" si="2441"/>
        <v>0</v>
      </c>
      <c r="S1039" s="253">
        <f t="shared" si="2441"/>
        <v>0</v>
      </c>
      <c r="T1039" s="253">
        <f t="shared" si="2441"/>
        <v>0</v>
      </c>
      <c r="U1039" s="253">
        <f t="shared" si="2441"/>
        <v>0</v>
      </c>
      <c r="V1039" s="253">
        <f t="shared" si="2441"/>
        <v>0</v>
      </c>
      <c r="W1039" s="253">
        <f t="shared" si="2441"/>
        <v>28.3</v>
      </c>
      <c r="X1039" s="253">
        <f t="shared" si="2441"/>
        <v>0</v>
      </c>
      <c r="Y1039" s="253">
        <f t="shared" si="2441"/>
        <v>677.91</v>
      </c>
      <c r="Z1039" s="253">
        <f t="shared" si="2441"/>
        <v>677.91</v>
      </c>
      <c r="AA1039" s="253">
        <f t="shared" ref="AA1039:AB1039" si="2442">AA1040+AA1041</f>
        <v>0</v>
      </c>
      <c r="AB1039" s="253">
        <f t="shared" si="2442"/>
        <v>677.91</v>
      </c>
      <c r="AC1039" s="253">
        <f t="shared" ref="AC1039:AD1039" si="2443">AC1040+AC1041</f>
        <v>0</v>
      </c>
      <c r="AD1039" s="253">
        <f t="shared" si="2443"/>
        <v>677.91</v>
      </c>
      <c r="AE1039" s="253">
        <f t="shared" ref="AE1039" si="2444">AE1040+AE1041</f>
        <v>677.91</v>
      </c>
      <c r="AF1039" s="257">
        <f t="shared" si="2434"/>
        <v>100</v>
      </c>
    </row>
    <row r="1040" spans="1:32" ht="18.75" customHeight="1" x14ac:dyDescent="0.2">
      <c r="A1040" s="255" t="s">
        <v>78</v>
      </c>
      <c r="B1040" s="267">
        <v>801</v>
      </c>
      <c r="C1040" s="248" t="s">
        <v>205</v>
      </c>
      <c r="D1040" s="248" t="s">
        <v>192</v>
      </c>
      <c r="E1040" s="248" t="s">
        <v>1243</v>
      </c>
      <c r="F1040" s="248" t="s">
        <v>79</v>
      </c>
      <c r="G1040" s="253"/>
      <c r="H1040" s="253">
        <v>16.2</v>
      </c>
      <c r="I1040" s="253">
        <v>0</v>
      </c>
      <c r="J1040" s="253">
        <f>H1040+I1040</f>
        <v>16.2</v>
      </c>
      <c r="K1040" s="253">
        <v>0</v>
      </c>
      <c r="L1040" s="253">
        <v>20</v>
      </c>
      <c r="M1040" s="253">
        <v>20</v>
      </c>
      <c r="N1040" s="253">
        <v>-20</v>
      </c>
      <c r="O1040" s="253">
        <f>M1040+N1040</f>
        <v>0</v>
      </c>
      <c r="P1040" s="253">
        <v>0</v>
      </c>
      <c r="Q1040" s="253">
        <v>0</v>
      </c>
      <c r="R1040" s="253">
        <f t="shared" ref="R1040:R1041" si="2445">P1040+Q1040</f>
        <v>0</v>
      </c>
      <c r="S1040" s="253">
        <v>0</v>
      </c>
      <c r="T1040" s="253">
        <f t="shared" ref="T1040:T1041" si="2446">R1040+S1040</f>
        <v>0</v>
      </c>
      <c r="U1040" s="253">
        <v>0</v>
      </c>
      <c r="V1040" s="253">
        <f t="shared" ref="V1040:V1041" si="2447">T1040+U1040</f>
        <v>0</v>
      </c>
      <c r="W1040" s="253">
        <v>28</v>
      </c>
      <c r="X1040" s="253">
        <v>0</v>
      </c>
      <c r="Y1040" s="253">
        <v>671.13</v>
      </c>
      <c r="Z1040" s="253">
        <f t="shared" ref="Z1040:Z1041" si="2448">X1040+Y1040</f>
        <v>671.13</v>
      </c>
      <c r="AA1040" s="253">
        <v>0</v>
      </c>
      <c r="AB1040" s="253">
        <f t="shared" ref="AB1040:AB1042" si="2449">Z1040+AA1040</f>
        <v>671.13</v>
      </c>
      <c r="AC1040" s="253">
        <v>0</v>
      </c>
      <c r="AD1040" s="253">
        <v>671.13</v>
      </c>
      <c r="AE1040" s="253">
        <v>671.13</v>
      </c>
      <c r="AF1040" s="257">
        <f t="shared" si="2434"/>
        <v>100</v>
      </c>
    </row>
    <row r="1041" spans="1:32" ht="18.75" customHeight="1" x14ac:dyDescent="0.2">
      <c r="A1041" s="255" t="s">
        <v>1234</v>
      </c>
      <c r="B1041" s="267">
        <v>801</v>
      </c>
      <c r="C1041" s="248" t="s">
        <v>205</v>
      </c>
      <c r="D1041" s="248" t="s">
        <v>192</v>
      </c>
      <c r="E1041" s="248" t="s">
        <v>1243</v>
      </c>
      <c r="F1041" s="248" t="s">
        <v>79</v>
      </c>
      <c r="G1041" s="253"/>
      <c r="H1041" s="253">
        <v>1.8</v>
      </c>
      <c r="I1041" s="253">
        <v>0</v>
      </c>
      <c r="J1041" s="253">
        <f>H1041+I1041</f>
        <v>1.8</v>
      </c>
      <c r="K1041" s="253">
        <v>0</v>
      </c>
      <c r="L1041" s="253">
        <v>2.2200000000000002</v>
      </c>
      <c r="M1041" s="253">
        <v>2.2200000000000002</v>
      </c>
      <c r="N1041" s="253">
        <v>0</v>
      </c>
      <c r="O1041" s="253">
        <f>M1041+N1041</f>
        <v>2.2200000000000002</v>
      </c>
      <c r="P1041" s="253">
        <v>2.2200000000000002</v>
      </c>
      <c r="Q1041" s="253">
        <v>-2.2200000000000002</v>
      </c>
      <c r="R1041" s="253">
        <f t="shared" si="2445"/>
        <v>0</v>
      </c>
      <c r="S1041" s="253">
        <v>0</v>
      </c>
      <c r="T1041" s="253">
        <f t="shared" si="2446"/>
        <v>0</v>
      </c>
      <c r="U1041" s="253">
        <v>0</v>
      </c>
      <c r="V1041" s="253">
        <f t="shared" si="2447"/>
        <v>0</v>
      </c>
      <c r="W1041" s="253">
        <v>0.3</v>
      </c>
      <c r="X1041" s="253">
        <v>0</v>
      </c>
      <c r="Y1041" s="253">
        <v>6.78</v>
      </c>
      <c r="Z1041" s="253">
        <f t="shared" si="2448"/>
        <v>6.78</v>
      </c>
      <c r="AA1041" s="253">
        <v>0</v>
      </c>
      <c r="AB1041" s="253">
        <f t="shared" si="2449"/>
        <v>6.78</v>
      </c>
      <c r="AC1041" s="253">
        <v>0</v>
      </c>
      <c r="AD1041" s="253">
        <v>6.78</v>
      </c>
      <c r="AE1041" s="253">
        <v>6.78</v>
      </c>
      <c r="AF1041" s="257">
        <f t="shared" si="2434"/>
        <v>100</v>
      </c>
    </row>
    <row r="1042" spans="1:32" hidden="1" x14ac:dyDescent="0.2">
      <c r="A1042" s="255" t="s">
        <v>290</v>
      </c>
      <c r="B1042" s="248"/>
      <c r="C1042" s="248" t="s">
        <v>291</v>
      </c>
      <c r="D1042" s="248" t="s">
        <v>291</v>
      </c>
      <c r="E1042" s="248" t="s">
        <v>968</v>
      </c>
      <c r="F1042" s="248" t="s">
        <v>266</v>
      </c>
      <c r="G1042" s="253"/>
      <c r="H1042" s="253">
        <v>0</v>
      </c>
      <c r="I1042" s="253">
        <v>0</v>
      </c>
      <c r="J1042" s="253">
        <v>0</v>
      </c>
      <c r="K1042" s="253">
        <v>0</v>
      </c>
      <c r="L1042" s="253">
        <v>5652</v>
      </c>
      <c r="M1042" s="253">
        <v>11379.8</v>
      </c>
      <c r="N1042" s="253">
        <f>-5621.8+305</f>
        <v>-5316.8</v>
      </c>
      <c r="O1042" s="253">
        <f t="shared" si="2436"/>
        <v>6062.9999999999991</v>
      </c>
      <c r="P1042" s="253">
        <v>12235.7</v>
      </c>
      <c r="Q1042" s="253">
        <v>-5611</v>
      </c>
      <c r="R1042" s="253">
        <f t="shared" si="2435"/>
        <v>6624.7000000000007</v>
      </c>
      <c r="S1042" s="253">
        <v>-6624.7</v>
      </c>
      <c r="T1042" s="253">
        <v>6891.37</v>
      </c>
      <c r="U1042" s="253">
        <v>-6891.37</v>
      </c>
      <c r="V1042" s="253">
        <v>7071.03</v>
      </c>
      <c r="W1042" s="253">
        <v>-7071.03</v>
      </c>
      <c r="X1042" s="253">
        <f t="shared" si="2425"/>
        <v>0</v>
      </c>
      <c r="Y1042" s="253">
        <v>0</v>
      </c>
      <c r="Z1042" s="253">
        <f t="shared" si="2427"/>
        <v>0</v>
      </c>
      <c r="AA1042" s="253">
        <v>0</v>
      </c>
      <c r="AB1042" s="253">
        <f t="shared" si="2449"/>
        <v>0</v>
      </c>
      <c r="AC1042" s="253">
        <v>0</v>
      </c>
      <c r="AD1042" s="253">
        <f t="shared" ref="AD1042:AF1042" si="2450">AB1042+AC1042</f>
        <v>0</v>
      </c>
      <c r="AE1042" s="253">
        <f t="shared" si="2450"/>
        <v>0</v>
      </c>
      <c r="AF1042" s="253">
        <f t="shared" si="2450"/>
        <v>0</v>
      </c>
    </row>
    <row r="1043" spans="1:32" s="432" customFormat="1" ht="15.75" x14ac:dyDescent="0.2">
      <c r="A1043" s="395" t="s">
        <v>267</v>
      </c>
      <c r="B1043" s="396"/>
      <c r="C1043" s="397"/>
      <c r="D1043" s="397"/>
      <c r="E1043" s="397"/>
      <c r="F1043" s="397"/>
      <c r="G1043" s="241"/>
      <c r="H1043" s="241" t="e">
        <f>H10+H122+H312+H455+H510</f>
        <v>#REF!</v>
      </c>
      <c r="I1043" s="241" t="e">
        <f>I10+I122+I312+I455+I510</f>
        <v>#REF!</v>
      </c>
      <c r="J1043" s="241" t="e">
        <f>J10+J122+J312+J455+J510</f>
        <v>#REF!</v>
      </c>
      <c r="K1043" s="241" t="e">
        <f>K10+K122+K312+K455+K510</f>
        <v>#REF!</v>
      </c>
      <c r="L1043" s="241" t="e">
        <f t="shared" ref="L1043:AD1043" si="2451">L10+L122+L312+L455+L510+L1042</f>
        <v>#REF!</v>
      </c>
      <c r="M1043" s="241" t="e">
        <f t="shared" si="2451"/>
        <v>#REF!</v>
      </c>
      <c r="N1043" s="241" t="e">
        <f t="shared" si="2451"/>
        <v>#REF!</v>
      </c>
      <c r="O1043" s="241" t="e">
        <f t="shared" si="2451"/>
        <v>#REF!</v>
      </c>
      <c r="P1043" s="241" t="e">
        <f t="shared" si="2451"/>
        <v>#REF!</v>
      </c>
      <c r="Q1043" s="241" t="e">
        <f t="shared" si="2451"/>
        <v>#REF!</v>
      </c>
      <c r="R1043" s="241" t="e">
        <f t="shared" si="2451"/>
        <v>#REF!</v>
      </c>
      <c r="S1043" s="241" t="e">
        <f t="shared" si="2451"/>
        <v>#REF!</v>
      </c>
      <c r="T1043" s="241" t="e">
        <f t="shared" si="2451"/>
        <v>#REF!</v>
      </c>
      <c r="U1043" s="241" t="e">
        <f t="shared" si="2451"/>
        <v>#REF!</v>
      </c>
      <c r="V1043" s="241" t="e">
        <f t="shared" si="2451"/>
        <v>#REF!</v>
      </c>
      <c r="W1043" s="241" t="e">
        <f t="shared" si="2451"/>
        <v>#REF!</v>
      </c>
      <c r="X1043" s="241" t="e">
        <f t="shared" si="2451"/>
        <v>#REF!</v>
      </c>
      <c r="Y1043" s="241" t="e">
        <f t="shared" si="2451"/>
        <v>#REF!</v>
      </c>
      <c r="Z1043" s="241" t="e">
        <f t="shared" si="2451"/>
        <v>#REF!</v>
      </c>
      <c r="AA1043" s="241" t="e">
        <f t="shared" si="2451"/>
        <v>#REF!</v>
      </c>
      <c r="AB1043" s="241">
        <f t="shared" si="2451"/>
        <v>1106925.2840000002</v>
      </c>
      <c r="AC1043" s="241">
        <f t="shared" si="2451"/>
        <v>143911.16200000001</v>
      </c>
      <c r="AD1043" s="241">
        <f t="shared" si="2451"/>
        <v>1250836.44796</v>
      </c>
      <c r="AE1043" s="241">
        <f t="shared" ref="AE1043" si="2452">AE10+AE122+AE312+AE455+AE510+AE1042</f>
        <v>1217957.2682500002</v>
      </c>
      <c r="AF1043" s="241">
        <f t="shared" si="2434"/>
        <v>97.371424556453974</v>
      </c>
    </row>
    <row r="1044" spans="1:32" ht="12.75" hidden="1" customHeight="1" x14ac:dyDescent="0.2"/>
    <row r="1045" spans="1:32" s="433" customFormat="1" ht="12.75" hidden="1" customHeight="1" x14ac:dyDescent="0.2">
      <c r="A1045" s="22"/>
      <c r="B1045" s="23"/>
      <c r="C1045" s="23"/>
      <c r="D1045" s="23"/>
      <c r="E1045" s="23"/>
      <c r="F1045" s="23"/>
      <c r="G1045" s="23"/>
      <c r="H1045" s="23"/>
      <c r="I1045" s="23"/>
      <c r="J1045" s="23"/>
      <c r="N1045" s="379"/>
      <c r="O1045" s="379"/>
      <c r="P1045" s="379"/>
      <c r="Q1045" s="379"/>
      <c r="R1045" s="379"/>
      <c r="S1045" s="379"/>
      <c r="T1045" s="379"/>
      <c r="U1045" s="379"/>
      <c r="V1045" s="379"/>
      <c r="W1045" s="428"/>
      <c r="X1045" s="428"/>
    </row>
    <row r="1046" spans="1:32" s="433" customFormat="1" ht="12.75" hidden="1" customHeight="1" x14ac:dyDescent="0.2">
      <c r="A1046" s="22"/>
      <c r="B1046" s="23"/>
      <c r="C1046" s="23"/>
      <c r="D1046" s="23"/>
      <c r="E1046" s="23"/>
      <c r="F1046" s="23"/>
      <c r="G1046" s="23"/>
      <c r="H1046" s="23"/>
      <c r="I1046" s="23"/>
      <c r="J1046" s="23"/>
      <c r="N1046" s="379"/>
      <c r="O1046" s="379"/>
      <c r="P1046" s="379"/>
      <c r="Q1046" s="379"/>
      <c r="R1046" s="379"/>
      <c r="S1046" s="379"/>
      <c r="T1046" s="379"/>
      <c r="U1046" s="379"/>
      <c r="V1046" s="379"/>
      <c r="W1046" s="428"/>
      <c r="X1046" s="428"/>
    </row>
    <row r="1047" spans="1:32" s="433" customFormat="1" ht="12.75" hidden="1" customHeight="1" x14ac:dyDescent="0.2">
      <c r="A1047" s="22"/>
      <c r="B1047" s="23"/>
      <c r="C1047" s="23"/>
      <c r="D1047" s="23"/>
      <c r="E1047" s="23"/>
      <c r="F1047" s="23"/>
      <c r="G1047" s="23"/>
      <c r="H1047" s="23"/>
      <c r="I1047" s="23"/>
      <c r="J1047" s="23"/>
      <c r="N1047" s="379"/>
      <c r="O1047" s="379"/>
      <c r="P1047" s="379"/>
      <c r="Q1047" s="379"/>
      <c r="R1047" s="379"/>
      <c r="S1047" s="379"/>
      <c r="T1047" s="379"/>
      <c r="U1047" s="379"/>
      <c r="V1047" s="379"/>
      <c r="W1047" s="428"/>
      <c r="X1047" s="428"/>
    </row>
    <row r="1048" spans="1:32" s="434" customFormat="1" ht="12.75" hidden="1" customHeight="1" x14ac:dyDescent="0.2">
      <c r="A1048" s="24"/>
      <c r="B1048" s="25"/>
      <c r="C1048" s="25"/>
      <c r="D1048" s="25"/>
      <c r="E1048" s="25"/>
      <c r="F1048" s="25"/>
      <c r="G1048" s="25"/>
      <c r="H1048" s="25"/>
      <c r="I1048" s="25"/>
      <c r="J1048" s="25"/>
      <c r="N1048" s="380"/>
      <c r="O1048" s="380"/>
      <c r="P1048" s="380"/>
      <c r="Q1048" s="380"/>
      <c r="R1048" s="380"/>
      <c r="S1048" s="380"/>
      <c r="T1048" s="380"/>
      <c r="U1048" s="380"/>
      <c r="V1048" s="380"/>
      <c r="W1048" s="426"/>
      <c r="X1048" s="426"/>
    </row>
    <row r="1049" spans="1:32" s="434" customFormat="1" ht="12.75" hidden="1" customHeight="1" x14ac:dyDescent="0.2">
      <c r="A1049" s="24"/>
      <c r="B1049" s="576"/>
      <c r="C1049" s="26"/>
      <c r="D1049" s="26"/>
      <c r="E1049" s="26"/>
      <c r="F1049" s="26"/>
      <c r="G1049" s="25"/>
      <c r="H1049" s="25"/>
      <c r="I1049" s="25"/>
      <c r="J1049" s="25"/>
      <c r="N1049" s="380"/>
      <c r="O1049" s="380"/>
      <c r="P1049" s="380"/>
      <c r="Q1049" s="380"/>
      <c r="R1049" s="380"/>
      <c r="S1049" s="380"/>
      <c r="T1049" s="380"/>
      <c r="U1049" s="380"/>
      <c r="V1049" s="380"/>
      <c r="W1049" s="426"/>
      <c r="X1049" s="426"/>
    </row>
    <row r="1050" spans="1:32" s="434" customFormat="1" ht="12.75" hidden="1" customHeight="1" x14ac:dyDescent="0.2">
      <c r="A1050" s="24"/>
      <c r="B1050" s="576"/>
      <c r="C1050" s="26"/>
      <c r="D1050" s="26"/>
      <c r="E1050" s="26"/>
      <c r="F1050" s="26"/>
      <c r="G1050" s="25"/>
      <c r="H1050" s="25"/>
      <c r="I1050" s="25"/>
      <c r="J1050" s="25"/>
      <c r="N1050" s="380"/>
      <c r="O1050" s="380"/>
      <c r="P1050" s="380"/>
      <c r="Q1050" s="380"/>
      <c r="R1050" s="380"/>
      <c r="S1050" s="380"/>
      <c r="T1050" s="380"/>
      <c r="U1050" s="380"/>
      <c r="V1050" s="380"/>
      <c r="W1050" s="426"/>
      <c r="X1050" s="426"/>
    </row>
    <row r="1051" spans="1:32" s="434" customFormat="1" ht="12.75" hidden="1" customHeight="1" x14ac:dyDescent="0.2">
      <c r="A1051" s="24"/>
      <c r="B1051" s="57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380"/>
      <c r="O1051" s="380"/>
      <c r="P1051" s="380"/>
      <c r="Q1051" s="380"/>
      <c r="R1051" s="380"/>
      <c r="S1051" s="380"/>
      <c r="T1051" s="380"/>
      <c r="U1051" s="380"/>
      <c r="V1051" s="380"/>
      <c r="W1051" s="426"/>
      <c r="X1051" s="426"/>
    </row>
    <row r="1052" spans="1:32" s="434" customFormat="1" ht="12.75" hidden="1" customHeight="1" x14ac:dyDescent="0.2">
      <c r="A1052" s="24"/>
      <c r="B1052" s="576"/>
      <c r="C1052" s="29"/>
      <c r="D1052" s="29"/>
      <c r="E1052" s="26"/>
      <c r="F1052" s="26"/>
      <c r="G1052" s="26"/>
      <c r="H1052" s="26"/>
      <c r="I1052" s="26"/>
      <c r="J1052" s="26"/>
      <c r="K1052" s="26"/>
      <c r="L1052" s="26"/>
      <c r="M1052" s="26"/>
      <c r="N1052" s="380"/>
      <c r="O1052" s="380"/>
      <c r="P1052" s="380"/>
      <c r="Q1052" s="380"/>
      <c r="R1052" s="380"/>
      <c r="S1052" s="380"/>
      <c r="T1052" s="380"/>
      <c r="U1052" s="380"/>
      <c r="V1052" s="380"/>
      <c r="W1052" s="426"/>
      <c r="X1052" s="426"/>
    </row>
    <row r="1053" spans="1:32" s="434" customFormat="1" ht="12.75" hidden="1" customHeight="1" x14ac:dyDescent="0.2">
      <c r="A1053" s="24"/>
      <c r="B1053" s="576"/>
      <c r="C1053" s="29"/>
      <c r="D1053" s="29"/>
      <c r="E1053" s="26"/>
      <c r="F1053" s="26"/>
      <c r="G1053" s="26"/>
      <c r="H1053" s="26"/>
      <c r="I1053" s="26"/>
      <c r="J1053" s="26"/>
      <c r="K1053" s="26"/>
      <c r="L1053" s="26"/>
      <c r="M1053" s="26"/>
      <c r="N1053" s="380"/>
      <c r="O1053" s="380"/>
      <c r="P1053" s="380"/>
      <c r="Q1053" s="380"/>
      <c r="R1053" s="380"/>
      <c r="S1053" s="380"/>
      <c r="T1053" s="380"/>
      <c r="U1053" s="380"/>
      <c r="V1053" s="380"/>
      <c r="W1053" s="426"/>
      <c r="X1053" s="426"/>
    </row>
    <row r="1054" spans="1:32" s="434" customFormat="1" ht="12.75" hidden="1" customHeight="1" x14ac:dyDescent="0.2">
      <c r="A1054" s="24"/>
      <c r="B1054" s="576"/>
      <c r="C1054" s="27"/>
      <c r="D1054" s="27"/>
      <c r="E1054" s="26"/>
      <c r="F1054" s="26"/>
      <c r="G1054" s="29"/>
      <c r="H1054" s="29"/>
      <c r="I1054" s="29"/>
      <c r="J1054" s="29"/>
      <c r="K1054" s="26"/>
      <c r="L1054" s="26"/>
      <c r="M1054" s="26"/>
      <c r="N1054" s="380"/>
      <c r="O1054" s="380"/>
      <c r="P1054" s="380"/>
      <c r="Q1054" s="380"/>
      <c r="R1054" s="380"/>
      <c r="S1054" s="380"/>
      <c r="T1054" s="380"/>
      <c r="U1054" s="380"/>
      <c r="V1054" s="380"/>
      <c r="W1054" s="426"/>
      <c r="X1054" s="426"/>
    </row>
    <row r="1055" spans="1:32" s="434" customFormat="1" ht="12.75" hidden="1" customHeight="1" x14ac:dyDescent="0.2">
      <c r="A1055" s="24"/>
      <c r="B1055" s="576"/>
      <c r="C1055" s="27"/>
      <c r="D1055" s="27"/>
      <c r="E1055" s="26"/>
      <c r="F1055" s="26"/>
      <c r="G1055" s="29"/>
      <c r="H1055" s="29"/>
      <c r="I1055" s="29"/>
      <c r="J1055" s="29"/>
      <c r="K1055" s="26"/>
      <c r="L1055" s="26"/>
      <c r="M1055" s="26"/>
      <c r="N1055" s="380"/>
      <c r="O1055" s="380"/>
      <c r="P1055" s="380"/>
      <c r="Q1055" s="380"/>
      <c r="R1055" s="380"/>
      <c r="S1055" s="380"/>
      <c r="T1055" s="380"/>
      <c r="U1055" s="380"/>
      <c r="V1055" s="380"/>
      <c r="W1055" s="426"/>
      <c r="X1055" s="426"/>
    </row>
    <row r="1056" spans="1:32" ht="12.75" hidden="1" customHeight="1" x14ac:dyDescent="0.2">
      <c r="B1056" s="27"/>
      <c r="C1056" s="28"/>
      <c r="D1056" s="28"/>
      <c r="E1056" s="27"/>
      <c r="F1056" s="27"/>
      <c r="G1056" s="27"/>
      <c r="H1056" s="27"/>
      <c r="I1056" s="27"/>
      <c r="J1056" s="27"/>
      <c r="K1056" s="26"/>
      <c r="L1056" s="26"/>
      <c r="M1056" s="26"/>
    </row>
    <row r="1057" spans="1:13" ht="12.75" hidden="1" customHeight="1" x14ac:dyDescent="0.2">
      <c r="B1057" s="576"/>
      <c r="C1057" s="26"/>
      <c r="D1057" s="26"/>
      <c r="E1057" s="27"/>
      <c r="F1057" s="27"/>
      <c r="G1057" s="27"/>
      <c r="H1057" s="27"/>
      <c r="I1057" s="27"/>
      <c r="J1057" s="27"/>
      <c r="K1057" s="26"/>
      <c r="L1057" s="26"/>
      <c r="M1057" s="26"/>
    </row>
    <row r="1058" spans="1:13" ht="12.75" hidden="1" customHeight="1" x14ac:dyDescent="0.2">
      <c r="B1058" s="576"/>
      <c r="C1058" s="26"/>
      <c r="D1058" s="26"/>
      <c r="E1058" s="27"/>
      <c r="F1058" s="27"/>
      <c r="G1058" s="28"/>
      <c r="H1058" s="28"/>
      <c r="I1058" s="28"/>
      <c r="J1058" s="28"/>
      <c r="K1058" s="28"/>
      <c r="L1058" s="28"/>
      <c r="M1058" s="28"/>
    </row>
    <row r="1059" spans="1:13" ht="12.75" hidden="1" customHeight="1" x14ac:dyDescent="0.2">
      <c r="B1059" s="576"/>
      <c r="C1059" s="26"/>
      <c r="D1059" s="26"/>
      <c r="E1059" s="27"/>
      <c r="F1059" s="27"/>
      <c r="G1059" s="26"/>
      <c r="H1059" s="26"/>
      <c r="I1059" s="26"/>
      <c r="J1059" s="26"/>
      <c r="K1059" s="28"/>
      <c r="L1059" s="28"/>
      <c r="M1059" s="28"/>
    </row>
    <row r="1060" spans="1:13" ht="12.75" hidden="1" customHeight="1" x14ac:dyDescent="0.2">
      <c r="B1060" s="576"/>
      <c r="C1060" s="26"/>
      <c r="D1060" s="27"/>
      <c r="E1060" s="27"/>
      <c r="F1060" s="27"/>
      <c r="G1060" s="26"/>
      <c r="H1060" s="26"/>
      <c r="I1060" s="26"/>
      <c r="J1060" s="26"/>
      <c r="K1060" s="28"/>
      <c r="L1060" s="28"/>
      <c r="M1060" s="28"/>
    </row>
    <row r="1061" spans="1:13" ht="12.75" hidden="1" customHeight="1" x14ac:dyDescent="0.2">
      <c r="B1061" s="576"/>
      <c r="C1061" s="29"/>
      <c r="D1061" s="26"/>
      <c r="E1061" s="27"/>
      <c r="F1061" s="27"/>
      <c r="G1061" s="26"/>
      <c r="H1061" s="26"/>
      <c r="I1061" s="26"/>
      <c r="J1061" s="26"/>
      <c r="K1061" s="28"/>
      <c r="L1061" s="28"/>
      <c r="M1061" s="28"/>
    </row>
    <row r="1062" spans="1:13" ht="12.75" hidden="1" customHeight="1" x14ac:dyDescent="0.2">
      <c r="B1062" s="576"/>
      <c r="C1062" s="27"/>
      <c r="D1062" s="29"/>
      <c r="E1062" s="27"/>
      <c r="F1062" s="27"/>
      <c r="G1062" s="27"/>
      <c r="H1062" s="27"/>
      <c r="I1062" s="27"/>
      <c r="J1062" s="27"/>
      <c r="K1062" s="28"/>
      <c r="L1062" s="28"/>
      <c r="M1062" s="28"/>
    </row>
    <row r="1063" spans="1:13" ht="12.75" hidden="1" customHeight="1" x14ac:dyDescent="0.2">
      <c r="A1063" s="16"/>
      <c r="B1063" s="576"/>
      <c r="C1063" s="29"/>
      <c r="D1063" s="27"/>
      <c r="E1063" s="27"/>
      <c r="F1063" s="27"/>
      <c r="G1063" s="26"/>
      <c r="H1063" s="26"/>
      <c r="I1063" s="26"/>
      <c r="J1063" s="26"/>
      <c r="K1063" s="28"/>
      <c r="L1063" s="28"/>
      <c r="M1063" s="28"/>
    </row>
    <row r="1064" spans="1:13" ht="12.75" hidden="1" customHeight="1" x14ac:dyDescent="0.2">
      <c r="A1064" s="16"/>
      <c r="B1064" s="576"/>
      <c r="C1064" s="27"/>
      <c r="D1064" s="28"/>
      <c r="E1064" s="27"/>
      <c r="F1064" s="27"/>
      <c r="G1064" s="29"/>
      <c r="H1064" s="29"/>
      <c r="I1064" s="29"/>
      <c r="J1064" s="29"/>
      <c r="K1064" s="28"/>
      <c r="L1064" s="28"/>
      <c r="M1064" s="28"/>
    </row>
    <row r="1065" spans="1:13" ht="12.75" hidden="1" customHeight="1" x14ac:dyDescent="0.2">
      <c r="A1065" s="16"/>
      <c r="G1065" s="27"/>
      <c r="H1065" s="27"/>
      <c r="I1065" s="27"/>
      <c r="J1065" s="27"/>
      <c r="K1065" s="435"/>
      <c r="L1065" s="435"/>
      <c r="M1065" s="435"/>
    </row>
    <row r="1066" spans="1:13" ht="12.75" hidden="1" customHeight="1" x14ac:dyDescent="0.2">
      <c r="A1066" s="16"/>
      <c r="G1066" s="28"/>
      <c r="H1066" s="28"/>
      <c r="I1066" s="28"/>
      <c r="J1066" s="28"/>
      <c r="K1066" s="435"/>
      <c r="L1066" s="435"/>
      <c r="M1066" s="435"/>
    </row>
    <row r="1067" spans="1:13" ht="12.75" hidden="1" customHeight="1" x14ac:dyDescent="0.2">
      <c r="A1067" s="16"/>
    </row>
    <row r="1068" spans="1:13" ht="12.75" hidden="1" customHeight="1" x14ac:dyDescent="0.2">
      <c r="A1068" s="16"/>
    </row>
    <row r="1069" spans="1:13" ht="12.75" hidden="1" customHeight="1" x14ac:dyDescent="0.2">
      <c r="A1069" s="16"/>
    </row>
    <row r="1070" spans="1:13" ht="12.75" hidden="1" customHeight="1" x14ac:dyDescent="0.2">
      <c r="A1070" s="16"/>
    </row>
    <row r="1071" spans="1:13" ht="12.75" hidden="1" customHeight="1" x14ac:dyDescent="0.2">
      <c r="A1071" s="16"/>
    </row>
    <row r="1072" spans="1:13" ht="12.75" hidden="1" customHeight="1" x14ac:dyDescent="0.2">
      <c r="A1072" s="16"/>
    </row>
    <row r="1073" spans="1:10" ht="12.75" hidden="1" customHeight="1" x14ac:dyDescent="0.2">
      <c r="A1073" s="16"/>
    </row>
    <row r="1074" spans="1:10" hidden="1" x14ac:dyDescent="0.2"/>
    <row r="1075" spans="1:10" hidden="1" x14ac:dyDescent="0.2">
      <c r="G1075" s="282" t="e">
        <f>#REF!+#REF!+#REF!+#REF!+#REF!+#REF!+#REF!+#REF!+#REF!+#REF!+#REF!+#REF!+#REF!+#REF!+#REF!+#REF!</f>
        <v>#REF!</v>
      </c>
      <c r="H1075" s="282"/>
      <c r="I1075" s="282" t="s">
        <v>713</v>
      </c>
      <c r="J1075" s="282">
        <v>378982.07</v>
      </c>
    </row>
    <row r="1076" spans="1:10" hidden="1" x14ac:dyDescent="0.2">
      <c r="G1076" s="282" t="e">
        <f>#REF!+#REF!+#REF!+#REF!+#REF!</f>
        <v>#REF!</v>
      </c>
      <c r="H1076" s="282"/>
      <c r="I1076" s="282" t="s">
        <v>712</v>
      </c>
      <c r="J1076" s="282">
        <f>J1075*3/100</f>
        <v>11369.462099999999</v>
      </c>
    </row>
    <row r="1077" spans="1:10" hidden="1" x14ac:dyDescent="0.2">
      <c r="I1077" s="448" t="s">
        <v>714</v>
      </c>
      <c r="J1077" s="448" t="e">
        <f>J1075-J1043</f>
        <v>#REF!</v>
      </c>
    </row>
    <row r="1078" spans="1:10" hidden="1" x14ac:dyDescent="0.2">
      <c r="A1078" s="16"/>
      <c r="C1078" s="448"/>
      <c r="D1078" s="448"/>
      <c r="E1078" s="448"/>
      <c r="F1078" s="448"/>
      <c r="G1078" s="282" t="e">
        <f>G1075+G1076</f>
        <v>#REF!</v>
      </c>
      <c r="H1078" s="282"/>
      <c r="I1078" s="282"/>
      <c r="J1078" s="282"/>
    </row>
    <row r="1079" spans="1:10" hidden="1" x14ac:dyDescent="0.2">
      <c r="A1079" s="16"/>
      <c r="C1079" s="448"/>
      <c r="D1079" s="448"/>
      <c r="E1079" s="448"/>
      <c r="F1079" s="448"/>
      <c r="G1079" s="282" t="e">
        <f>#REF!-G1078</f>
        <v>#REF!</v>
      </c>
      <c r="H1079" s="282"/>
      <c r="I1079" s="282"/>
      <c r="J1079" s="282"/>
    </row>
    <row r="1080" spans="1:10" hidden="1" x14ac:dyDescent="0.2">
      <c r="A1080" s="16"/>
      <c r="C1080" s="448"/>
      <c r="D1080" s="448"/>
      <c r="E1080" s="448"/>
      <c r="F1080" s="448"/>
    </row>
    <row r="1081" spans="1:10" hidden="1" x14ac:dyDescent="0.2">
      <c r="A1081" s="16"/>
      <c r="C1081" s="448"/>
      <c r="D1081" s="448"/>
      <c r="E1081" s="448"/>
      <c r="F1081" s="448"/>
    </row>
    <row r="1082" spans="1:10" hidden="1" x14ac:dyDescent="0.2">
      <c r="A1082" s="16"/>
      <c r="C1082" s="448"/>
      <c r="D1082" s="448"/>
      <c r="E1082" s="448"/>
      <c r="F1082" s="448"/>
    </row>
    <row r="1083" spans="1:10" hidden="1" x14ac:dyDescent="0.2"/>
    <row r="1084" spans="1:10" hidden="1" x14ac:dyDescent="0.2">
      <c r="G1084" s="448">
        <v>178599.7</v>
      </c>
    </row>
    <row r="1085" spans="1:10" hidden="1" x14ac:dyDescent="0.2">
      <c r="G1085" s="282" t="e">
        <f>G1078-G1084</f>
        <v>#REF!</v>
      </c>
      <c r="H1085" s="282"/>
      <c r="I1085" s="282"/>
      <c r="J1085" s="282"/>
    </row>
    <row r="1086" spans="1:10" hidden="1" x14ac:dyDescent="0.2"/>
    <row r="1087" spans="1:10" hidden="1" x14ac:dyDescent="0.2">
      <c r="A1087" s="16"/>
      <c r="C1087" s="448"/>
      <c r="D1087" s="448"/>
      <c r="E1087" s="448"/>
      <c r="F1087" s="448"/>
      <c r="J1087" s="448" t="e">
        <f>J1088-J1043</f>
        <v>#REF!</v>
      </c>
    </row>
    <row r="1088" spans="1:10" hidden="1" x14ac:dyDescent="0.2">
      <c r="A1088" s="16"/>
      <c r="C1088" s="448"/>
      <c r="D1088" s="448"/>
      <c r="E1088" s="448"/>
      <c r="F1088" s="448"/>
      <c r="J1088" s="448">
        <v>373454.01</v>
      </c>
    </row>
    <row r="1089" spans="1:10" hidden="1" x14ac:dyDescent="0.2">
      <c r="A1089" s="16"/>
      <c r="C1089" s="448"/>
      <c r="D1089" s="448"/>
      <c r="E1089" s="448"/>
      <c r="F1089" s="448"/>
      <c r="J1089" s="448">
        <v>0.05</v>
      </c>
    </row>
    <row r="1090" spans="1:10" hidden="1" x14ac:dyDescent="0.2">
      <c r="A1090" s="16"/>
      <c r="C1090" s="448"/>
      <c r="D1090" s="448"/>
      <c r="E1090" s="448"/>
      <c r="F1090" s="448"/>
      <c r="J1090" s="448">
        <f>J1088*J1089</f>
        <v>18672.700500000003</v>
      </c>
    </row>
    <row r="1091" spans="1:10" hidden="1" x14ac:dyDescent="0.2"/>
    <row r="1092" spans="1:10" hidden="1" x14ac:dyDescent="0.2"/>
    <row r="1093" spans="1:10" hidden="1" x14ac:dyDescent="0.2"/>
    <row r="1094" spans="1:10" hidden="1" x14ac:dyDescent="0.2"/>
    <row r="1095" spans="1:10" hidden="1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hidden="1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hidden="1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hidden="1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hidden="1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hidden="1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hidden="1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hidden="1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hidden="1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hidden="1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hidden="1" x14ac:dyDescent="0.2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hidden="1" x14ac:dyDescent="0.2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hidden="1" x14ac:dyDescent="0.2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</sheetData>
  <mergeCells count="28">
    <mergeCell ref="A876:F876"/>
    <mergeCell ref="A1004:E1004"/>
    <mergeCell ref="A1030:F1030"/>
    <mergeCell ref="B1049:B1055"/>
    <mergeCell ref="B1057:B1064"/>
    <mergeCell ref="A922:F922"/>
    <mergeCell ref="A931:F931"/>
    <mergeCell ref="A969:F969"/>
    <mergeCell ref="A983:F983"/>
    <mergeCell ref="A997:F997"/>
    <mergeCell ref="A122:F122"/>
    <mergeCell ref="A312:F312"/>
    <mergeCell ref="A455:F455"/>
    <mergeCell ref="A510:F510"/>
    <mergeCell ref="U1:V1"/>
    <mergeCell ref="A6:F6"/>
    <mergeCell ref="A10:F10"/>
    <mergeCell ref="E1:M1"/>
    <mergeCell ref="O1:P1"/>
    <mergeCell ref="R1:T1"/>
    <mergeCell ref="U2:V2"/>
    <mergeCell ref="AE2:AF2"/>
    <mergeCell ref="A4:AF4"/>
    <mergeCell ref="A5:AF5"/>
    <mergeCell ref="AC2:AD2"/>
    <mergeCell ref="AA2:AB2"/>
    <mergeCell ref="Y2:Z2"/>
    <mergeCell ref="W2:X2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view="pageBreakPreview" zoomScale="60" zoomScaleNormal="100" workbookViewId="0">
      <selection activeCell="C9" sqref="C9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6" customWidth="1"/>
    <col min="5" max="5" width="13.140625" hidden="1" customWidth="1"/>
    <col min="6" max="7" width="0" hidden="1" customWidth="1"/>
    <col min="8" max="8" width="15.85546875" customWidth="1"/>
    <col min="9" max="9" width="14.85546875" hidden="1" customWidth="1"/>
    <col min="10" max="10" width="15.5703125" hidden="1" customWidth="1"/>
    <col min="11" max="11" width="14" hidden="1" customWidth="1"/>
    <col min="12" max="12" width="13.28515625" hidden="1" customWidth="1"/>
    <col min="13" max="13" width="0" hidden="1" customWidth="1"/>
    <col min="257" max="257" width="7.7109375" customWidth="1"/>
    <col min="258" max="258" width="59.42578125" customWidth="1"/>
    <col min="259" max="259" width="13.28515625" customWidth="1"/>
    <col min="260" max="260" width="14.42578125" customWidth="1"/>
    <col min="261" max="263" width="0" hidden="1" customWidth="1"/>
    <col min="264" max="264" width="14" customWidth="1"/>
    <col min="265" max="269" width="0" hidden="1" customWidth="1"/>
    <col min="513" max="513" width="7.7109375" customWidth="1"/>
    <col min="514" max="514" width="59.42578125" customWidth="1"/>
    <col min="515" max="515" width="13.28515625" customWidth="1"/>
    <col min="516" max="516" width="14.42578125" customWidth="1"/>
    <col min="517" max="519" width="0" hidden="1" customWidth="1"/>
    <col min="520" max="520" width="14" customWidth="1"/>
    <col min="521" max="525" width="0" hidden="1" customWidth="1"/>
    <col min="769" max="769" width="7.7109375" customWidth="1"/>
    <col min="770" max="770" width="59.42578125" customWidth="1"/>
    <col min="771" max="771" width="13.28515625" customWidth="1"/>
    <col min="772" max="772" width="14.42578125" customWidth="1"/>
    <col min="773" max="775" width="0" hidden="1" customWidth="1"/>
    <col min="776" max="776" width="14" customWidth="1"/>
    <col min="777" max="781" width="0" hidden="1" customWidth="1"/>
    <col min="1025" max="1025" width="7.7109375" customWidth="1"/>
    <col min="1026" max="1026" width="59.42578125" customWidth="1"/>
    <col min="1027" max="1027" width="13.28515625" customWidth="1"/>
    <col min="1028" max="1028" width="14.42578125" customWidth="1"/>
    <col min="1029" max="1031" width="0" hidden="1" customWidth="1"/>
    <col min="1032" max="1032" width="14" customWidth="1"/>
    <col min="1033" max="1037" width="0" hidden="1" customWidth="1"/>
    <col min="1281" max="1281" width="7.7109375" customWidth="1"/>
    <col min="1282" max="1282" width="59.42578125" customWidth="1"/>
    <col min="1283" max="1283" width="13.28515625" customWidth="1"/>
    <col min="1284" max="1284" width="14.42578125" customWidth="1"/>
    <col min="1285" max="1287" width="0" hidden="1" customWidth="1"/>
    <col min="1288" max="1288" width="14" customWidth="1"/>
    <col min="1289" max="1293" width="0" hidden="1" customWidth="1"/>
    <col min="1537" max="1537" width="7.7109375" customWidth="1"/>
    <col min="1538" max="1538" width="59.42578125" customWidth="1"/>
    <col min="1539" max="1539" width="13.28515625" customWidth="1"/>
    <col min="1540" max="1540" width="14.42578125" customWidth="1"/>
    <col min="1541" max="1543" width="0" hidden="1" customWidth="1"/>
    <col min="1544" max="1544" width="14" customWidth="1"/>
    <col min="1545" max="1549" width="0" hidden="1" customWidth="1"/>
    <col min="1793" max="1793" width="7.7109375" customWidth="1"/>
    <col min="1794" max="1794" width="59.42578125" customWidth="1"/>
    <col min="1795" max="1795" width="13.28515625" customWidth="1"/>
    <col min="1796" max="1796" width="14.42578125" customWidth="1"/>
    <col min="1797" max="1799" width="0" hidden="1" customWidth="1"/>
    <col min="1800" max="1800" width="14" customWidth="1"/>
    <col min="1801" max="1805" width="0" hidden="1" customWidth="1"/>
    <col min="2049" max="2049" width="7.7109375" customWidth="1"/>
    <col min="2050" max="2050" width="59.42578125" customWidth="1"/>
    <col min="2051" max="2051" width="13.28515625" customWidth="1"/>
    <col min="2052" max="2052" width="14.42578125" customWidth="1"/>
    <col min="2053" max="2055" width="0" hidden="1" customWidth="1"/>
    <col min="2056" max="2056" width="14" customWidth="1"/>
    <col min="2057" max="2061" width="0" hidden="1" customWidth="1"/>
    <col min="2305" max="2305" width="7.7109375" customWidth="1"/>
    <col min="2306" max="2306" width="59.42578125" customWidth="1"/>
    <col min="2307" max="2307" width="13.28515625" customWidth="1"/>
    <col min="2308" max="2308" width="14.42578125" customWidth="1"/>
    <col min="2309" max="2311" width="0" hidden="1" customWidth="1"/>
    <col min="2312" max="2312" width="14" customWidth="1"/>
    <col min="2313" max="2317" width="0" hidden="1" customWidth="1"/>
    <col min="2561" max="2561" width="7.7109375" customWidth="1"/>
    <col min="2562" max="2562" width="59.42578125" customWidth="1"/>
    <col min="2563" max="2563" width="13.28515625" customWidth="1"/>
    <col min="2564" max="2564" width="14.42578125" customWidth="1"/>
    <col min="2565" max="2567" width="0" hidden="1" customWidth="1"/>
    <col min="2568" max="2568" width="14" customWidth="1"/>
    <col min="2569" max="2573" width="0" hidden="1" customWidth="1"/>
    <col min="2817" max="2817" width="7.7109375" customWidth="1"/>
    <col min="2818" max="2818" width="59.42578125" customWidth="1"/>
    <col min="2819" max="2819" width="13.28515625" customWidth="1"/>
    <col min="2820" max="2820" width="14.42578125" customWidth="1"/>
    <col min="2821" max="2823" width="0" hidden="1" customWidth="1"/>
    <col min="2824" max="2824" width="14" customWidth="1"/>
    <col min="2825" max="2829" width="0" hidden="1" customWidth="1"/>
    <col min="3073" max="3073" width="7.7109375" customWidth="1"/>
    <col min="3074" max="3074" width="59.42578125" customWidth="1"/>
    <col min="3075" max="3075" width="13.28515625" customWidth="1"/>
    <col min="3076" max="3076" width="14.42578125" customWidth="1"/>
    <col min="3077" max="3079" width="0" hidden="1" customWidth="1"/>
    <col min="3080" max="3080" width="14" customWidth="1"/>
    <col min="3081" max="3085" width="0" hidden="1" customWidth="1"/>
    <col min="3329" max="3329" width="7.7109375" customWidth="1"/>
    <col min="3330" max="3330" width="59.42578125" customWidth="1"/>
    <col min="3331" max="3331" width="13.28515625" customWidth="1"/>
    <col min="3332" max="3332" width="14.42578125" customWidth="1"/>
    <col min="3333" max="3335" width="0" hidden="1" customWidth="1"/>
    <col min="3336" max="3336" width="14" customWidth="1"/>
    <col min="3337" max="3341" width="0" hidden="1" customWidth="1"/>
    <col min="3585" max="3585" width="7.7109375" customWidth="1"/>
    <col min="3586" max="3586" width="59.42578125" customWidth="1"/>
    <col min="3587" max="3587" width="13.28515625" customWidth="1"/>
    <col min="3588" max="3588" width="14.42578125" customWidth="1"/>
    <col min="3589" max="3591" width="0" hidden="1" customWidth="1"/>
    <col min="3592" max="3592" width="14" customWidth="1"/>
    <col min="3593" max="3597" width="0" hidden="1" customWidth="1"/>
    <col min="3841" max="3841" width="7.7109375" customWidth="1"/>
    <col min="3842" max="3842" width="59.42578125" customWidth="1"/>
    <col min="3843" max="3843" width="13.28515625" customWidth="1"/>
    <col min="3844" max="3844" width="14.42578125" customWidth="1"/>
    <col min="3845" max="3847" width="0" hidden="1" customWidth="1"/>
    <col min="3848" max="3848" width="14" customWidth="1"/>
    <col min="3849" max="3853" width="0" hidden="1" customWidth="1"/>
    <col min="4097" max="4097" width="7.7109375" customWidth="1"/>
    <col min="4098" max="4098" width="59.42578125" customWidth="1"/>
    <col min="4099" max="4099" width="13.28515625" customWidth="1"/>
    <col min="4100" max="4100" width="14.42578125" customWidth="1"/>
    <col min="4101" max="4103" width="0" hidden="1" customWidth="1"/>
    <col min="4104" max="4104" width="14" customWidth="1"/>
    <col min="4105" max="4109" width="0" hidden="1" customWidth="1"/>
    <col min="4353" max="4353" width="7.7109375" customWidth="1"/>
    <col min="4354" max="4354" width="59.42578125" customWidth="1"/>
    <col min="4355" max="4355" width="13.28515625" customWidth="1"/>
    <col min="4356" max="4356" width="14.42578125" customWidth="1"/>
    <col min="4357" max="4359" width="0" hidden="1" customWidth="1"/>
    <col min="4360" max="4360" width="14" customWidth="1"/>
    <col min="4361" max="4365" width="0" hidden="1" customWidth="1"/>
    <col min="4609" max="4609" width="7.7109375" customWidth="1"/>
    <col min="4610" max="4610" width="59.42578125" customWidth="1"/>
    <col min="4611" max="4611" width="13.28515625" customWidth="1"/>
    <col min="4612" max="4612" width="14.42578125" customWidth="1"/>
    <col min="4613" max="4615" width="0" hidden="1" customWidth="1"/>
    <col min="4616" max="4616" width="14" customWidth="1"/>
    <col min="4617" max="4621" width="0" hidden="1" customWidth="1"/>
    <col min="4865" max="4865" width="7.7109375" customWidth="1"/>
    <col min="4866" max="4866" width="59.42578125" customWidth="1"/>
    <col min="4867" max="4867" width="13.28515625" customWidth="1"/>
    <col min="4868" max="4868" width="14.42578125" customWidth="1"/>
    <col min="4869" max="4871" width="0" hidden="1" customWidth="1"/>
    <col min="4872" max="4872" width="14" customWidth="1"/>
    <col min="4873" max="4877" width="0" hidden="1" customWidth="1"/>
    <col min="5121" max="5121" width="7.7109375" customWidth="1"/>
    <col min="5122" max="5122" width="59.42578125" customWidth="1"/>
    <col min="5123" max="5123" width="13.28515625" customWidth="1"/>
    <col min="5124" max="5124" width="14.42578125" customWidth="1"/>
    <col min="5125" max="5127" width="0" hidden="1" customWidth="1"/>
    <col min="5128" max="5128" width="14" customWidth="1"/>
    <col min="5129" max="5133" width="0" hidden="1" customWidth="1"/>
    <col min="5377" max="5377" width="7.7109375" customWidth="1"/>
    <col min="5378" max="5378" width="59.42578125" customWidth="1"/>
    <col min="5379" max="5379" width="13.28515625" customWidth="1"/>
    <col min="5380" max="5380" width="14.42578125" customWidth="1"/>
    <col min="5381" max="5383" width="0" hidden="1" customWidth="1"/>
    <col min="5384" max="5384" width="14" customWidth="1"/>
    <col min="5385" max="5389" width="0" hidden="1" customWidth="1"/>
    <col min="5633" max="5633" width="7.7109375" customWidth="1"/>
    <col min="5634" max="5634" width="59.42578125" customWidth="1"/>
    <col min="5635" max="5635" width="13.28515625" customWidth="1"/>
    <col min="5636" max="5636" width="14.42578125" customWidth="1"/>
    <col min="5637" max="5639" width="0" hidden="1" customWidth="1"/>
    <col min="5640" max="5640" width="14" customWidth="1"/>
    <col min="5641" max="5645" width="0" hidden="1" customWidth="1"/>
    <col min="5889" max="5889" width="7.7109375" customWidth="1"/>
    <col min="5890" max="5890" width="59.42578125" customWidth="1"/>
    <col min="5891" max="5891" width="13.28515625" customWidth="1"/>
    <col min="5892" max="5892" width="14.42578125" customWidth="1"/>
    <col min="5893" max="5895" width="0" hidden="1" customWidth="1"/>
    <col min="5896" max="5896" width="14" customWidth="1"/>
    <col min="5897" max="5901" width="0" hidden="1" customWidth="1"/>
    <col min="6145" max="6145" width="7.7109375" customWidth="1"/>
    <col min="6146" max="6146" width="59.42578125" customWidth="1"/>
    <col min="6147" max="6147" width="13.28515625" customWidth="1"/>
    <col min="6148" max="6148" width="14.42578125" customWidth="1"/>
    <col min="6149" max="6151" width="0" hidden="1" customWidth="1"/>
    <col min="6152" max="6152" width="14" customWidth="1"/>
    <col min="6153" max="6157" width="0" hidden="1" customWidth="1"/>
    <col min="6401" max="6401" width="7.7109375" customWidth="1"/>
    <col min="6402" max="6402" width="59.42578125" customWidth="1"/>
    <col min="6403" max="6403" width="13.28515625" customWidth="1"/>
    <col min="6404" max="6404" width="14.42578125" customWidth="1"/>
    <col min="6405" max="6407" width="0" hidden="1" customWidth="1"/>
    <col min="6408" max="6408" width="14" customWidth="1"/>
    <col min="6409" max="6413" width="0" hidden="1" customWidth="1"/>
    <col min="6657" max="6657" width="7.7109375" customWidth="1"/>
    <col min="6658" max="6658" width="59.42578125" customWidth="1"/>
    <col min="6659" max="6659" width="13.28515625" customWidth="1"/>
    <col min="6660" max="6660" width="14.42578125" customWidth="1"/>
    <col min="6661" max="6663" width="0" hidden="1" customWidth="1"/>
    <col min="6664" max="6664" width="14" customWidth="1"/>
    <col min="6665" max="6669" width="0" hidden="1" customWidth="1"/>
    <col min="6913" max="6913" width="7.7109375" customWidth="1"/>
    <col min="6914" max="6914" width="59.42578125" customWidth="1"/>
    <col min="6915" max="6915" width="13.28515625" customWidth="1"/>
    <col min="6916" max="6916" width="14.42578125" customWidth="1"/>
    <col min="6917" max="6919" width="0" hidden="1" customWidth="1"/>
    <col min="6920" max="6920" width="14" customWidth="1"/>
    <col min="6921" max="6925" width="0" hidden="1" customWidth="1"/>
    <col min="7169" max="7169" width="7.7109375" customWidth="1"/>
    <col min="7170" max="7170" width="59.42578125" customWidth="1"/>
    <col min="7171" max="7171" width="13.28515625" customWidth="1"/>
    <col min="7172" max="7172" width="14.42578125" customWidth="1"/>
    <col min="7173" max="7175" width="0" hidden="1" customWidth="1"/>
    <col min="7176" max="7176" width="14" customWidth="1"/>
    <col min="7177" max="7181" width="0" hidden="1" customWidth="1"/>
    <col min="7425" max="7425" width="7.7109375" customWidth="1"/>
    <col min="7426" max="7426" width="59.42578125" customWidth="1"/>
    <col min="7427" max="7427" width="13.28515625" customWidth="1"/>
    <col min="7428" max="7428" width="14.42578125" customWidth="1"/>
    <col min="7429" max="7431" width="0" hidden="1" customWidth="1"/>
    <col min="7432" max="7432" width="14" customWidth="1"/>
    <col min="7433" max="7437" width="0" hidden="1" customWidth="1"/>
    <col min="7681" max="7681" width="7.7109375" customWidth="1"/>
    <col min="7682" max="7682" width="59.42578125" customWidth="1"/>
    <col min="7683" max="7683" width="13.28515625" customWidth="1"/>
    <col min="7684" max="7684" width="14.42578125" customWidth="1"/>
    <col min="7685" max="7687" width="0" hidden="1" customWidth="1"/>
    <col min="7688" max="7688" width="14" customWidth="1"/>
    <col min="7689" max="7693" width="0" hidden="1" customWidth="1"/>
    <col min="7937" max="7937" width="7.7109375" customWidth="1"/>
    <col min="7938" max="7938" width="59.42578125" customWidth="1"/>
    <col min="7939" max="7939" width="13.28515625" customWidth="1"/>
    <col min="7940" max="7940" width="14.42578125" customWidth="1"/>
    <col min="7941" max="7943" width="0" hidden="1" customWidth="1"/>
    <col min="7944" max="7944" width="14" customWidth="1"/>
    <col min="7945" max="7949" width="0" hidden="1" customWidth="1"/>
    <col min="8193" max="8193" width="7.7109375" customWidth="1"/>
    <col min="8194" max="8194" width="59.42578125" customWidth="1"/>
    <col min="8195" max="8195" width="13.28515625" customWidth="1"/>
    <col min="8196" max="8196" width="14.42578125" customWidth="1"/>
    <col min="8197" max="8199" width="0" hidden="1" customWidth="1"/>
    <col min="8200" max="8200" width="14" customWidth="1"/>
    <col min="8201" max="8205" width="0" hidden="1" customWidth="1"/>
    <col min="8449" max="8449" width="7.7109375" customWidth="1"/>
    <col min="8450" max="8450" width="59.42578125" customWidth="1"/>
    <col min="8451" max="8451" width="13.28515625" customWidth="1"/>
    <col min="8452" max="8452" width="14.42578125" customWidth="1"/>
    <col min="8453" max="8455" width="0" hidden="1" customWidth="1"/>
    <col min="8456" max="8456" width="14" customWidth="1"/>
    <col min="8457" max="8461" width="0" hidden="1" customWidth="1"/>
    <col min="8705" max="8705" width="7.7109375" customWidth="1"/>
    <col min="8706" max="8706" width="59.42578125" customWidth="1"/>
    <col min="8707" max="8707" width="13.28515625" customWidth="1"/>
    <col min="8708" max="8708" width="14.42578125" customWidth="1"/>
    <col min="8709" max="8711" width="0" hidden="1" customWidth="1"/>
    <col min="8712" max="8712" width="14" customWidth="1"/>
    <col min="8713" max="8717" width="0" hidden="1" customWidth="1"/>
    <col min="8961" max="8961" width="7.7109375" customWidth="1"/>
    <col min="8962" max="8962" width="59.42578125" customWidth="1"/>
    <col min="8963" max="8963" width="13.28515625" customWidth="1"/>
    <col min="8964" max="8964" width="14.42578125" customWidth="1"/>
    <col min="8965" max="8967" width="0" hidden="1" customWidth="1"/>
    <col min="8968" max="8968" width="14" customWidth="1"/>
    <col min="8969" max="8973" width="0" hidden="1" customWidth="1"/>
    <col min="9217" max="9217" width="7.7109375" customWidth="1"/>
    <col min="9218" max="9218" width="59.42578125" customWidth="1"/>
    <col min="9219" max="9219" width="13.28515625" customWidth="1"/>
    <col min="9220" max="9220" width="14.42578125" customWidth="1"/>
    <col min="9221" max="9223" width="0" hidden="1" customWidth="1"/>
    <col min="9224" max="9224" width="14" customWidth="1"/>
    <col min="9225" max="9229" width="0" hidden="1" customWidth="1"/>
    <col min="9473" max="9473" width="7.7109375" customWidth="1"/>
    <col min="9474" max="9474" width="59.42578125" customWidth="1"/>
    <col min="9475" max="9475" width="13.28515625" customWidth="1"/>
    <col min="9476" max="9476" width="14.42578125" customWidth="1"/>
    <col min="9477" max="9479" width="0" hidden="1" customWidth="1"/>
    <col min="9480" max="9480" width="14" customWidth="1"/>
    <col min="9481" max="9485" width="0" hidden="1" customWidth="1"/>
    <col min="9729" max="9729" width="7.7109375" customWidth="1"/>
    <col min="9730" max="9730" width="59.42578125" customWidth="1"/>
    <col min="9731" max="9731" width="13.28515625" customWidth="1"/>
    <col min="9732" max="9732" width="14.42578125" customWidth="1"/>
    <col min="9733" max="9735" width="0" hidden="1" customWidth="1"/>
    <col min="9736" max="9736" width="14" customWidth="1"/>
    <col min="9737" max="9741" width="0" hidden="1" customWidth="1"/>
    <col min="9985" max="9985" width="7.7109375" customWidth="1"/>
    <col min="9986" max="9986" width="59.42578125" customWidth="1"/>
    <col min="9987" max="9987" width="13.28515625" customWidth="1"/>
    <col min="9988" max="9988" width="14.42578125" customWidth="1"/>
    <col min="9989" max="9991" width="0" hidden="1" customWidth="1"/>
    <col min="9992" max="9992" width="14" customWidth="1"/>
    <col min="9993" max="9997" width="0" hidden="1" customWidth="1"/>
    <col min="10241" max="10241" width="7.7109375" customWidth="1"/>
    <col min="10242" max="10242" width="59.42578125" customWidth="1"/>
    <col min="10243" max="10243" width="13.28515625" customWidth="1"/>
    <col min="10244" max="10244" width="14.42578125" customWidth="1"/>
    <col min="10245" max="10247" width="0" hidden="1" customWidth="1"/>
    <col min="10248" max="10248" width="14" customWidth="1"/>
    <col min="10249" max="10253" width="0" hidden="1" customWidth="1"/>
    <col min="10497" max="10497" width="7.7109375" customWidth="1"/>
    <col min="10498" max="10498" width="59.42578125" customWidth="1"/>
    <col min="10499" max="10499" width="13.28515625" customWidth="1"/>
    <col min="10500" max="10500" width="14.42578125" customWidth="1"/>
    <col min="10501" max="10503" width="0" hidden="1" customWidth="1"/>
    <col min="10504" max="10504" width="14" customWidth="1"/>
    <col min="10505" max="10509" width="0" hidden="1" customWidth="1"/>
    <col min="10753" max="10753" width="7.7109375" customWidth="1"/>
    <col min="10754" max="10754" width="59.42578125" customWidth="1"/>
    <col min="10755" max="10755" width="13.28515625" customWidth="1"/>
    <col min="10756" max="10756" width="14.42578125" customWidth="1"/>
    <col min="10757" max="10759" width="0" hidden="1" customWidth="1"/>
    <col min="10760" max="10760" width="14" customWidth="1"/>
    <col min="10761" max="10765" width="0" hidden="1" customWidth="1"/>
    <col min="11009" max="11009" width="7.7109375" customWidth="1"/>
    <col min="11010" max="11010" width="59.42578125" customWidth="1"/>
    <col min="11011" max="11011" width="13.28515625" customWidth="1"/>
    <col min="11012" max="11012" width="14.42578125" customWidth="1"/>
    <col min="11013" max="11015" width="0" hidden="1" customWidth="1"/>
    <col min="11016" max="11016" width="14" customWidth="1"/>
    <col min="11017" max="11021" width="0" hidden="1" customWidth="1"/>
    <col min="11265" max="11265" width="7.7109375" customWidth="1"/>
    <col min="11266" max="11266" width="59.42578125" customWidth="1"/>
    <col min="11267" max="11267" width="13.28515625" customWidth="1"/>
    <col min="11268" max="11268" width="14.42578125" customWidth="1"/>
    <col min="11269" max="11271" width="0" hidden="1" customWidth="1"/>
    <col min="11272" max="11272" width="14" customWidth="1"/>
    <col min="11273" max="11277" width="0" hidden="1" customWidth="1"/>
    <col min="11521" max="11521" width="7.7109375" customWidth="1"/>
    <col min="11522" max="11522" width="59.42578125" customWidth="1"/>
    <col min="11523" max="11523" width="13.28515625" customWidth="1"/>
    <col min="11524" max="11524" width="14.42578125" customWidth="1"/>
    <col min="11525" max="11527" width="0" hidden="1" customWidth="1"/>
    <col min="11528" max="11528" width="14" customWidth="1"/>
    <col min="11529" max="11533" width="0" hidden="1" customWidth="1"/>
    <col min="11777" max="11777" width="7.7109375" customWidth="1"/>
    <col min="11778" max="11778" width="59.42578125" customWidth="1"/>
    <col min="11779" max="11779" width="13.28515625" customWidth="1"/>
    <col min="11780" max="11780" width="14.42578125" customWidth="1"/>
    <col min="11781" max="11783" width="0" hidden="1" customWidth="1"/>
    <col min="11784" max="11784" width="14" customWidth="1"/>
    <col min="11785" max="11789" width="0" hidden="1" customWidth="1"/>
    <col min="12033" max="12033" width="7.7109375" customWidth="1"/>
    <col min="12034" max="12034" width="59.42578125" customWidth="1"/>
    <col min="12035" max="12035" width="13.28515625" customWidth="1"/>
    <col min="12036" max="12036" width="14.42578125" customWidth="1"/>
    <col min="12037" max="12039" width="0" hidden="1" customWidth="1"/>
    <col min="12040" max="12040" width="14" customWidth="1"/>
    <col min="12041" max="12045" width="0" hidden="1" customWidth="1"/>
    <col min="12289" max="12289" width="7.7109375" customWidth="1"/>
    <col min="12290" max="12290" width="59.42578125" customWidth="1"/>
    <col min="12291" max="12291" width="13.28515625" customWidth="1"/>
    <col min="12292" max="12292" width="14.42578125" customWidth="1"/>
    <col min="12293" max="12295" width="0" hidden="1" customWidth="1"/>
    <col min="12296" max="12296" width="14" customWidth="1"/>
    <col min="12297" max="12301" width="0" hidden="1" customWidth="1"/>
    <col min="12545" max="12545" width="7.7109375" customWidth="1"/>
    <col min="12546" max="12546" width="59.42578125" customWidth="1"/>
    <col min="12547" max="12547" width="13.28515625" customWidth="1"/>
    <col min="12548" max="12548" width="14.42578125" customWidth="1"/>
    <col min="12549" max="12551" width="0" hidden="1" customWidth="1"/>
    <col min="12552" max="12552" width="14" customWidth="1"/>
    <col min="12553" max="12557" width="0" hidden="1" customWidth="1"/>
    <col min="12801" max="12801" width="7.7109375" customWidth="1"/>
    <col min="12802" max="12802" width="59.42578125" customWidth="1"/>
    <col min="12803" max="12803" width="13.28515625" customWidth="1"/>
    <col min="12804" max="12804" width="14.42578125" customWidth="1"/>
    <col min="12805" max="12807" width="0" hidden="1" customWidth="1"/>
    <col min="12808" max="12808" width="14" customWidth="1"/>
    <col min="12809" max="12813" width="0" hidden="1" customWidth="1"/>
    <col min="13057" max="13057" width="7.7109375" customWidth="1"/>
    <col min="13058" max="13058" width="59.42578125" customWidth="1"/>
    <col min="13059" max="13059" width="13.28515625" customWidth="1"/>
    <col min="13060" max="13060" width="14.42578125" customWidth="1"/>
    <col min="13061" max="13063" width="0" hidden="1" customWidth="1"/>
    <col min="13064" max="13064" width="14" customWidth="1"/>
    <col min="13065" max="13069" width="0" hidden="1" customWidth="1"/>
    <col min="13313" max="13313" width="7.7109375" customWidth="1"/>
    <col min="13314" max="13314" width="59.42578125" customWidth="1"/>
    <col min="13315" max="13315" width="13.28515625" customWidth="1"/>
    <col min="13316" max="13316" width="14.42578125" customWidth="1"/>
    <col min="13317" max="13319" width="0" hidden="1" customWidth="1"/>
    <col min="13320" max="13320" width="14" customWidth="1"/>
    <col min="13321" max="13325" width="0" hidden="1" customWidth="1"/>
    <col min="13569" max="13569" width="7.7109375" customWidth="1"/>
    <col min="13570" max="13570" width="59.42578125" customWidth="1"/>
    <col min="13571" max="13571" width="13.28515625" customWidth="1"/>
    <col min="13572" max="13572" width="14.42578125" customWidth="1"/>
    <col min="13573" max="13575" width="0" hidden="1" customWidth="1"/>
    <col min="13576" max="13576" width="14" customWidth="1"/>
    <col min="13577" max="13581" width="0" hidden="1" customWidth="1"/>
    <col min="13825" max="13825" width="7.7109375" customWidth="1"/>
    <col min="13826" max="13826" width="59.42578125" customWidth="1"/>
    <col min="13827" max="13827" width="13.28515625" customWidth="1"/>
    <col min="13828" max="13828" width="14.42578125" customWidth="1"/>
    <col min="13829" max="13831" width="0" hidden="1" customWidth="1"/>
    <col min="13832" max="13832" width="14" customWidth="1"/>
    <col min="13833" max="13837" width="0" hidden="1" customWidth="1"/>
    <col min="14081" max="14081" width="7.7109375" customWidth="1"/>
    <col min="14082" max="14082" width="59.42578125" customWidth="1"/>
    <col min="14083" max="14083" width="13.28515625" customWidth="1"/>
    <col min="14084" max="14084" width="14.42578125" customWidth="1"/>
    <col min="14085" max="14087" width="0" hidden="1" customWidth="1"/>
    <col min="14088" max="14088" width="14" customWidth="1"/>
    <col min="14089" max="14093" width="0" hidden="1" customWidth="1"/>
    <col min="14337" max="14337" width="7.7109375" customWidth="1"/>
    <col min="14338" max="14338" width="59.42578125" customWidth="1"/>
    <col min="14339" max="14339" width="13.28515625" customWidth="1"/>
    <col min="14340" max="14340" width="14.42578125" customWidth="1"/>
    <col min="14341" max="14343" width="0" hidden="1" customWidth="1"/>
    <col min="14344" max="14344" width="14" customWidth="1"/>
    <col min="14345" max="14349" width="0" hidden="1" customWidth="1"/>
    <col min="14593" max="14593" width="7.7109375" customWidth="1"/>
    <col min="14594" max="14594" width="59.42578125" customWidth="1"/>
    <col min="14595" max="14595" width="13.28515625" customWidth="1"/>
    <col min="14596" max="14596" width="14.42578125" customWidth="1"/>
    <col min="14597" max="14599" width="0" hidden="1" customWidth="1"/>
    <col min="14600" max="14600" width="14" customWidth="1"/>
    <col min="14601" max="14605" width="0" hidden="1" customWidth="1"/>
    <col min="14849" max="14849" width="7.7109375" customWidth="1"/>
    <col min="14850" max="14850" width="59.42578125" customWidth="1"/>
    <col min="14851" max="14851" width="13.28515625" customWidth="1"/>
    <col min="14852" max="14852" width="14.42578125" customWidth="1"/>
    <col min="14853" max="14855" width="0" hidden="1" customWidth="1"/>
    <col min="14856" max="14856" width="14" customWidth="1"/>
    <col min="14857" max="14861" width="0" hidden="1" customWidth="1"/>
    <col min="15105" max="15105" width="7.7109375" customWidth="1"/>
    <col min="15106" max="15106" width="59.42578125" customWidth="1"/>
    <col min="15107" max="15107" width="13.28515625" customWidth="1"/>
    <col min="15108" max="15108" width="14.42578125" customWidth="1"/>
    <col min="15109" max="15111" width="0" hidden="1" customWidth="1"/>
    <col min="15112" max="15112" width="14" customWidth="1"/>
    <col min="15113" max="15117" width="0" hidden="1" customWidth="1"/>
    <col min="15361" max="15361" width="7.7109375" customWidth="1"/>
    <col min="15362" max="15362" width="59.42578125" customWidth="1"/>
    <col min="15363" max="15363" width="13.28515625" customWidth="1"/>
    <col min="15364" max="15364" width="14.42578125" customWidth="1"/>
    <col min="15365" max="15367" width="0" hidden="1" customWidth="1"/>
    <col min="15368" max="15368" width="14" customWidth="1"/>
    <col min="15369" max="15373" width="0" hidden="1" customWidth="1"/>
    <col min="15617" max="15617" width="7.7109375" customWidth="1"/>
    <col min="15618" max="15618" width="59.42578125" customWidth="1"/>
    <col min="15619" max="15619" width="13.28515625" customWidth="1"/>
    <col min="15620" max="15620" width="14.42578125" customWidth="1"/>
    <col min="15621" max="15623" width="0" hidden="1" customWidth="1"/>
    <col min="15624" max="15624" width="14" customWidth="1"/>
    <col min="15625" max="15629" width="0" hidden="1" customWidth="1"/>
    <col min="15873" max="15873" width="7.7109375" customWidth="1"/>
    <col min="15874" max="15874" width="59.42578125" customWidth="1"/>
    <col min="15875" max="15875" width="13.28515625" customWidth="1"/>
    <col min="15876" max="15876" width="14.42578125" customWidth="1"/>
    <col min="15877" max="15879" width="0" hidden="1" customWidth="1"/>
    <col min="15880" max="15880" width="14" customWidth="1"/>
    <col min="15881" max="15885" width="0" hidden="1" customWidth="1"/>
    <col min="16129" max="16129" width="7.7109375" customWidth="1"/>
    <col min="16130" max="16130" width="59.42578125" customWidth="1"/>
    <col min="16131" max="16131" width="13.28515625" customWidth="1"/>
    <col min="16132" max="16132" width="14.42578125" customWidth="1"/>
    <col min="16133" max="16135" width="0" hidden="1" customWidth="1"/>
    <col min="16136" max="16136" width="14" customWidth="1"/>
    <col min="16137" max="16141" width="0" hidden="1" customWidth="1"/>
  </cols>
  <sheetData>
    <row r="1" spans="1:256" ht="14.25" customHeight="1" x14ac:dyDescent="0.2">
      <c r="D1" s="593" t="s">
        <v>1227</v>
      </c>
      <c r="E1" s="593"/>
      <c r="F1" s="593"/>
      <c r="G1" s="593"/>
      <c r="H1" s="593"/>
    </row>
    <row r="2" spans="1:256" ht="53.25" customHeight="1" x14ac:dyDescent="0.25">
      <c r="A2" s="304"/>
      <c r="B2" s="42"/>
      <c r="C2" s="42"/>
      <c r="D2" s="503" t="s">
        <v>1275</v>
      </c>
      <c r="E2" s="503"/>
      <c r="F2" s="503"/>
      <c r="G2" s="503"/>
      <c r="H2" s="503"/>
    </row>
    <row r="3" spans="1:256" ht="15.75" x14ac:dyDescent="0.25">
      <c r="A3" s="304"/>
      <c r="B3" s="42"/>
      <c r="C3" s="42"/>
      <c r="D3" s="451"/>
      <c r="E3" s="451"/>
      <c r="F3" s="451"/>
      <c r="G3" s="451"/>
      <c r="H3" s="451"/>
    </row>
    <row r="4" spans="1:256" ht="14.25" x14ac:dyDescent="0.2">
      <c r="A4" s="594" t="s">
        <v>1278</v>
      </c>
      <c r="B4" s="594"/>
      <c r="C4" s="594"/>
      <c r="D4" s="594"/>
      <c r="E4" s="594"/>
      <c r="F4" s="594"/>
      <c r="G4" s="594"/>
      <c r="H4" s="594"/>
    </row>
    <row r="5" spans="1:256" ht="30" x14ac:dyDescent="0.25">
      <c r="A5" s="452"/>
      <c r="B5" s="453"/>
      <c r="C5" s="453"/>
      <c r="D5" s="454"/>
      <c r="E5" s="454" t="s">
        <v>549</v>
      </c>
      <c r="F5" s="455"/>
      <c r="G5" s="455"/>
      <c r="H5" s="456" t="s">
        <v>549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42.75" x14ac:dyDescent="0.2">
      <c r="A6" s="457" t="s">
        <v>963</v>
      </c>
      <c r="B6" s="458" t="s">
        <v>672</v>
      </c>
      <c r="C6" s="458" t="s">
        <v>1272</v>
      </c>
      <c r="D6" s="459" t="s">
        <v>1273</v>
      </c>
      <c r="E6" s="458"/>
      <c r="F6" s="455" t="s">
        <v>1276</v>
      </c>
      <c r="G6" s="455"/>
      <c r="H6" s="460" t="s">
        <v>1277</v>
      </c>
      <c r="I6" s="461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13.5" x14ac:dyDescent="0.25">
      <c r="A7" s="462">
        <v>1</v>
      </c>
      <c r="B7" s="463">
        <v>2</v>
      </c>
      <c r="C7" s="463">
        <v>3</v>
      </c>
      <c r="D7" s="463">
        <v>4</v>
      </c>
      <c r="E7" s="463"/>
      <c r="F7" s="464"/>
      <c r="G7" s="464"/>
      <c r="H7" s="465">
        <v>5</v>
      </c>
      <c r="I7" s="461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30" x14ac:dyDescent="0.2">
      <c r="A8" s="466" t="s">
        <v>190</v>
      </c>
      <c r="B8" s="467" t="s">
        <v>969</v>
      </c>
      <c r="C8" s="468">
        <v>5767.6234999999997</v>
      </c>
      <c r="D8" s="468">
        <v>5767.6233199999997</v>
      </c>
      <c r="E8" s="469">
        <f>'[1]11 вед'!AD753+'[1]11 вед'!AD1777+'[1]11 вед'!AD1839+'[1]11 вед'!AD1842</f>
        <v>0</v>
      </c>
      <c r="F8" s="470">
        <f>D8/$D13*100</f>
        <v>0.47354890722016646</v>
      </c>
      <c r="G8" s="470">
        <f>E8/$D13*100</f>
        <v>0</v>
      </c>
      <c r="H8" s="471">
        <f t="shared" ref="H8:H13" si="0">D8/C8*100</f>
        <v>99.999996879130549</v>
      </c>
      <c r="I8" s="472" t="e">
        <f>#REF!+#REF!+#REF!+#REF!+#REF!+#REF!+#REF!+#REF!+#REF!</f>
        <v>#REF!</v>
      </c>
      <c r="J8" s="472" t="e">
        <f>#REF!+#REF!+#REF!+#REF!+#REF!+#REF!+#REF!+#REF!+#REF!</f>
        <v>#REF!</v>
      </c>
      <c r="K8" s="473" t="e">
        <f>#REF!+#REF!+#REF!+#REF!+#REF!+#REF!+#REF!+#REF!+#REF!+#REF!+#REF!</f>
        <v>#REF!</v>
      </c>
      <c r="L8" s="473" t="e">
        <f>#REF!+#REF!+#REF!+#REF!+#REF!+#REF!+#REF!+#REF!+#REF!+#REF!+#REF!</f>
        <v>#REF!</v>
      </c>
      <c r="M8" s="474"/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4"/>
      <c r="BG8" s="474"/>
      <c r="BH8" s="474"/>
      <c r="BI8" s="474"/>
      <c r="BJ8" s="474"/>
      <c r="BK8" s="474"/>
      <c r="BL8" s="474"/>
      <c r="BM8" s="474"/>
      <c r="BN8" s="474"/>
      <c r="BO8" s="474"/>
      <c r="BP8" s="474"/>
      <c r="BQ8" s="474"/>
      <c r="BR8" s="474"/>
      <c r="BS8" s="474"/>
      <c r="BT8" s="474"/>
      <c r="BU8" s="474"/>
      <c r="BV8" s="474"/>
      <c r="BW8" s="474"/>
      <c r="BX8" s="474"/>
      <c r="BY8" s="474"/>
      <c r="BZ8" s="474"/>
      <c r="CA8" s="474"/>
      <c r="CB8" s="474"/>
      <c r="CC8" s="474"/>
      <c r="CD8" s="474"/>
      <c r="CE8" s="474"/>
      <c r="CF8" s="474"/>
      <c r="CG8" s="474"/>
      <c r="CH8" s="474"/>
      <c r="CI8" s="474"/>
      <c r="CJ8" s="474"/>
      <c r="CK8" s="474"/>
      <c r="CL8" s="474"/>
      <c r="CM8" s="474"/>
      <c r="CN8" s="474"/>
      <c r="CO8" s="474"/>
      <c r="CP8" s="474"/>
      <c r="CQ8" s="474"/>
      <c r="CR8" s="474"/>
      <c r="CS8" s="474"/>
      <c r="CT8" s="474"/>
      <c r="CU8" s="474"/>
      <c r="CV8" s="474"/>
      <c r="CW8" s="474"/>
      <c r="CX8" s="474"/>
      <c r="CY8" s="474"/>
      <c r="CZ8" s="474"/>
      <c r="DA8" s="474"/>
      <c r="DB8" s="474"/>
      <c r="DC8" s="474"/>
      <c r="DD8" s="474"/>
      <c r="DE8" s="474"/>
      <c r="DF8" s="474"/>
      <c r="DG8" s="474"/>
      <c r="DH8" s="474"/>
      <c r="DI8" s="474"/>
      <c r="DJ8" s="474"/>
      <c r="DK8" s="474"/>
      <c r="DL8" s="474"/>
      <c r="DM8" s="474"/>
      <c r="DN8" s="474"/>
      <c r="DO8" s="474"/>
      <c r="DP8" s="474"/>
      <c r="DQ8" s="474"/>
      <c r="DR8" s="474"/>
      <c r="DS8" s="474"/>
      <c r="DT8" s="474"/>
      <c r="DU8" s="474"/>
      <c r="DV8" s="474"/>
      <c r="DW8" s="474"/>
      <c r="DX8" s="474"/>
      <c r="DY8" s="474"/>
      <c r="DZ8" s="474"/>
      <c r="EA8" s="474"/>
      <c r="EB8" s="474"/>
      <c r="EC8" s="474"/>
      <c r="ED8" s="474"/>
      <c r="EE8" s="474"/>
      <c r="EF8" s="474"/>
      <c r="EG8" s="474"/>
      <c r="EH8" s="474"/>
      <c r="EI8" s="474"/>
      <c r="EJ8" s="474"/>
      <c r="EK8" s="474"/>
      <c r="EL8" s="474"/>
      <c r="EM8" s="474"/>
      <c r="EN8" s="474"/>
      <c r="EO8" s="474"/>
      <c r="EP8" s="474"/>
      <c r="EQ8" s="474"/>
      <c r="ER8" s="474"/>
      <c r="ES8" s="474"/>
      <c r="ET8" s="474"/>
      <c r="EU8" s="474"/>
      <c r="EV8" s="474"/>
      <c r="EW8" s="474"/>
      <c r="EX8" s="474"/>
      <c r="EY8" s="474"/>
      <c r="EZ8" s="474"/>
      <c r="FA8" s="474"/>
      <c r="FB8" s="474"/>
      <c r="FC8" s="474"/>
      <c r="FD8" s="474"/>
      <c r="FE8" s="474"/>
      <c r="FF8" s="474"/>
      <c r="FG8" s="474"/>
      <c r="FH8" s="474"/>
      <c r="FI8" s="474"/>
      <c r="FJ8" s="474"/>
      <c r="FK8" s="474"/>
      <c r="FL8" s="474"/>
      <c r="FM8" s="474"/>
      <c r="FN8" s="474"/>
      <c r="FO8" s="474"/>
      <c r="FP8" s="474"/>
      <c r="FQ8" s="474"/>
      <c r="FR8" s="474"/>
      <c r="FS8" s="474"/>
      <c r="FT8" s="474"/>
      <c r="FU8" s="474"/>
      <c r="FV8" s="474"/>
      <c r="FW8" s="474"/>
      <c r="FX8" s="474"/>
      <c r="FY8" s="474"/>
      <c r="FZ8" s="474"/>
      <c r="GA8" s="474"/>
      <c r="GB8" s="474"/>
      <c r="GC8" s="474"/>
      <c r="GD8" s="474"/>
      <c r="GE8" s="474"/>
      <c r="GF8" s="474"/>
      <c r="GG8" s="474"/>
      <c r="GH8" s="474"/>
      <c r="GI8" s="474"/>
      <c r="GJ8" s="474"/>
      <c r="GK8" s="474"/>
      <c r="GL8" s="474"/>
      <c r="GM8" s="474"/>
      <c r="GN8" s="474"/>
      <c r="GO8" s="474"/>
      <c r="GP8" s="474"/>
      <c r="GQ8" s="474"/>
      <c r="GR8" s="474"/>
      <c r="GS8" s="474"/>
      <c r="GT8" s="474"/>
      <c r="GU8" s="474"/>
      <c r="GV8" s="474"/>
      <c r="GW8" s="474"/>
      <c r="GX8" s="474"/>
      <c r="GY8" s="474"/>
      <c r="GZ8" s="474"/>
      <c r="HA8" s="474"/>
      <c r="HB8" s="474"/>
      <c r="HC8" s="474"/>
      <c r="HD8" s="474"/>
      <c r="HE8" s="474"/>
      <c r="HF8" s="474"/>
      <c r="HG8" s="474"/>
      <c r="HH8" s="474"/>
      <c r="HI8" s="474"/>
      <c r="HJ8" s="474"/>
      <c r="HK8" s="474"/>
      <c r="HL8" s="474"/>
      <c r="HM8" s="474"/>
      <c r="HN8" s="474"/>
      <c r="HO8" s="474"/>
      <c r="HP8" s="474"/>
      <c r="HQ8" s="474"/>
      <c r="HR8" s="474"/>
      <c r="HS8" s="474"/>
      <c r="HT8" s="474"/>
      <c r="HU8" s="474"/>
      <c r="HV8" s="474"/>
      <c r="HW8" s="474"/>
      <c r="HX8" s="474"/>
      <c r="HY8" s="474"/>
      <c r="HZ8" s="474"/>
      <c r="IA8" s="474"/>
      <c r="IB8" s="474"/>
      <c r="IC8" s="474"/>
      <c r="ID8" s="474"/>
      <c r="IE8" s="474"/>
      <c r="IF8" s="474"/>
      <c r="IG8" s="474"/>
      <c r="IH8" s="474"/>
      <c r="II8" s="474"/>
      <c r="IJ8" s="474"/>
      <c r="IK8" s="474"/>
      <c r="IL8" s="474"/>
      <c r="IM8" s="474"/>
      <c r="IN8" s="474"/>
      <c r="IO8" s="474"/>
      <c r="IP8" s="474"/>
      <c r="IQ8" s="474"/>
      <c r="IR8" s="474"/>
      <c r="IS8" s="474"/>
      <c r="IT8" s="474"/>
      <c r="IU8" s="474"/>
      <c r="IV8" s="474"/>
    </row>
    <row r="9" spans="1:256" ht="30" x14ac:dyDescent="0.2">
      <c r="A9" s="466" t="s">
        <v>192</v>
      </c>
      <c r="B9" s="266" t="s">
        <v>970</v>
      </c>
      <c r="C9" s="475">
        <v>815534.6081999999</v>
      </c>
      <c r="D9" s="475">
        <v>815509.00010999991</v>
      </c>
      <c r="E9" s="46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9" s="470">
        <f>D9/$D13*100</f>
        <v>66.957111171105581</v>
      </c>
      <c r="G9" s="470" t="e">
        <f>E9/$D13*100</f>
        <v>#VALUE!</v>
      </c>
      <c r="H9" s="471">
        <f t="shared" si="0"/>
        <v>99.996859962809353</v>
      </c>
      <c r="I9" s="472" t="e">
        <f>#REF!-#REF!-#REF!-#REF!-#REF!-#REF!-#REF!-#REF!+#REF!-#REF!-#REF!-#REF!-#REF!-#REF!+#REF!+#REF!+#REF!+#REF!-#REF!+#REF!</f>
        <v>#REF!</v>
      </c>
      <c r="J9" s="472" t="e">
        <f>#REF!-#REF!-#REF!-#REF!-#REF!-#REF!-#REF!-#REF!+#REF!-#REF!-#REF!-#REF!-#REF!-#REF!+#REF!+#REF!+#REF!+#REF!-#REF!+#REF!</f>
        <v>#REF!</v>
      </c>
      <c r="K9" s="473" t="e">
        <f>#REF!-#REF!-#REF!-#REF!-#REF!-#REF!-#REF!-#REF!+#REF!-#REF!-#REF!-#REF!-#REF!-#REF!+#REF!+#REF!+#REF!+#REF!+#REF!+#REF!+#REF!+#REF!+#REF!+#REF!+#REF!+#REF!+#REF!+#REF!+#REF!+#REF!+#REF!+#REF!+#REF!</f>
        <v>#REF!</v>
      </c>
      <c r="L9" s="473" t="e">
        <f>#REF!-#REF!-#REF!-#REF!-#REF!-#REF!-#REF!-#REF!+#REF!-#REF!-#REF!-#REF!-#REF!-#REF!+#REF!+#REF!+#REF!+#REF!+#REF!+#REF!+#REF!+#REF!+#REF!+#REF!+#REF!+#REF!+#REF!+#REF!+#REF!+#REF!+#REF!+#REF!+#REF!</f>
        <v>#REF!</v>
      </c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474"/>
      <c r="DJ9" s="474"/>
      <c r="DK9" s="474"/>
      <c r="DL9" s="474"/>
      <c r="DM9" s="474"/>
      <c r="DN9" s="474"/>
      <c r="DO9" s="474"/>
      <c r="DP9" s="474"/>
      <c r="DQ9" s="474"/>
      <c r="DR9" s="474"/>
      <c r="DS9" s="474"/>
      <c r="DT9" s="474"/>
      <c r="DU9" s="474"/>
      <c r="DV9" s="474"/>
      <c r="DW9" s="474"/>
      <c r="DX9" s="474"/>
      <c r="DY9" s="474"/>
      <c r="DZ9" s="474"/>
      <c r="EA9" s="474"/>
      <c r="EB9" s="474"/>
      <c r="EC9" s="474"/>
      <c r="ED9" s="474"/>
      <c r="EE9" s="474"/>
      <c r="EF9" s="474"/>
      <c r="EG9" s="474"/>
      <c r="EH9" s="474"/>
      <c r="EI9" s="474"/>
      <c r="EJ9" s="474"/>
      <c r="EK9" s="474"/>
      <c r="EL9" s="474"/>
      <c r="EM9" s="474"/>
      <c r="EN9" s="474"/>
      <c r="EO9" s="474"/>
      <c r="EP9" s="474"/>
      <c r="EQ9" s="474"/>
      <c r="ER9" s="474"/>
      <c r="ES9" s="474"/>
      <c r="ET9" s="474"/>
      <c r="EU9" s="474"/>
      <c r="EV9" s="474"/>
      <c r="EW9" s="474"/>
      <c r="EX9" s="474"/>
      <c r="EY9" s="474"/>
      <c r="EZ9" s="474"/>
      <c r="FA9" s="474"/>
      <c r="FB9" s="474"/>
      <c r="FC9" s="474"/>
      <c r="FD9" s="474"/>
      <c r="FE9" s="474"/>
      <c r="FF9" s="474"/>
      <c r="FG9" s="474"/>
      <c r="FH9" s="474"/>
      <c r="FI9" s="474"/>
      <c r="FJ9" s="474"/>
      <c r="FK9" s="474"/>
      <c r="FL9" s="474"/>
      <c r="FM9" s="474"/>
      <c r="FN9" s="474"/>
      <c r="FO9" s="474"/>
      <c r="FP9" s="474"/>
      <c r="FQ9" s="474"/>
      <c r="FR9" s="474"/>
      <c r="FS9" s="474"/>
      <c r="FT9" s="474"/>
      <c r="FU9" s="474"/>
      <c r="FV9" s="474"/>
      <c r="FW9" s="474"/>
      <c r="FX9" s="474"/>
      <c r="FY9" s="474"/>
      <c r="FZ9" s="474"/>
      <c r="GA9" s="474"/>
      <c r="GB9" s="474"/>
      <c r="GC9" s="474"/>
      <c r="GD9" s="474"/>
      <c r="GE9" s="474"/>
      <c r="GF9" s="474"/>
      <c r="GG9" s="474"/>
      <c r="GH9" s="474"/>
      <c r="GI9" s="474"/>
      <c r="GJ9" s="474"/>
      <c r="GK9" s="474"/>
      <c r="GL9" s="474"/>
      <c r="GM9" s="474"/>
      <c r="GN9" s="474"/>
      <c r="GO9" s="474"/>
      <c r="GP9" s="474"/>
      <c r="GQ9" s="474"/>
      <c r="GR9" s="474"/>
      <c r="GS9" s="474"/>
      <c r="GT9" s="474"/>
      <c r="GU9" s="474"/>
      <c r="GV9" s="474"/>
      <c r="GW9" s="474"/>
      <c r="GX9" s="474"/>
      <c r="GY9" s="474"/>
      <c r="GZ9" s="474"/>
      <c r="HA9" s="474"/>
      <c r="HB9" s="474"/>
      <c r="HC9" s="474"/>
      <c r="HD9" s="474"/>
      <c r="HE9" s="474"/>
      <c r="HF9" s="474"/>
      <c r="HG9" s="474"/>
      <c r="HH9" s="474"/>
      <c r="HI9" s="474"/>
      <c r="HJ9" s="474"/>
      <c r="HK9" s="474"/>
      <c r="HL9" s="474"/>
      <c r="HM9" s="474"/>
      <c r="HN9" s="474"/>
      <c r="HO9" s="474"/>
      <c r="HP9" s="474"/>
      <c r="HQ9" s="474"/>
      <c r="HR9" s="474"/>
      <c r="HS9" s="474"/>
      <c r="HT9" s="474"/>
      <c r="HU9" s="474"/>
      <c r="HV9" s="474"/>
      <c r="HW9" s="474"/>
      <c r="HX9" s="474"/>
      <c r="HY9" s="474"/>
      <c r="HZ9" s="474"/>
      <c r="IA9" s="474"/>
      <c r="IB9" s="474"/>
      <c r="IC9" s="474"/>
      <c r="ID9" s="474"/>
      <c r="IE9" s="474"/>
      <c r="IF9" s="474"/>
      <c r="IG9" s="474"/>
      <c r="IH9" s="474"/>
      <c r="II9" s="474"/>
      <c r="IJ9" s="474"/>
      <c r="IK9" s="474"/>
      <c r="IL9" s="474"/>
      <c r="IM9" s="474"/>
      <c r="IN9" s="474"/>
      <c r="IO9" s="474"/>
      <c r="IP9" s="474"/>
      <c r="IQ9" s="474"/>
      <c r="IR9" s="474"/>
      <c r="IS9" s="474"/>
      <c r="IT9" s="474"/>
      <c r="IU9" s="474"/>
      <c r="IV9" s="474"/>
    </row>
    <row r="10" spans="1:256" ht="30" x14ac:dyDescent="0.2">
      <c r="A10" s="466" t="s">
        <v>194</v>
      </c>
      <c r="B10" s="266" t="s">
        <v>971</v>
      </c>
      <c r="C10" s="471">
        <v>75937.775780000127</v>
      </c>
      <c r="D10" s="471">
        <v>71452.78278000014</v>
      </c>
      <c r="E10" s="469">
        <f>'[1]11 вед'!AD785+'[1]11 вед'!AD802+'[1]11 вед'!AD970+'[1]11 вед'!AD1470+'[1]11 вед'!AD1845+'[1]11 вед'!AD1274</f>
        <v>0</v>
      </c>
      <c r="F10" s="470">
        <f>D10/D13*100</f>
        <v>5.8666083629242616</v>
      </c>
      <c r="G10" s="470" t="e">
        <f>E10/E13*100</f>
        <v>#VALUE!</v>
      </c>
      <c r="H10" s="471">
        <f t="shared" si="0"/>
        <v>94.093857827764822</v>
      </c>
      <c r="I10" s="472" t="e">
        <f>#REF!+#REF!+#REF!+#REF!+#REF!+#REF!+#REF!+#REF!+#REF!+#REF!+#REF!+#REF!+#REF!+#REF!+#REF!+#REF!+#REF!</f>
        <v>#REF!</v>
      </c>
      <c r="J10" s="472" t="e">
        <f>#REF!+#REF!+#REF!+#REF!+#REF!+#REF!+#REF!+#REF!+#REF!+#REF!+#REF!+#REF!+#REF!+#REF!+#REF!+#REF!+#REF!</f>
        <v>#REF!</v>
      </c>
      <c r="K10" s="473" t="e">
        <f>#REF!+#REF!+#REF!+#REF!+#REF!+#REF!+#REF!+#REF!+#REF!+#REF!+#REF!+#REF!+#REF!+#REF!+#REF!+#REF!+#REF!</f>
        <v>#REF!</v>
      </c>
      <c r="L10" s="473" t="e">
        <f>#REF!+#REF!+#REF!+#REF!+#REF!+#REF!+#REF!+#REF!+#REF!+#REF!+#REF!+#REF!+#REF!+#REF!+#REF!+#REF!+#REF!</f>
        <v>#REF!</v>
      </c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  <c r="BT10" s="474"/>
      <c r="BU10" s="474"/>
      <c r="BV10" s="474"/>
      <c r="BW10" s="474"/>
      <c r="BX10" s="474"/>
      <c r="BY10" s="474"/>
      <c r="BZ10" s="474"/>
      <c r="CA10" s="474"/>
      <c r="CB10" s="474"/>
      <c r="CC10" s="474"/>
      <c r="CD10" s="474"/>
      <c r="CE10" s="474"/>
      <c r="CF10" s="474"/>
      <c r="CG10" s="474"/>
      <c r="CH10" s="474"/>
      <c r="CI10" s="474"/>
      <c r="CJ10" s="474"/>
      <c r="CK10" s="474"/>
      <c r="CL10" s="474"/>
      <c r="CM10" s="474"/>
      <c r="CN10" s="474"/>
      <c r="CO10" s="474"/>
      <c r="CP10" s="474"/>
      <c r="CQ10" s="474"/>
      <c r="CR10" s="474"/>
      <c r="CS10" s="474"/>
      <c r="CT10" s="474"/>
      <c r="CU10" s="474"/>
      <c r="CV10" s="474"/>
      <c r="CW10" s="474"/>
      <c r="CX10" s="474"/>
      <c r="CY10" s="474"/>
      <c r="CZ10" s="474"/>
      <c r="DA10" s="474"/>
      <c r="DB10" s="474"/>
      <c r="DC10" s="474"/>
      <c r="DD10" s="474"/>
      <c r="DE10" s="474"/>
      <c r="DF10" s="474"/>
      <c r="DG10" s="474"/>
      <c r="DH10" s="474"/>
      <c r="DI10" s="474"/>
      <c r="DJ10" s="474"/>
      <c r="DK10" s="474"/>
      <c r="DL10" s="474"/>
      <c r="DM10" s="474"/>
      <c r="DN10" s="474"/>
      <c r="DO10" s="474"/>
      <c r="DP10" s="474"/>
      <c r="DQ10" s="474"/>
      <c r="DR10" s="474"/>
      <c r="DS10" s="474"/>
      <c r="DT10" s="474"/>
      <c r="DU10" s="474"/>
      <c r="DV10" s="474"/>
      <c r="DW10" s="474"/>
      <c r="DX10" s="474"/>
      <c r="DY10" s="474"/>
      <c r="DZ10" s="474"/>
      <c r="EA10" s="474"/>
      <c r="EB10" s="474"/>
      <c r="EC10" s="474"/>
      <c r="ED10" s="474"/>
      <c r="EE10" s="474"/>
      <c r="EF10" s="474"/>
      <c r="EG10" s="474"/>
      <c r="EH10" s="474"/>
      <c r="EI10" s="474"/>
      <c r="EJ10" s="474"/>
      <c r="EK10" s="474"/>
      <c r="EL10" s="474"/>
      <c r="EM10" s="474"/>
      <c r="EN10" s="474"/>
      <c r="EO10" s="474"/>
      <c r="EP10" s="474"/>
      <c r="EQ10" s="474"/>
      <c r="ER10" s="474"/>
      <c r="ES10" s="474"/>
      <c r="ET10" s="474"/>
      <c r="EU10" s="474"/>
      <c r="EV10" s="474"/>
      <c r="EW10" s="474"/>
      <c r="EX10" s="474"/>
      <c r="EY10" s="474"/>
      <c r="EZ10" s="474"/>
      <c r="FA10" s="474"/>
      <c r="FB10" s="474"/>
      <c r="FC10" s="474"/>
      <c r="FD10" s="474"/>
      <c r="FE10" s="474"/>
      <c r="FF10" s="474"/>
      <c r="FG10" s="474"/>
      <c r="FH10" s="474"/>
      <c r="FI10" s="474"/>
      <c r="FJ10" s="474"/>
      <c r="FK10" s="474"/>
      <c r="FL10" s="474"/>
      <c r="FM10" s="474"/>
      <c r="FN10" s="474"/>
      <c r="FO10" s="474"/>
      <c r="FP10" s="474"/>
      <c r="FQ10" s="474"/>
      <c r="FR10" s="474"/>
      <c r="FS10" s="474"/>
      <c r="FT10" s="474"/>
      <c r="FU10" s="474"/>
      <c r="FV10" s="474"/>
      <c r="FW10" s="474"/>
      <c r="FX10" s="474"/>
      <c r="FY10" s="474"/>
      <c r="FZ10" s="474"/>
      <c r="GA10" s="474"/>
      <c r="GB10" s="474"/>
      <c r="GC10" s="474"/>
      <c r="GD10" s="474"/>
      <c r="GE10" s="474"/>
      <c r="GF10" s="474"/>
      <c r="GG10" s="474"/>
      <c r="GH10" s="474"/>
      <c r="GI10" s="474"/>
      <c r="GJ10" s="474"/>
      <c r="GK10" s="474"/>
      <c r="GL10" s="474"/>
      <c r="GM10" s="474"/>
      <c r="GN10" s="474"/>
      <c r="GO10" s="474"/>
      <c r="GP10" s="474"/>
      <c r="GQ10" s="474"/>
      <c r="GR10" s="474"/>
      <c r="GS10" s="474"/>
      <c r="GT10" s="474"/>
      <c r="GU10" s="474"/>
      <c r="GV10" s="474"/>
      <c r="GW10" s="474"/>
      <c r="GX10" s="474"/>
      <c r="GY10" s="474"/>
      <c r="GZ10" s="474"/>
      <c r="HA10" s="474"/>
      <c r="HB10" s="474"/>
      <c r="HC10" s="474"/>
      <c r="HD10" s="474"/>
      <c r="HE10" s="474"/>
      <c r="HF10" s="474"/>
      <c r="HG10" s="474"/>
      <c r="HH10" s="474"/>
      <c r="HI10" s="474"/>
      <c r="HJ10" s="474"/>
      <c r="HK10" s="474"/>
      <c r="HL10" s="474"/>
      <c r="HM10" s="474"/>
      <c r="HN10" s="474"/>
      <c r="HO10" s="474"/>
      <c r="HP10" s="474"/>
      <c r="HQ10" s="474"/>
      <c r="HR10" s="474"/>
      <c r="HS10" s="474"/>
      <c r="HT10" s="474"/>
      <c r="HU10" s="474"/>
      <c r="HV10" s="474"/>
      <c r="HW10" s="474"/>
      <c r="HX10" s="474"/>
      <c r="HY10" s="474"/>
      <c r="HZ10" s="474"/>
      <c r="IA10" s="474"/>
      <c r="IB10" s="474"/>
      <c r="IC10" s="474"/>
      <c r="ID10" s="474"/>
      <c r="IE10" s="474"/>
      <c r="IF10" s="474"/>
      <c r="IG10" s="474"/>
      <c r="IH10" s="474"/>
      <c r="II10" s="474"/>
      <c r="IJ10" s="474"/>
      <c r="IK10" s="474"/>
      <c r="IL10" s="474"/>
      <c r="IM10" s="474"/>
      <c r="IN10" s="474"/>
      <c r="IO10" s="474"/>
      <c r="IP10" s="474"/>
      <c r="IQ10" s="474"/>
      <c r="IR10" s="474"/>
      <c r="IS10" s="474"/>
      <c r="IT10" s="474"/>
      <c r="IU10" s="474"/>
      <c r="IV10" s="474"/>
    </row>
    <row r="11" spans="1:256" ht="30" x14ac:dyDescent="0.2">
      <c r="A11" s="466" t="s">
        <v>196</v>
      </c>
      <c r="B11" s="266" t="s">
        <v>972</v>
      </c>
      <c r="C11" s="475">
        <v>297884.81485999998</v>
      </c>
      <c r="D11" s="475">
        <v>269516.23624</v>
      </c>
      <c r="E11" s="469" t="e">
        <f>'[1]11 вед'!AD409+'[1]11 вед'!AD1619+'[1]11 вед'!AD1739+'[1]11 вед'!AD1810+'[1]11 вед'!AD1849+'[1]11 вед'!AD1917+'[1]11 вед'!AD1915</f>
        <v>#VALUE!</v>
      </c>
      <c r="F11" s="470">
        <f>D11/D13*100</f>
        <v>22.128546208448341</v>
      </c>
      <c r="G11" s="470" t="e">
        <f>E11/E13*100</f>
        <v>#VALUE!</v>
      </c>
      <c r="H11" s="471">
        <f t="shared" si="0"/>
        <v>90.476661714584992</v>
      </c>
      <c r="I11" s="476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  <c r="J11" s="476" t="e">
        <f>#REF!+#REF!+#REF!+#REF!+#REF!+#REF!+#REF!+#REF!+#REF!+#REF!+#REF!+#REF!+#REF!+#REF!+#REF!+#REF!+#REF!+#REF!+#REF!+#REF!+#REF!+#REF!+#REF!+#REF!+#REF!+#REF!+#REF!+#REF!+#REF!+#REF!+#REF!+#REF!+#REF!+#REF!+#REF!+#REF!+#REF!</f>
        <v>#REF!</v>
      </c>
      <c r="K11" s="473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L11" s="473" t="e">
        <f>#REF!+#REF!+#REF!+#REF!+#REF!+#REF!+#REF!+#REF!+#REF!+#REF!+#REF!+#REF!+#REF!+#REF!+#REF!+#REF!+#REF!+#REF!+#REF!+#REF!+#REF!+#REF!+#REF!+#REF!+#REF!+#REF!+#REF!+#REF!+#REF!+#REF!+#REF!+#REF!+#REF!+#REF!+#REF!+#REF!</f>
        <v>#REF!</v>
      </c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4"/>
      <c r="BG11" s="474"/>
      <c r="BH11" s="474"/>
      <c r="BI11" s="474"/>
      <c r="BJ11" s="474"/>
      <c r="BK11" s="474"/>
      <c r="BL11" s="474"/>
      <c r="BM11" s="474"/>
      <c r="BN11" s="474"/>
      <c r="BO11" s="474"/>
      <c r="BP11" s="474"/>
      <c r="BQ11" s="474"/>
      <c r="BR11" s="474"/>
      <c r="BS11" s="474"/>
      <c r="BT11" s="474"/>
      <c r="BU11" s="474"/>
      <c r="BV11" s="474"/>
      <c r="BW11" s="474"/>
      <c r="BX11" s="474"/>
      <c r="BY11" s="474"/>
      <c r="BZ11" s="474"/>
      <c r="CA11" s="474"/>
      <c r="CB11" s="474"/>
      <c r="CC11" s="474"/>
      <c r="CD11" s="474"/>
      <c r="CE11" s="474"/>
      <c r="CF11" s="474"/>
      <c r="CG11" s="474"/>
      <c r="CH11" s="474"/>
      <c r="CI11" s="474"/>
      <c r="CJ11" s="474"/>
      <c r="CK11" s="474"/>
      <c r="CL11" s="474"/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4"/>
      <c r="CY11" s="474"/>
      <c r="CZ11" s="474"/>
      <c r="DA11" s="474"/>
      <c r="DB11" s="474"/>
      <c r="DC11" s="474"/>
      <c r="DD11" s="474"/>
      <c r="DE11" s="474"/>
      <c r="DF11" s="474"/>
      <c r="DG11" s="474"/>
      <c r="DH11" s="474"/>
      <c r="DI11" s="474"/>
      <c r="DJ11" s="474"/>
      <c r="DK11" s="474"/>
      <c r="DL11" s="474"/>
      <c r="DM11" s="474"/>
      <c r="DN11" s="474"/>
      <c r="DO11" s="474"/>
      <c r="DP11" s="474"/>
      <c r="DQ11" s="474"/>
      <c r="DR11" s="474"/>
      <c r="DS11" s="474"/>
      <c r="DT11" s="474"/>
      <c r="DU11" s="474"/>
      <c r="DV11" s="474"/>
      <c r="DW11" s="474"/>
      <c r="DX11" s="474"/>
      <c r="DY11" s="474"/>
      <c r="DZ11" s="474"/>
      <c r="EA11" s="474"/>
      <c r="EB11" s="474"/>
      <c r="EC11" s="474"/>
      <c r="ED11" s="474"/>
      <c r="EE11" s="474"/>
      <c r="EF11" s="474"/>
      <c r="EG11" s="474"/>
      <c r="EH11" s="474"/>
      <c r="EI11" s="474"/>
      <c r="EJ11" s="474"/>
      <c r="EK11" s="474"/>
      <c r="EL11" s="474"/>
      <c r="EM11" s="474"/>
      <c r="EN11" s="474"/>
      <c r="EO11" s="474"/>
      <c r="EP11" s="474"/>
      <c r="EQ11" s="474"/>
      <c r="ER11" s="474"/>
      <c r="ES11" s="474"/>
      <c r="ET11" s="474"/>
      <c r="EU11" s="474"/>
      <c r="EV11" s="474"/>
      <c r="EW11" s="474"/>
      <c r="EX11" s="474"/>
      <c r="EY11" s="474"/>
      <c r="EZ11" s="474"/>
      <c r="FA11" s="474"/>
      <c r="FB11" s="474"/>
      <c r="FC11" s="474"/>
      <c r="FD11" s="474"/>
      <c r="FE11" s="474"/>
      <c r="FF11" s="474"/>
      <c r="FG11" s="474"/>
      <c r="FH11" s="474"/>
      <c r="FI11" s="474"/>
      <c r="FJ11" s="474"/>
      <c r="FK11" s="474"/>
      <c r="FL11" s="474"/>
      <c r="FM11" s="474"/>
      <c r="FN11" s="474"/>
      <c r="FO11" s="474"/>
      <c r="FP11" s="474"/>
      <c r="FQ11" s="474"/>
      <c r="FR11" s="474"/>
      <c r="FS11" s="474"/>
      <c r="FT11" s="474"/>
      <c r="FU11" s="474"/>
      <c r="FV11" s="474"/>
      <c r="FW11" s="474"/>
      <c r="FX11" s="474"/>
      <c r="FY11" s="474"/>
      <c r="FZ11" s="474"/>
      <c r="GA11" s="474"/>
      <c r="GB11" s="474"/>
      <c r="GC11" s="474"/>
      <c r="GD11" s="474"/>
      <c r="GE11" s="474"/>
      <c r="GF11" s="474"/>
      <c r="GG11" s="474"/>
      <c r="GH11" s="474"/>
      <c r="GI11" s="474"/>
      <c r="GJ11" s="474"/>
      <c r="GK11" s="474"/>
      <c r="GL11" s="474"/>
      <c r="GM11" s="474"/>
      <c r="GN11" s="474"/>
      <c r="GO11" s="474"/>
      <c r="GP11" s="474"/>
      <c r="GQ11" s="474"/>
      <c r="GR11" s="474"/>
      <c r="GS11" s="474"/>
      <c r="GT11" s="474"/>
      <c r="GU11" s="474"/>
      <c r="GV11" s="474"/>
      <c r="GW11" s="474"/>
      <c r="GX11" s="474"/>
      <c r="GY11" s="474"/>
      <c r="GZ11" s="474"/>
      <c r="HA11" s="474"/>
      <c r="HB11" s="474"/>
      <c r="HC11" s="474"/>
      <c r="HD11" s="474"/>
      <c r="HE11" s="474"/>
      <c r="HF11" s="474"/>
      <c r="HG11" s="474"/>
      <c r="HH11" s="474"/>
      <c r="HI11" s="474"/>
      <c r="HJ11" s="474"/>
      <c r="HK11" s="474"/>
      <c r="HL11" s="474"/>
      <c r="HM11" s="474"/>
      <c r="HN11" s="474"/>
      <c r="HO11" s="474"/>
      <c r="HP11" s="474"/>
      <c r="HQ11" s="474"/>
      <c r="HR11" s="474"/>
      <c r="HS11" s="474"/>
      <c r="HT11" s="474"/>
      <c r="HU11" s="474"/>
      <c r="HV11" s="474"/>
      <c r="HW11" s="474"/>
      <c r="HX11" s="474"/>
      <c r="HY11" s="474"/>
      <c r="HZ11" s="474"/>
      <c r="IA11" s="474"/>
      <c r="IB11" s="474"/>
      <c r="IC11" s="474"/>
      <c r="ID11" s="474"/>
      <c r="IE11" s="474"/>
      <c r="IF11" s="474"/>
      <c r="IG11" s="474"/>
      <c r="IH11" s="474"/>
      <c r="II11" s="474"/>
      <c r="IJ11" s="474"/>
      <c r="IK11" s="474"/>
      <c r="IL11" s="474"/>
      <c r="IM11" s="474"/>
      <c r="IN11" s="474"/>
      <c r="IO11" s="474"/>
      <c r="IP11" s="474"/>
      <c r="IQ11" s="474"/>
      <c r="IR11" s="474"/>
      <c r="IS11" s="474"/>
      <c r="IT11" s="474"/>
      <c r="IU11" s="474"/>
      <c r="IV11" s="474"/>
    </row>
    <row r="12" spans="1:256" ht="15" x14ac:dyDescent="0.2">
      <c r="A12" s="466">
        <v>99</v>
      </c>
      <c r="B12" s="266" t="s">
        <v>694</v>
      </c>
      <c r="C12" s="475">
        <v>55711.622799999997</v>
      </c>
      <c r="D12" s="475">
        <v>55711.622799999997</v>
      </c>
      <c r="E12" s="46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2" s="470">
        <f>D12/D13*100</f>
        <v>4.5741853503016401</v>
      </c>
      <c r="G12" s="470" t="e">
        <f>E12/E13*100</f>
        <v>#VALUE!</v>
      </c>
      <c r="H12" s="471">
        <f t="shared" si="0"/>
        <v>100</v>
      </c>
      <c r="I12" s="472" t="e">
        <f>#REF!+#REF!+#REF!+#REF!+#REF!+#REF!+#REF!+#REF!+#REF!+#REF!+#REF!+#REF!+#REF!+#REF!+#REF!+#REF!+#REF!+#REF!+#REF!+#REF!+#REF!+#REF!+#REF!+#REF!+#REF!+#REF!+#REF!</f>
        <v>#REF!</v>
      </c>
      <c r="J12" s="472" t="e">
        <f>#REF!+#REF!+#REF!+#REF!+#REF!+#REF!+#REF!+#REF!+#REF!+#REF!+#REF!+#REF!+#REF!+#REF!+#REF!+#REF!+#REF!+#REF!+#REF!+#REF!+#REF!+#REF!+#REF!+#REF!+#REF!+#REF!+#REF!</f>
        <v>#REF!</v>
      </c>
      <c r="K12" s="47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-#REF!-#REF!+#REF!+#REF!</f>
        <v>#REF!</v>
      </c>
      <c r="L12" s="47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-#REF!-#REF!+#REF!+#REF!</f>
        <v>#REF!</v>
      </c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  <c r="BI12" s="474"/>
      <c r="BJ12" s="474"/>
      <c r="BK12" s="474"/>
      <c r="BL12" s="474"/>
      <c r="BM12" s="474"/>
      <c r="BN12" s="474"/>
      <c r="BO12" s="474"/>
      <c r="BP12" s="474"/>
      <c r="BQ12" s="474"/>
      <c r="BR12" s="474"/>
      <c r="BS12" s="474"/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474"/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4"/>
      <c r="CP12" s="474"/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4"/>
      <c r="DB12" s="474"/>
      <c r="DC12" s="474"/>
      <c r="DD12" s="474"/>
      <c r="DE12" s="474"/>
      <c r="DF12" s="474"/>
      <c r="DG12" s="474"/>
      <c r="DH12" s="474"/>
      <c r="DI12" s="474"/>
      <c r="DJ12" s="474"/>
      <c r="DK12" s="474"/>
      <c r="DL12" s="474"/>
      <c r="DM12" s="474"/>
      <c r="DN12" s="474"/>
      <c r="DO12" s="474"/>
      <c r="DP12" s="474"/>
      <c r="DQ12" s="474"/>
      <c r="DR12" s="474"/>
      <c r="DS12" s="474"/>
      <c r="DT12" s="474"/>
      <c r="DU12" s="474"/>
      <c r="DV12" s="474"/>
      <c r="DW12" s="474"/>
      <c r="DX12" s="474"/>
      <c r="DY12" s="474"/>
      <c r="DZ12" s="474"/>
      <c r="EA12" s="474"/>
      <c r="EB12" s="474"/>
      <c r="EC12" s="474"/>
      <c r="ED12" s="474"/>
      <c r="EE12" s="474"/>
      <c r="EF12" s="474"/>
      <c r="EG12" s="474"/>
      <c r="EH12" s="474"/>
      <c r="EI12" s="474"/>
      <c r="EJ12" s="474"/>
      <c r="EK12" s="474"/>
      <c r="EL12" s="474"/>
      <c r="EM12" s="474"/>
      <c r="EN12" s="474"/>
      <c r="EO12" s="474"/>
      <c r="EP12" s="474"/>
      <c r="EQ12" s="474"/>
      <c r="ER12" s="474"/>
      <c r="ES12" s="474"/>
      <c r="ET12" s="474"/>
      <c r="EU12" s="474"/>
      <c r="EV12" s="474"/>
      <c r="EW12" s="474"/>
      <c r="EX12" s="474"/>
      <c r="EY12" s="474"/>
      <c r="EZ12" s="474"/>
      <c r="FA12" s="474"/>
      <c r="FB12" s="474"/>
      <c r="FC12" s="474"/>
      <c r="FD12" s="474"/>
      <c r="FE12" s="474"/>
      <c r="FF12" s="474"/>
      <c r="FG12" s="474"/>
      <c r="FH12" s="474"/>
      <c r="FI12" s="474"/>
      <c r="FJ12" s="474"/>
      <c r="FK12" s="474"/>
      <c r="FL12" s="474"/>
      <c r="FM12" s="474"/>
      <c r="FN12" s="474"/>
      <c r="FO12" s="474"/>
      <c r="FP12" s="474"/>
      <c r="FQ12" s="474"/>
      <c r="FR12" s="474"/>
      <c r="FS12" s="474"/>
      <c r="FT12" s="474"/>
      <c r="FU12" s="474"/>
      <c r="FV12" s="474"/>
      <c r="FW12" s="474"/>
      <c r="FX12" s="474"/>
      <c r="FY12" s="474"/>
      <c r="FZ12" s="474"/>
      <c r="GA12" s="474"/>
      <c r="GB12" s="474"/>
      <c r="GC12" s="474"/>
      <c r="GD12" s="474"/>
      <c r="GE12" s="474"/>
      <c r="GF12" s="474"/>
      <c r="GG12" s="474"/>
      <c r="GH12" s="474"/>
      <c r="GI12" s="474"/>
      <c r="GJ12" s="474"/>
      <c r="GK12" s="474"/>
      <c r="GL12" s="474"/>
      <c r="GM12" s="474"/>
      <c r="GN12" s="474"/>
      <c r="GO12" s="474"/>
      <c r="GP12" s="474"/>
      <c r="GQ12" s="474"/>
      <c r="GR12" s="474"/>
      <c r="GS12" s="474"/>
      <c r="GT12" s="474"/>
      <c r="GU12" s="474"/>
      <c r="GV12" s="474"/>
      <c r="GW12" s="474"/>
      <c r="GX12" s="474"/>
      <c r="GY12" s="474"/>
      <c r="GZ12" s="474"/>
      <c r="HA12" s="474"/>
      <c r="HB12" s="474"/>
      <c r="HC12" s="474"/>
      <c r="HD12" s="474"/>
      <c r="HE12" s="474"/>
      <c r="HF12" s="474"/>
      <c r="HG12" s="474"/>
      <c r="HH12" s="474"/>
      <c r="HI12" s="474"/>
      <c r="HJ12" s="474"/>
      <c r="HK12" s="474"/>
      <c r="HL12" s="474"/>
      <c r="HM12" s="474"/>
      <c r="HN12" s="474"/>
      <c r="HO12" s="474"/>
      <c r="HP12" s="474"/>
      <c r="HQ12" s="474"/>
      <c r="HR12" s="474"/>
      <c r="HS12" s="474"/>
      <c r="HT12" s="474"/>
      <c r="HU12" s="474"/>
      <c r="HV12" s="474"/>
      <c r="HW12" s="474"/>
      <c r="HX12" s="474"/>
      <c r="HY12" s="474"/>
      <c r="HZ12" s="474"/>
      <c r="IA12" s="474"/>
      <c r="IB12" s="474"/>
      <c r="IC12" s="474"/>
      <c r="ID12" s="474"/>
      <c r="IE12" s="474"/>
      <c r="IF12" s="474"/>
      <c r="IG12" s="474"/>
      <c r="IH12" s="474"/>
      <c r="II12" s="474"/>
      <c r="IJ12" s="474"/>
      <c r="IK12" s="474"/>
      <c r="IL12" s="474"/>
      <c r="IM12" s="474"/>
      <c r="IN12" s="474"/>
      <c r="IO12" s="474"/>
      <c r="IP12" s="474"/>
      <c r="IQ12" s="474"/>
      <c r="IR12" s="474"/>
      <c r="IS12" s="474"/>
      <c r="IT12" s="474"/>
      <c r="IU12" s="474"/>
      <c r="IV12" s="474"/>
    </row>
    <row r="13" spans="1:256" ht="15" x14ac:dyDescent="0.2">
      <c r="A13" s="477"/>
      <c r="B13" s="478" t="s">
        <v>673</v>
      </c>
      <c r="C13" s="479">
        <f>C8+C9+C10+C11+C12</f>
        <v>1250836.44514</v>
      </c>
      <c r="D13" s="479">
        <f>D8+D9+D10+D11+D12</f>
        <v>1217957.2652500002</v>
      </c>
      <c r="E13" s="480" t="e">
        <f>E8+E9+E10+E11+E12</f>
        <v>#VALUE!</v>
      </c>
      <c r="F13" s="480">
        <f>F8+F9+F10+F11+F12</f>
        <v>100</v>
      </c>
      <c r="G13" s="481" t="e">
        <f>G8+G9+G10+G11+G12</f>
        <v>#VALUE!</v>
      </c>
      <c r="H13" s="482">
        <f t="shared" si="0"/>
        <v>97.371424536137525</v>
      </c>
      <c r="I13" s="473" t="e">
        <f>SUM(I8:I12)</f>
        <v>#REF!</v>
      </c>
      <c r="J13" s="473" t="e">
        <f>SUM(J8:J12)</f>
        <v>#REF!</v>
      </c>
      <c r="K13" s="472" t="e">
        <f>SUM(K8:K12)</f>
        <v>#REF!</v>
      </c>
      <c r="L13" s="473" t="e">
        <f>SUM(L8:L12)</f>
        <v>#REF!</v>
      </c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4"/>
      <c r="DI13" s="474"/>
      <c r="DJ13" s="474"/>
      <c r="DK13" s="474"/>
      <c r="DL13" s="474"/>
      <c r="DM13" s="474"/>
      <c r="DN13" s="474"/>
      <c r="DO13" s="474"/>
      <c r="DP13" s="474"/>
      <c r="DQ13" s="474"/>
      <c r="DR13" s="474"/>
      <c r="DS13" s="474"/>
      <c r="DT13" s="474"/>
      <c r="DU13" s="474"/>
      <c r="DV13" s="474"/>
      <c r="DW13" s="474"/>
      <c r="DX13" s="474"/>
      <c r="DY13" s="474"/>
      <c r="DZ13" s="474"/>
      <c r="EA13" s="474"/>
      <c r="EB13" s="474"/>
      <c r="EC13" s="474"/>
      <c r="ED13" s="474"/>
      <c r="EE13" s="474"/>
      <c r="EF13" s="474"/>
      <c r="EG13" s="474"/>
      <c r="EH13" s="474"/>
      <c r="EI13" s="474"/>
      <c r="EJ13" s="474"/>
      <c r="EK13" s="474"/>
      <c r="EL13" s="474"/>
      <c r="EM13" s="474"/>
      <c r="EN13" s="474"/>
      <c r="EO13" s="474"/>
      <c r="EP13" s="474"/>
      <c r="EQ13" s="474"/>
      <c r="ER13" s="474"/>
      <c r="ES13" s="474"/>
      <c r="ET13" s="474"/>
      <c r="EU13" s="474"/>
      <c r="EV13" s="474"/>
      <c r="EW13" s="474"/>
      <c r="EX13" s="474"/>
      <c r="EY13" s="474"/>
      <c r="EZ13" s="474"/>
      <c r="FA13" s="474"/>
      <c r="FB13" s="474"/>
      <c r="FC13" s="474"/>
      <c r="FD13" s="474"/>
      <c r="FE13" s="474"/>
      <c r="FF13" s="474"/>
      <c r="FG13" s="474"/>
      <c r="FH13" s="474"/>
      <c r="FI13" s="474"/>
      <c r="FJ13" s="474"/>
      <c r="FK13" s="474"/>
      <c r="FL13" s="474"/>
      <c r="FM13" s="474"/>
      <c r="FN13" s="474"/>
      <c r="FO13" s="474"/>
      <c r="FP13" s="474"/>
      <c r="FQ13" s="474"/>
      <c r="FR13" s="474"/>
      <c r="FS13" s="474"/>
      <c r="FT13" s="474"/>
      <c r="FU13" s="474"/>
      <c r="FV13" s="474"/>
      <c r="FW13" s="474"/>
      <c r="FX13" s="474"/>
      <c r="FY13" s="474"/>
      <c r="FZ13" s="474"/>
      <c r="GA13" s="474"/>
      <c r="GB13" s="474"/>
      <c r="GC13" s="474"/>
      <c r="GD13" s="474"/>
      <c r="GE13" s="474"/>
      <c r="GF13" s="474"/>
      <c r="GG13" s="474"/>
      <c r="GH13" s="474"/>
      <c r="GI13" s="474"/>
      <c r="GJ13" s="474"/>
      <c r="GK13" s="474"/>
      <c r="GL13" s="474"/>
      <c r="GM13" s="474"/>
      <c r="GN13" s="474"/>
      <c r="GO13" s="474"/>
      <c r="GP13" s="474"/>
      <c r="GQ13" s="474"/>
      <c r="GR13" s="474"/>
      <c r="GS13" s="474"/>
      <c r="GT13" s="474"/>
      <c r="GU13" s="474"/>
      <c r="GV13" s="474"/>
      <c r="GW13" s="474"/>
      <c r="GX13" s="474"/>
      <c r="GY13" s="474"/>
      <c r="GZ13" s="474"/>
      <c r="HA13" s="474"/>
      <c r="HB13" s="474"/>
      <c r="HC13" s="474"/>
      <c r="HD13" s="474"/>
      <c r="HE13" s="474"/>
      <c r="HF13" s="474"/>
      <c r="HG13" s="474"/>
      <c r="HH13" s="474"/>
      <c r="HI13" s="474"/>
      <c r="HJ13" s="474"/>
      <c r="HK13" s="474"/>
      <c r="HL13" s="474"/>
      <c r="HM13" s="474"/>
      <c r="HN13" s="474"/>
      <c r="HO13" s="474"/>
      <c r="HP13" s="474"/>
      <c r="HQ13" s="474"/>
      <c r="HR13" s="474"/>
      <c r="HS13" s="474"/>
      <c r="HT13" s="474"/>
      <c r="HU13" s="474"/>
      <c r="HV13" s="474"/>
      <c r="HW13" s="474"/>
      <c r="HX13" s="474"/>
      <c r="HY13" s="474"/>
      <c r="HZ13" s="474"/>
      <c r="IA13" s="474"/>
      <c r="IB13" s="474"/>
      <c r="IC13" s="474"/>
      <c r="ID13" s="474"/>
      <c r="IE13" s="474"/>
      <c r="IF13" s="474"/>
      <c r="IG13" s="474"/>
      <c r="IH13" s="474"/>
      <c r="II13" s="474"/>
      <c r="IJ13" s="474"/>
      <c r="IK13" s="474"/>
      <c r="IL13" s="474"/>
      <c r="IM13" s="474"/>
      <c r="IN13" s="474"/>
      <c r="IO13" s="474"/>
      <c r="IP13" s="474"/>
      <c r="IQ13" s="474"/>
      <c r="IR13" s="474"/>
      <c r="IS13" s="474"/>
      <c r="IT13" s="474"/>
      <c r="IU13" s="474"/>
      <c r="IV13" s="474"/>
    </row>
  </sheetData>
  <mergeCells count="3">
    <mergeCell ref="D1:H1"/>
    <mergeCell ref="D2:H2"/>
    <mergeCell ref="A4:H4"/>
  </mergeCells>
  <pageMargins left="0.7" right="0.7" top="0.75" bottom="0.75" header="0.3" footer="0.3"/>
  <pageSetup paperSize="9" scale="7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9"/>
  <sheetViews>
    <sheetView view="pageBreakPreview" zoomScale="90" zoomScaleNormal="80" zoomScaleSheetLayoutView="90" workbookViewId="0">
      <selection activeCell="Z1" sqref="Z1:AW1048576"/>
    </sheetView>
  </sheetViews>
  <sheetFormatPr defaultColWidth="9.140625" defaultRowHeight="15" x14ac:dyDescent="0.2"/>
  <cols>
    <col min="1" max="1" width="101.7109375" style="240" customWidth="1"/>
    <col min="2" max="2" width="7" style="441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41" hidden="1" customWidth="1"/>
    <col min="8" max="8" width="14.28515625" style="441" hidden="1" customWidth="1"/>
    <col min="9" max="9" width="14.7109375" style="441" hidden="1" customWidth="1"/>
    <col min="10" max="10" width="16.42578125" style="441" hidden="1" customWidth="1"/>
    <col min="11" max="12" width="15.85546875" style="16" hidden="1" customWidth="1"/>
    <col min="13" max="13" width="13.5703125" style="16" hidden="1" customWidth="1"/>
    <col min="14" max="14" width="13.28515625" style="373" hidden="1" customWidth="1"/>
    <col min="15" max="15" width="15.85546875" style="373" hidden="1" customWidth="1"/>
    <col min="16" max="16" width="13.42578125" style="373" hidden="1" customWidth="1"/>
    <col min="17" max="19" width="15.5703125" style="373" hidden="1" customWidth="1"/>
    <col min="20" max="20" width="14.85546875" style="373" hidden="1" customWidth="1"/>
    <col min="21" max="21" width="15.5703125" style="373" hidden="1" customWidth="1"/>
    <col min="22" max="22" width="16.85546875" style="373" hidden="1" customWidth="1"/>
    <col min="23" max="23" width="15.28515625" style="426" customWidth="1"/>
    <col min="24" max="24" width="16.5703125" style="426" customWidth="1"/>
    <col min="25" max="25" width="14" style="426" customWidth="1"/>
    <col min="26" max="16384" width="9.140625" style="16"/>
  </cols>
  <sheetData>
    <row r="1" spans="1:25" x14ac:dyDescent="0.2">
      <c r="E1" s="562"/>
      <c r="F1" s="562"/>
      <c r="G1" s="562"/>
      <c r="H1" s="562"/>
      <c r="I1" s="562"/>
      <c r="J1" s="562"/>
      <c r="K1" s="562"/>
      <c r="L1" s="562"/>
      <c r="M1" s="562"/>
      <c r="O1" s="562"/>
      <c r="P1" s="562"/>
      <c r="Q1" s="16"/>
      <c r="R1" s="592"/>
      <c r="S1" s="592"/>
      <c r="T1" s="592"/>
      <c r="U1" s="562"/>
      <c r="V1" s="562"/>
      <c r="X1" s="595" t="s">
        <v>1229</v>
      </c>
      <c r="Y1" s="595"/>
    </row>
    <row r="2" spans="1:25" ht="56.25" customHeight="1" x14ac:dyDescent="0.2"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571"/>
      <c r="V2" s="571"/>
      <c r="W2" s="591" t="s">
        <v>1194</v>
      </c>
      <c r="X2" s="591"/>
      <c r="Y2" s="591"/>
    </row>
    <row r="4" spans="1:25" ht="18.75" x14ac:dyDescent="0.2">
      <c r="A4" s="563" t="s">
        <v>293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563"/>
    </row>
    <row r="5" spans="1:25" ht="18.75" customHeight="1" x14ac:dyDescent="0.2">
      <c r="A5" s="563" t="s">
        <v>1193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</row>
    <row r="6" spans="1:25" ht="15.75" x14ac:dyDescent="0.2">
      <c r="A6" s="572"/>
      <c r="B6" s="572"/>
      <c r="C6" s="572"/>
      <c r="D6" s="572"/>
      <c r="E6" s="572"/>
      <c r="F6" s="572"/>
      <c r="V6" s="16"/>
      <c r="Y6" s="373" t="s">
        <v>549</v>
      </c>
    </row>
    <row r="7" spans="1:25" s="441" customFormat="1" ht="45" x14ac:dyDescent="0.2">
      <c r="A7" s="245" t="s">
        <v>443</v>
      </c>
      <c r="B7" s="245" t="s">
        <v>444</v>
      </c>
      <c r="C7" s="246" t="s">
        <v>294</v>
      </c>
      <c r="D7" s="246" t="s">
        <v>295</v>
      </c>
      <c r="E7" s="246" t="s">
        <v>296</v>
      </c>
      <c r="F7" s="246" t="s">
        <v>297</v>
      </c>
      <c r="G7" s="247"/>
      <c r="H7" s="248" t="s">
        <v>445</v>
      </c>
      <c r="I7" s="249" t="s">
        <v>188</v>
      </c>
      <c r="J7" s="249" t="s">
        <v>412</v>
      </c>
      <c r="K7" s="249" t="s">
        <v>188</v>
      </c>
      <c r="L7" s="249" t="s">
        <v>967</v>
      </c>
      <c r="M7" s="249" t="s">
        <v>966</v>
      </c>
      <c r="N7" s="245" t="s">
        <v>1010</v>
      </c>
      <c r="O7" s="247" t="s">
        <v>966</v>
      </c>
      <c r="P7" s="247" t="s">
        <v>1009</v>
      </c>
      <c r="Q7" s="249" t="s">
        <v>1010</v>
      </c>
      <c r="R7" s="247" t="s">
        <v>1009</v>
      </c>
      <c r="S7" s="249" t="s">
        <v>1010</v>
      </c>
      <c r="T7" s="247" t="s">
        <v>1038</v>
      </c>
      <c r="U7" s="249" t="s">
        <v>1010</v>
      </c>
      <c r="V7" s="247" t="s">
        <v>1152</v>
      </c>
      <c r="W7" s="446" t="s">
        <v>1010</v>
      </c>
      <c r="X7" s="446" t="s">
        <v>1152</v>
      </c>
      <c r="Y7" s="249" t="s">
        <v>1192</v>
      </c>
    </row>
    <row r="8" spans="1:25" s="441" customFormat="1" hidden="1" x14ac:dyDescent="0.2">
      <c r="A8" s="245"/>
      <c r="B8" s="245"/>
      <c r="C8" s="246"/>
      <c r="D8" s="246"/>
      <c r="E8" s="246"/>
      <c r="F8" s="246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425"/>
      <c r="X8" s="425"/>
      <c r="Y8" s="247"/>
    </row>
    <row r="9" spans="1:25" s="441" customFormat="1" ht="16.5" customHeight="1" x14ac:dyDescent="0.2">
      <c r="A9" s="250">
        <v>1</v>
      </c>
      <c r="B9" s="250">
        <v>2</v>
      </c>
      <c r="C9" s="251">
        <v>3</v>
      </c>
      <c r="D9" s="251">
        <v>4</v>
      </c>
      <c r="E9" s="251">
        <v>5</v>
      </c>
      <c r="F9" s="251">
        <v>6</v>
      </c>
      <c r="G9" s="247"/>
      <c r="H9" s="247">
        <v>7</v>
      </c>
      <c r="I9" s="249">
        <v>7</v>
      </c>
      <c r="J9" s="249">
        <v>8</v>
      </c>
      <c r="K9" s="249">
        <v>7</v>
      </c>
      <c r="L9" s="249">
        <v>7</v>
      </c>
      <c r="M9" s="249">
        <v>8</v>
      </c>
      <c r="N9" s="249">
        <v>7</v>
      </c>
      <c r="O9" s="249">
        <v>8</v>
      </c>
      <c r="P9" s="249">
        <v>9</v>
      </c>
      <c r="Q9" s="249">
        <v>7</v>
      </c>
      <c r="R9" s="249">
        <v>8</v>
      </c>
      <c r="S9" s="249">
        <v>7</v>
      </c>
      <c r="T9" s="249">
        <v>8</v>
      </c>
      <c r="U9" s="249">
        <v>7</v>
      </c>
      <c r="V9" s="249">
        <v>7</v>
      </c>
      <c r="W9" s="443">
        <v>7</v>
      </c>
      <c r="X9" s="443">
        <v>8</v>
      </c>
      <c r="Y9" s="445">
        <v>9</v>
      </c>
    </row>
    <row r="10" spans="1:25" s="427" customFormat="1" ht="24.75" customHeight="1" x14ac:dyDescent="0.2">
      <c r="A10" s="564" t="s">
        <v>1031</v>
      </c>
      <c r="B10" s="564"/>
      <c r="C10" s="564"/>
      <c r="D10" s="564"/>
      <c r="E10" s="564"/>
      <c r="F10" s="564"/>
      <c r="G10" s="241" t="e">
        <f t="shared" ref="G10:X10" si="0">G15+G35+G84+G90</f>
        <v>#REF!</v>
      </c>
      <c r="H10" s="241" t="e">
        <f t="shared" si="0"/>
        <v>#REF!</v>
      </c>
      <c r="I10" s="241" t="e">
        <f t="shared" si="0"/>
        <v>#REF!</v>
      </c>
      <c r="J10" s="241" t="e">
        <f t="shared" si="0"/>
        <v>#REF!</v>
      </c>
      <c r="K10" s="241" t="e">
        <f t="shared" si="0"/>
        <v>#REF!</v>
      </c>
      <c r="L10" s="241" t="e">
        <f t="shared" si="0"/>
        <v>#REF!</v>
      </c>
      <c r="M10" s="241" t="e">
        <f t="shared" si="0"/>
        <v>#REF!</v>
      </c>
      <c r="N10" s="241" t="e">
        <f t="shared" si="0"/>
        <v>#REF!</v>
      </c>
      <c r="O10" s="241" t="e">
        <f t="shared" si="0"/>
        <v>#REF!</v>
      </c>
      <c r="P10" s="241" t="e">
        <f t="shared" si="0"/>
        <v>#REF!</v>
      </c>
      <c r="Q10" s="241" t="e">
        <f t="shared" si="0"/>
        <v>#REF!</v>
      </c>
      <c r="R10" s="241" t="e">
        <f t="shared" si="0"/>
        <v>#REF!</v>
      </c>
      <c r="S10" s="241" t="e">
        <f t="shared" si="0"/>
        <v>#REF!</v>
      </c>
      <c r="T10" s="241">
        <f t="shared" si="0"/>
        <v>75565.95</v>
      </c>
      <c r="U10" s="241">
        <f t="shared" si="0"/>
        <v>14947.05</v>
      </c>
      <c r="V10" s="241">
        <f t="shared" si="0"/>
        <v>64367.299999999996</v>
      </c>
      <c r="W10" s="241">
        <f t="shared" si="0"/>
        <v>15872.199999999999</v>
      </c>
      <c r="X10" s="241">
        <f t="shared" si="0"/>
        <v>80306.368000000002</v>
      </c>
      <c r="Y10" s="241">
        <f t="shared" ref="Y10" si="1">Y15+Y35+Y84+Y90</f>
        <v>79579.267999999996</v>
      </c>
    </row>
    <row r="11" spans="1:25" ht="12.75" hidden="1" customHeight="1" x14ac:dyDescent="0.2">
      <c r="A11" s="440" t="s">
        <v>72</v>
      </c>
      <c r="B11" s="246" t="s">
        <v>73</v>
      </c>
      <c r="C11" s="246" t="s">
        <v>190</v>
      </c>
      <c r="D11" s="246"/>
      <c r="E11" s="246"/>
      <c r="F11" s="246"/>
      <c r="G11" s="253"/>
      <c r="H11" s="253"/>
      <c r="I11" s="253"/>
      <c r="J11" s="253" t="e">
        <f>J12</f>
        <v>#REF!</v>
      </c>
      <c r="K11" s="253"/>
      <c r="L11" s="253" t="e">
        <f t="shared" ref="L11:Y13" si="2">L12</f>
        <v>#REF!</v>
      </c>
      <c r="M11" s="253" t="e">
        <f t="shared" si="2"/>
        <v>#REF!</v>
      </c>
      <c r="N11" s="253" t="e">
        <f t="shared" si="2"/>
        <v>#REF!</v>
      </c>
      <c r="O11" s="253" t="e">
        <f t="shared" si="2"/>
        <v>#REF!</v>
      </c>
      <c r="P11" s="253" t="e">
        <f t="shared" si="2"/>
        <v>#REF!</v>
      </c>
      <c r="Q11" s="253" t="e">
        <f t="shared" si="2"/>
        <v>#REF!</v>
      </c>
      <c r="R11" s="253" t="e">
        <f t="shared" si="2"/>
        <v>#REF!</v>
      </c>
      <c r="S11" s="253" t="e">
        <f t="shared" si="2"/>
        <v>#REF!</v>
      </c>
      <c r="T11" s="253" t="e">
        <f t="shared" si="2"/>
        <v>#REF!</v>
      </c>
      <c r="U11" s="253" t="e">
        <f t="shared" si="2"/>
        <v>#REF!</v>
      </c>
      <c r="V11" s="253" t="e">
        <f t="shared" si="2"/>
        <v>#REF!</v>
      </c>
      <c r="W11" s="253" t="e">
        <f t="shared" si="2"/>
        <v>#REF!</v>
      </c>
      <c r="X11" s="253" t="e">
        <f t="shared" si="2"/>
        <v>#REF!</v>
      </c>
      <c r="Y11" s="253" t="e">
        <f t="shared" si="2"/>
        <v>#REF!</v>
      </c>
    </row>
    <row r="12" spans="1:25" ht="12.75" hidden="1" customHeight="1" x14ac:dyDescent="0.2">
      <c r="A12" s="440" t="s">
        <v>206</v>
      </c>
      <c r="B12" s="246" t="s">
        <v>73</v>
      </c>
      <c r="C12" s="246" t="s">
        <v>190</v>
      </c>
      <c r="D12" s="246" t="s">
        <v>207</v>
      </c>
      <c r="E12" s="246"/>
      <c r="F12" s="246"/>
      <c r="G12" s="253"/>
      <c r="H12" s="253"/>
      <c r="I12" s="253"/>
      <c r="J12" s="253" t="e">
        <f>J13</f>
        <v>#REF!</v>
      </c>
      <c r="K12" s="253"/>
      <c r="L12" s="253" t="e">
        <f t="shared" si="2"/>
        <v>#REF!</v>
      </c>
      <c r="M12" s="253" t="e">
        <f t="shared" si="2"/>
        <v>#REF!</v>
      </c>
      <c r="N12" s="253" t="e">
        <f t="shared" si="2"/>
        <v>#REF!</v>
      </c>
      <c r="O12" s="253" t="e">
        <f t="shared" si="2"/>
        <v>#REF!</v>
      </c>
      <c r="P12" s="253" t="e">
        <f t="shared" si="2"/>
        <v>#REF!</v>
      </c>
      <c r="Q12" s="253" t="e">
        <f t="shared" si="2"/>
        <v>#REF!</v>
      </c>
      <c r="R12" s="253" t="e">
        <f t="shared" si="2"/>
        <v>#REF!</v>
      </c>
      <c r="S12" s="253" t="e">
        <f t="shared" si="2"/>
        <v>#REF!</v>
      </c>
      <c r="T12" s="253" t="e">
        <f t="shared" si="2"/>
        <v>#REF!</v>
      </c>
      <c r="U12" s="253" t="e">
        <f t="shared" si="2"/>
        <v>#REF!</v>
      </c>
      <c r="V12" s="253" t="e">
        <f t="shared" si="2"/>
        <v>#REF!</v>
      </c>
      <c r="W12" s="253" t="e">
        <f t="shared" si="2"/>
        <v>#REF!</v>
      </c>
      <c r="X12" s="253" t="e">
        <f t="shared" si="2"/>
        <v>#REF!</v>
      </c>
      <c r="Y12" s="253" t="e">
        <f t="shared" si="2"/>
        <v>#REF!</v>
      </c>
    </row>
    <row r="13" spans="1:25" ht="25.5" hidden="1" customHeight="1" x14ac:dyDescent="0.2">
      <c r="A13" s="255" t="s">
        <v>74</v>
      </c>
      <c r="B13" s="248" t="s">
        <v>73</v>
      </c>
      <c r="C13" s="248" t="s">
        <v>190</v>
      </c>
      <c r="D13" s="248" t="s">
        <v>207</v>
      </c>
      <c r="E13" s="256" t="s">
        <v>75</v>
      </c>
      <c r="F13" s="256"/>
      <c r="G13" s="253"/>
      <c r="H13" s="253"/>
      <c r="I13" s="253"/>
      <c r="J13" s="253" t="e">
        <f>J14</f>
        <v>#REF!</v>
      </c>
      <c r="K13" s="253"/>
      <c r="L13" s="253" t="e">
        <f t="shared" si="2"/>
        <v>#REF!</v>
      </c>
      <c r="M13" s="253" t="e">
        <f t="shared" si="2"/>
        <v>#REF!</v>
      </c>
      <c r="N13" s="253" t="e">
        <f t="shared" si="2"/>
        <v>#REF!</v>
      </c>
      <c r="O13" s="253" t="e">
        <f t="shared" si="2"/>
        <v>#REF!</v>
      </c>
      <c r="P13" s="253" t="e">
        <f t="shared" si="2"/>
        <v>#REF!</v>
      </c>
      <c r="Q13" s="253" t="e">
        <f t="shared" si="2"/>
        <v>#REF!</v>
      </c>
      <c r="R13" s="253" t="e">
        <f t="shared" si="2"/>
        <v>#REF!</v>
      </c>
      <c r="S13" s="253" t="e">
        <f t="shared" si="2"/>
        <v>#REF!</v>
      </c>
      <c r="T13" s="253" t="e">
        <f t="shared" si="2"/>
        <v>#REF!</v>
      </c>
      <c r="U13" s="253" t="e">
        <f t="shared" si="2"/>
        <v>#REF!</v>
      </c>
      <c r="V13" s="253" t="e">
        <f t="shared" si="2"/>
        <v>#REF!</v>
      </c>
      <c r="W13" s="253" t="e">
        <f t="shared" si="2"/>
        <v>#REF!</v>
      </c>
      <c r="X13" s="253" t="e">
        <f t="shared" si="2"/>
        <v>#REF!</v>
      </c>
      <c r="Y13" s="253" t="e">
        <f t="shared" si="2"/>
        <v>#REF!</v>
      </c>
    </row>
    <row r="14" spans="1:25" ht="12.75" hidden="1" customHeight="1" x14ac:dyDescent="0.2">
      <c r="A14" s="255" t="s">
        <v>300</v>
      </c>
      <c r="B14" s="248" t="s">
        <v>73</v>
      </c>
      <c r="C14" s="248" t="s">
        <v>190</v>
      </c>
      <c r="D14" s="248" t="s">
        <v>207</v>
      </c>
      <c r="E14" s="256" t="s">
        <v>75</v>
      </c>
      <c r="F14" s="256" t="s">
        <v>301</v>
      </c>
      <c r="G14" s="253"/>
      <c r="H14" s="253"/>
      <c r="I14" s="253"/>
      <c r="J14" s="253" t="e">
        <f>#REF!+G14</f>
        <v>#REF!</v>
      </c>
      <c r="K14" s="253"/>
      <c r="L14" s="253" t="e">
        <f>#REF!+H14</f>
        <v>#REF!</v>
      </c>
      <c r="M14" s="253" t="e">
        <f>#REF!+I14</f>
        <v>#REF!</v>
      </c>
      <c r="N14" s="253" t="e">
        <f>#REF!+J14</f>
        <v>#REF!</v>
      </c>
      <c r="O14" s="253" t="e">
        <f>#REF!+K14</f>
        <v>#REF!</v>
      </c>
      <c r="P14" s="253" t="e">
        <f>#REF!+L14</f>
        <v>#REF!</v>
      </c>
      <c r="Q14" s="253" t="e">
        <f>#REF!+M14</f>
        <v>#REF!</v>
      </c>
      <c r="R14" s="253" t="e">
        <f>#REF!+N14</f>
        <v>#REF!</v>
      </c>
      <c r="S14" s="253" t="e">
        <f>#REF!+O14</f>
        <v>#REF!</v>
      </c>
      <c r="T14" s="253" t="e">
        <f>#REF!+P14</f>
        <v>#REF!</v>
      </c>
      <c r="U14" s="253" t="e">
        <f>#REF!+Q14</f>
        <v>#REF!</v>
      </c>
      <c r="V14" s="253" t="e">
        <f>#REF!+R14</f>
        <v>#REF!</v>
      </c>
      <c r="W14" s="253" t="e">
        <f>#REF!+S14</f>
        <v>#REF!</v>
      </c>
      <c r="X14" s="253" t="e">
        <f>#REF!+T14</f>
        <v>#REF!</v>
      </c>
      <c r="Y14" s="253" t="e">
        <f>#REF!+U14</f>
        <v>#REF!</v>
      </c>
    </row>
    <row r="15" spans="1:25" s="429" customFormat="1" ht="12.75" customHeight="1" x14ac:dyDescent="0.2">
      <c r="A15" s="440" t="s">
        <v>298</v>
      </c>
      <c r="B15" s="246" t="s">
        <v>73</v>
      </c>
      <c r="C15" s="246" t="s">
        <v>202</v>
      </c>
      <c r="D15" s="246"/>
      <c r="E15" s="246"/>
      <c r="F15" s="246"/>
      <c r="G15" s="257" t="e">
        <f>G16+#REF!+G30</f>
        <v>#REF!</v>
      </c>
      <c r="H15" s="257" t="e">
        <f>H16+#REF!+H30</f>
        <v>#REF!</v>
      </c>
      <c r="I15" s="257" t="e">
        <f>I16+#REF!+I30</f>
        <v>#REF!</v>
      </c>
      <c r="J15" s="257" t="e">
        <f>J16+#REF!+J30</f>
        <v>#REF!</v>
      </c>
      <c r="K15" s="257" t="e">
        <f>K16+#REF!+K30</f>
        <v>#REF!</v>
      </c>
      <c r="L15" s="257">
        <f t="shared" ref="L15:X15" si="3">L16+L30</f>
        <v>14706</v>
      </c>
      <c r="M15" s="257">
        <f t="shared" si="3"/>
        <v>14706</v>
      </c>
      <c r="N15" s="257">
        <f t="shared" si="3"/>
        <v>2431</v>
      </c>
      <c r="O15" s="257">
        <f t="shared" si="3"/>
        <v>17137</v>
      </c>
      <c r="P15" s="257">
        <f t="shared" si="3"/>
        <v>17155</v>
      </c>
      <c r="Q15" s="257">
        <f t="shared" si="3"/>
        <v>0</v>
      </c>
      <c r="R15" s="257">
        <f t="shared" si="3"/>
        <v>17155</v>
      </c>
      <c r="S15" s="257">
        <f t="shared" si="3"/>
        <v>4304</v>
      </c>
      <c r="T15" s="257">
        <f t="shared" si="3"/>
        <v>21919</v>
      </c>
      <c r="U15" s="257">
        <f t="shared" si="3"/>
        <v>13994.72</v>
      </c>
      <c r="V15" s="257">
        <f t="shared" si="3"/>
        <v>21972.2</v>
      </c>
      <c r="W15" s="257">
        <f t="shared" si="3"/>
        <v>3232.8</v>
      </c>
      <c r="X15" s="257">
        <f t="shared" si="3"/>
        <v>25205</v>
      </c>
      <c r="Y15" s="257">
        <f t="shared" ref="Y15" si="4">Y16+Y30</f>
        <v>25205</v>
      </c>
    </row>
    <row r="16" spans="1:25" ht="16.5" customHeight="1" x14ac:dyDescent="0.2">
      <c r="A16" s="440" t="s">
        <v>848</v>
      </c>
      <c r="B16" s="246" t="s">
        <v>73</v>
      </c>
      <c r="C16" s="246" t="s">
        <v>202</v>
      </c>
      <c r="D16" s="246" t="s">
        <v>194</v>
      </c>
      <c r="E16" s="246"/>
      <c r="F16" s="246"/>
      <c r="G16" s="258">
        <f t="shared" ref="G16:W16" si="5">G17</f>
        <v>0</v>
      </c>
      <c r="H16" s="258"/>
      <c r="I16" s="258">
        <f t="shared" si="5"/>
        <v>15549</v>
      </c>
      <c r="J16" s="258">
        <f t="shared" si="5"/>
        <v>15549</v>
      </c>
      <c r="K16" s="258" t="e">
        <f t="shared" si="5"/>
        <v>#REF!</v>
      </c>
      <c r="L16" s="258">
        <f t="shared" si="5"/>
        <v>14506</v>
      </c>
      <c r="M16" s="258">
        <f t="shared" si="5"/>
        <v>14506</v>
      </c>
      <c r="N16" s="258">
        <f t="shared" si="5"/>
        <v>2431</v>
      </c>
      <c r="O16" s="258">
        <f t="shared" si="5"/>
        <v>16937</v>
      </c>
      <c r="P16" s="258">
        <f t="shared" si="5"/>
        <v>16955</v>
      </c>
      <c r="Q16" s="258">
        <f t="shared" si="5"/>
        <v>0</v>
      </c>
      <c r="R16" s="258">
        <f t="shared" si="5"/>
        <v>16955</v>
      </c>
      <c r="S16" s="258">
        <f t="shared" si="5"/>
        <v>4449</v>
      </c>
      <c r="T16" s="258">
        <f>T17</f>
        <v>21719</v>
      </c>
      <c r="U16" s="258">
        <f t="shared" si="5"/>
        <v>14084.72</v>
      </c>
      <c r="V16" s="258">
        <f>V17</f>
        <v>21772.2</v>
      </c>
      <c r="W16" s="258">
        <f t="shared" si="5"/>
        <v>3222.8</v>
      </c>
      <c r="X16" s="258">
        <f>X17</f>
        <v>24995</v>
      </c>
      <c r="Y16" s="258">
        <f>Y17</f>
        <v>24995</v>
      </c>
    </row>
    <row r="17" spans="1:25" ht="45.75" customHeight="1" x14ac:dyDescent="0.2">
      <c r="A17" s="255" t="s">
        <v>974</v>
      </c>
      <c r="B17" s="248" t="s">
        <v>73</v>
      </c>
      <c r="C17" s="248" t="s">
        <v>202</v>
      </c>
      <c r="D17" s="248" t="s">
        <v>194</v>
      </c>
      <c r="E17" s="248" t="s">
        <v>746</v>
      </c>
      <c r="F17" s="248"/>
      <c r="G17" s="253"/>
      <c r="H17" s="253">
        <f>H19+H26</f>
        <v>0</v>
      </c>
      <c r="I17" s="253">
        <f>I19+I26</f>
        <v>15549</v>
      </c>
      <c r="J17" s="253">
        <f>J19+J26</f>
        <v>15549</v>
      </c>
      <c r="K17" s="253" t="e">
        <f>K19+K26+K27+#REF!</f>
        <v>#REF!</v>
      </c>
      <c r="L17" s="253">
        <f t="shared" ref="L17:Q17" si="6">L19+L26+L27</f>
        <v>14506</v>
      </c>
      <c r="M17" s="253">
        <f t="shared" si="6"/>
        <v>14506</v>
      </c>
      <c r="N17" s="253">
        <f t="shared" si="6"/>
        <v>2431</v>
      </c>
      <c r="O17" s="253">
        <f t="shared" si="6"/>
        <v>16937</v>
      </c>
      <c r="P17" s="253">
        <f t="shared" si="6"/>
        <v>16955</v>
      </c>
      <c r="Q17" s="253">
        <f t="shared" si="6"/>
        <v>0</v>
      </c>
      <c r="R17" s="253">
        <f>R18+R25</f>
        <v>16955</v>
      </c>
      <c r="S17" s="253">
        <f t="shared" ref="S17:U17" si="7">S18+S25</f>
        <v>4449</v>
      </c>
      <c r="T17" s="253">
        <f>T18+T25</f>
        <v>21719</v>
      </c>
      <c r="U17" s="253">
        <f t="shared" si="7"/>
        <v>14084.72</v>
      </c>
      <c r="V17" s="253">
        <f>V18+V25+V29</f>
        <v>21772.2</v>
      </c>
      <c r="W17" s="253">
        <f t="shared" ref="W17:Y17" si="8">W18+W25+W29</f>
        <v>3222.8</v>
      </c>
      <c r="X17" s="253">
        <f t="shared" si="8"/>
        <v>24995</v>
      </c>
      <c r="Y17" s="253">
        <f t="shared" si="8"/>
        <v>24995</v>
      </c>
    </row>
    <row r="18" spans="1:25" s="429" customFormat="1" ht="19.5" customHeight="1" x14ac:dyDescent="0.2">
      <c r="A18" s="440" t="s">
        <v>1049</v>
      </c>
      <c r="B18" s="246" t="s">
        <v>73</v>
      </c>
      <c r="C18" s="246" t="s">
        <v>202</v>
      </c>
      <c r="D18" s="246" t="s">
        <v>194</v>
      </c>
      <c r="E18" s="246" t="s">
        <v>742</v>
      </c>
      <c r="F18" s="246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>
        <f>R19+R20+R21</f>
        <v>10475</v>
      </c>
      <c r="S18" s="271">
        <f t="shared" ref="S18" si="9">S19+S20+S21</f>
        <v>2867</v>
      </c>
      <c r="T18" s="271">
        <f>T19+T20+T21+T22</f>
        <v>13824</v>
      </c>
      <c r="U18" s="271">
        <f>U19+U20+U21+U22</f>
        <v>13363.72</v>
      </c>
      <c r="V18" s="271">
        <f t="shared" ref="V18:X18" si="10">V19+V20+V21+V22</f>
        <v>10944</v>
      </c>
      <c r="W18" s="271">
        <f>W19+W20+W21+W22</f>
        <v>5624</v>
      </c>
      <c r="X18" s="271">
        <f t="shared" si="10"/>
        <v>16568</v>
      </c>
      <c r="Y18" s="271">
        <f t="shared" ref="Y18" si="11">Y19+Y20+Y21+Y22</f>
        <v>16568</v>
      </c>
    </row>
    <row r="19" spans="1:25" ht="28.5" customHeight="1" x14ac:dyDescent="0.2">
      <c r="A19" s="255" t="s">
        <v>76</v>
      </c>
      <c r="B19" s="248" t="s">
        <v>73</v>
      </c>
      <c r="C19" s="248" t="s">
        <v>202</v>
      </c>
      <c r="D19" s="248" t="s">
        <v>194</v>
      </c>
      <c r="E19" s="248" t="s">
        <v>742</v>
      </c>
      <c r="F19" s="248" t="s">
        <v>77</v>
      </c>
      <c r="G19" s="253"/>
      <c r="H19" s="253"/>
      <c r="I19" s="253">
        <v>9532</v>
      </c>
      <c r="J19" s="253">
        <f>H19+I19</f>
        <v>9532</v>
      </c>
      <c r="K19" s="253">
        <v>0</v>
      </c>
      <c r="L19" s="253">
        <f>9836-1000</f>
        <v>8836</v>
      </c>
      <c r="M19" s="253">
        <f>9836-1000</f>
        <v>8836</v>
      </c>
      <c r="N19" s="253">
        <v>1621</v>
      </c>
      <c r="O19" s="253">
        <f>M19+N19</f>
        <v>10457</v>
      </c>
      <c r="P19" s="253">
        <v>10475</v>
      </c>
      <c r="Q19" s="253">
        <v>0</v>
      </c>
      <c r="R19" s="253">
        <f>P19+Q19</f>
        <v>10475</v>
      </c>
      <c r="S19" s="253">
        <f>69-1269+787</f>
        <v>-413</v>
      </c>
      <c r="T19" s="253">
        <v>10544</v>
      </c>
      <c r="U19" s="253">
        <f>2549-1297.2</f>
        <v>1251.8</v>
      </c>
      <c r="V19" s="253">
        <v>10544</v>
      </c>
      <c r="W19" s="253">
        <v>5624</v>
      </c>
      <c r="X19" s="253">
        <f>V19+W19</f>
        <v>16168</v>
      </c>
      <c r="Y19" s="253">
        <v>16168</v>
      </c>
    </row>
    <row r="20" spans="1:25" ht="28.5" hidden="1" customHeight="1" x14ac:dyDescent="0.2">
      <c r="A20" s="255" t="s">
        <v>76</v>
      </c>
      <c r="B20" s="248" t="s">
        <v>73</v>
      </c>
      <c r="C20" s="248" t="s">
        <v>202</v>
      </c>
      <c r="D20" s="248" t="s">
        <v>194</v>
      </c>
      <c r="E20" s="248" t="s">
        <v>1051</v>
      </c>
      <c r="F20" s="248" t="s">
        <v>77</v>
      </c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>
        <f>2880</f>
        <v>2880</v>
      </c>
      <c r="T20" s="253">
        <v>2880</v>
      </c>
      <c r="U20" s="253">
        <v>0</v>
      </c>
      <c r="V20" s="253">
        <v>0</v>
      </c>
      <c r="W20" s="253">
        <v>0</v>
      </c>
      <c r="X20" s="253">
        <f>V20+W20</f>
        <v>0</v>
      </c>
      <c r="Y20" s="253">
        <v>0</v>
      </c>
    </row>
    <row r="21" spans="1:25" ht="28.5" customHeight="1" x14ac:dyDescent="0.2">
      <c r="A21" s="255" t="s">
        <v>76</v>
      </c>
      <c r="B21" s="248" t="s">
        <v>73</v>
      </c>
      <c r="C21" s="248" t="s">
        <v>202</v>
      </c>
      <c r="D21" s="248" t="s">
        <v>194</v>
      </c>
      <c r="E21" s="248" t="s">
        <v>1052</v>
      </c>
      <c r="F21" s="248" t="s">
        <v>77</v>
      </c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>
        <v>400</v>
      </c>
      <c r="T21" s="253">
        <f t="shared" ref="T21" si="12">R21+S21</f>
        <v>400</v>
      </c>
      <c r="U21" s="253">
        <v>0</v>
      </c>
      <c r="V21" s="253">
        <v>400</v>
      </c>
      <c r="W21" s="253">
        <v>0</v>
      </c>
      <c r="X21" s="253">
        <f t="shared" ref="X21" si="13">V21+W21</f>
        <v>400</v>
      </c>
      <c r="Y21" s="253">
        <v>400</v>
      </c>
    </row>
    <row r="22" spans="1:25" ht="28.5" hidden="1" customHeight="1" x14ac:dyDescent="0.2">
      <c r="A22" s="255" t="s">
        <v>1170</v>
      </c>
      <c r="B22" s="248" t="s">
        <v>73</v>
      </c>
      <c r="C22" s="248" t="s">
        <v>202</v>
      </c>
      <c r="D22" s="248" t="s">
        <v>194</v>
      </c>
      <c r="E22" s="248" t="s">
        <v>1169</v>
      </c>
      <c r="F22" s="248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>
        <v>401</v>
      </c>
      <c r="T22" s="253">
        <f>T23+T24</f>
        <v>0</v>
      </c>
      <c r="U22" s="253">
        <f t="shared" ref="U22:X22" si="14">U23+U24</f>
        <v>12111.92</v>
      </c>
      <c r="V22" s="253">
        <f t="shared" si="14"/>
        <v>0</v>
      </c>
      <c r="W22" s="253">
        <f t="shared" si="14"/>
        <v>0</v>
      </c>
      <c r="X22" s="253">
        <f t="shared" si="14"/>
        <v>0</v>
      </c>
      <c r="Y22" s="253">
        <f t="shared" ref="Y22" si="15">Y23+Y24</f>
        <v>0</v>
      </c>
    </row>
    <row r="23" spans="1:25" ht="28.5" hidden="1" customHeight="1" x14ac:dyDescent="0.2">
      <c r="A23" s="255" t="s">
        <v>76</v>
      </c>
      <c r="B23" s="248" t="s">
        <v>73</v>
      </c>
      <c r="C23" s="248" t="s">
        <v>202</v>
      </c>
      <c r="D23" s="248" t="s">
        <v>194</v>
      </c>
      <c r="E23" s="248" t="s">
        <v>1169</v>
      </c>
      <c r="F23" s="248" t="s">
        <v>79</v>
      </c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>
        <v>401</v>
      </c>
      <c r="T23" s="253">
        <v>0</v>
      </c>
      <c r="U23" s="253">
        <v>11990.8</v>
      </c>
      <c r="V23" s="253">
        <v>0</v>
      </c>
      <c r="W23" s="253">
        <v>0</v>
      </c>
      <c r="X23" s="253">
        <f t="shared" ref="X23:X24" si="16">V23+W23</f>
        <v>0</v>
      </c>
      <c r="Y23" s="253">
        <v>0</v>
      </c>
    </row>
    <row r="24" spans="1:25" ht="28.5" hidden="1" customHeight="1" x14ac:dyDescent="0.2">
      <c r="A24" s="255" t="s">
        <v>76</v>
      </c>
      <c r="B24" s="248" t="s">
        <v>73</v>
      </c>
      <c r="C24" s="248" t="s">
        <v>202</v>
      </c>
      <c r="D24" s="248" t="s">
        <v>194</v>
      </c>
      <c r="E24" s="248" t="s">
        <v>1169</v>
      </c>
      <c r="F24" s="248" t="s">
        <v>79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>
        <v>401</v>
      </c>
      <c r="T24" s="253">
        <v>0</v>
      </c>
      <c r="U24" s="253">
        <v>121.12</v>
      </c>
      <c r="V24" s="253">
        <v>0</v>
      </c>
      <c r="W24" s="253">
        <v>0</v>
      </c>
      <c r="X24" s="253">
        <f t="shared" si="16"/>
        <v>0</v>
      </c>
      <c r="Y24" s="253">
        <v>0</v>
      </c>
    </row>
    <row r="25" spans="1:25" s="429" customFormat="1" ht="17.25" customHeight="1" x14ac:dyDescent="0.2">
      <c r="A25" s="440" t="s">
        <v>1050</v>
      </c>
      <c r="B25" s="246" t="s">
        <v>73</v>
      </c>
      <c r="C25" s="246" t="s">
        <v>202</v>
      </c>
      <c r="D25" s="246" t="s">
        <v>194</v>
      </c>
      <c r="E25" s="246" t="s">
        <v>743</v>
      </c>
      <c r="F25" s="246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>
        <f>R26+R27+R28</f>
        <v>6480</v>
      </c>
      <c r="S25" s="271">
        <f t="shared" ref="S25:U25" si="17">S26+S27+S28</f>
        <v>1582</v>
      </c>
      <c r="T25" s="271">
        <f>T26+T27+T28</f>
        <v>7895</v>
      </c>
      <c r="U25" s="271">
        <f t="shared" si="17"/>
        <v>721</v>
      </c>
      <c r="V25" s="271">
        <f>V26+V27+V28</f>
        <v>6545</v>
      </c>
      <c r="W25" s="271">
        <f t="shared" ref="W25" si="18">W26+W27+W28</f>
        <v>1882</v>
      </c>
      <c r="X25" s="271">
        <f>X26+X27+X28</f>
        <v>8427</v>
      </c>
      <c r="Y25" s="271">
        <f>Y26+Y27+Y28</f>
        <v>8427</v>
      </c>
    </row>
    <row r="26" spans="1:25" ht="31.5" customHeight="1" x14ac:dyDescent="0.2">
      <c r="A26" s="255" t="s">
        <v>76</v>
      </c>
      <c r="B26" s="248" t="s">
        <v>73</v>
      </c>
      <c r="C26" s="248" t="s">
        <v>202</v>
      </c>
      <c r="D26" s="248" t="s">
        <v>194</v>
      </c>
      <c r="E26" s="248" t="s">
        <v>743</v>
      </c>
      <c r="F26" s="248" t="s">
        <v>77</v>
      </c>
      <c r="G26" s="253"/>
      <c r="H26" s="253"/>
      <c r="I26" s="253">
        <v>6017</v>
      </c>
      <c r="J26" s="253">
        <f>H26+I26</f>
        <v>6017</v>
      </c>
      <c r="K26" s="253">
        <v>0</v>
      </c>
      <c r="L26" s="253">
        <f>6170-500</f>
        <v>5670</v>
      </c>
      <c r="M26" s="253">
        <f>6170-500</f>
        <v>5670</v>
      </c>
      <c r="N26" s="253">
        <v>810</v>
      </c>
      <c r="O26" s="253">
        <f>M26+N26</f>
        <v>6480</v>
      </c>
      <c r="P26" s="253">
        <v>6480</v>
      </c>
      <c r="Q26" s="253">
        <v>0</v>
      </c>
      <c r="R26" s="253">
        <f t="shared" ref="R26:R27" si="19">P26+Q26</f>
        <v>6480</v>
      </c>
      <c r="S26" s="253">
        <f>-880-135+302</f>
        <v>-713</v>
      </c>
      <c r="T26" s="253">
        <v>5600</v>
      </c>
      <c r="U26" s="253">
        <f>106-138+753</f>
        <v>721</v>
      </c>
      <c r="V26" s="253">
        <v>5600</v>
      </c>
      <c r="W26" s="253">
        <v>1882</v>
      </c>
      <c r="X26" s="253">
        <f t="shared" ref="X26:X27" si="20">V26+W26</f>
        <v>7482</v>
      </c>
      <c r="Y26" s="253">
        <v>7482</v>
      </c>
    </row>
    <row r="27" spans="1:25" ht="31.5" hidden="1" customHeight="1" x14ac:dyDescent="0.2">
      <c r="A27" s="255" t="s">
        <v>76</v>
      </c>
      <c r="B27" s="248" t="s">
        <v>73</v>
      </c>
      <c r="C27" s="248" t="s">
        <v>202</v>
      </c>
      <c r="D27" s="248" t="s">
        <v>194</v>
      </c>
      <c r="E27" s="248" t="s">
        <v>1053</v>
      </c>
      <c r="F27" s="248" t="s">
        <v>77</v>
      </c>
      <c r="G27" s="253"/>
      <c r="H27" s="253"/>
      <c r="I27" s="253"/>
      <c r="J27" s="253"/>
      <c r="K27" s="253">
        <v>1050</v>
      </c>
      <c r="L27" s="253">
        <v>0</v>
      </c>
      <c r="M27" s="253">
        <v>0</v>
      </c>
      <c r="N27" s="253">
        <v>0</v>
      </c>
      <c r="O27" s="253">
        <f>M27+N27</f>
        <v>0</v>
      </c>
      <c r="P27" s="253">
        <v>0</v>
      </c>
      <c r="Q27" s="253">
        <v>0</v>
      </c>
      <c r="R27" s="253">
        <f t="shared" si="19"/>
        <v>0</v>
      </c>
      <c r="S27" s="253">
        <f>1350</f>
        <v>1350</v>
      </c>
      <c r="T27" s="253">
        <v>1350</v>
      </c>
      <c r="U27" s="253">
        <v>0</v>
      </c>
      <c r="V27" s="253">
        <v>0</v>
      </c>
      <c r="W27" s="253">
        <v>0</v>
      </c>
      <c r="X27" s="253">
        <f t="shared" si="20"/>
        <v>0</v>
      </c>
      <c r="Y27" s="253">
        <v>0</v>
      </c>
    </row>
    <row r="28" spans="1:25" ht="31.5" customHeight="1" x14ac:dyDescent="0.2">
      <c r="A28" s="255" t="s">
        <v>76</v>
      </c>
      <c r="B28" s="248" t="s">
        <v>73</v>
      </c>
      <c r="C28" s="248" t="s">
        <v>202</v>
      </c>
      <c r="D28" s="248" t="s">
        <v>194</v>
      </c>
      <c r="E28" s="248" t="s">
        <v>1054</v>
      </c>
      <c r="F28" s="248" t="s">
        <v>77</v>
      </c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>
        <v>945</v>
      </c>
      <c r="T28" s="253">
        <f>R28+S28</f>
        <v>945</v>
      </c>
      <c r="U28" s="253">
        <v>0</v>
      </c>
      <c r="V28" s="253">
        <v>945</v>
      </c>
      <c r="W28" s="253">
        <v>0</v>
      </c>
      <c r="X28" s="253">
        <f>V28+W28</f>
        <v>945</v>
      </c>
      <c r="Y28" s="253">
        <v>945</v>
      </c>
    </row>
    <row r="29" spans="1:25" ht="31.5" customHeight="1" x14ac:dyDescent="0.2">
      <c r="A29" s="255" t="s">
        <v>1170</v>
      </c>
      <c r="B29" s="248" t="s">
        <v>73</v>
      </c>
      <c r="C29" s="248" t="s">
        <v>202</v>
      </c>
      <c r="D29" s="248" t="s">
        <v>194</v>
      </c>
      <c r="E29" s="248" t="s">
        <v>1169</v>
      </c>
      <c r="F29" s="248" t="s">
        <v>79</v>
      </c>
      <c r="G29" s="253"/>
      <c r="H29" s="253"/>
      <c r="I29" s="253"/>
      <c r="J29" s="253"/>
      <c r="K29" s="253">
        <v>1050</v>
      </c>
      <c r="L29" s="253">
        <v>0</v>
      </c>
      <c r="M29" s="253">
        <v>0</v>
      </c>
      <c r="N29" s="253">
        <v>0</v>
      </c>
      <c r="O29" s="253">
        <f>M29+N29</f>
        <v>0</v>
      </c>
      <c r="P29" s="253">
        <v>0</v>
      </c>
      <c r="Q29" s="253">
        <v>0</v>
      </c>
      <c r="R29" s="253">
        <v>0</v>
      </c>
      <c r="S29" s="253">
        <v>0</v>
      </c>
      <c r="T29" s="253">
        <v>0</v>
      </c>
      <c r="U29" s="253">
        <v>4283.2</v>
      </c>
      <c r="V29" s="253">
        <v>4283.2</v>
      </c>
      <c r="W29" s="253">
        <v>-4283.2</v>
      </c>
      <c r="X29" s="253">
        <f>V29+W29</f>
        <v>0</v>
      </c>
      <c r="Y29" s="253">
        <v>0</v>
      </c>
    </row>
    <row r="30" spans="1:25" s="429" customFormat="1" ht="18" customHeight="1" x14ac:dyDescent="0.2">
      <c r="A30" s="440" t="s">
        <v>230</v>
      </c>
      <c r="B30" s="246" t="s">
        <v>73</v>
      </c>
      <c r="C30" s="246" t="s">
        <v>202</v>
      </c>
      <c r="D30" s="246" t="s">
        <v>202</v>
      </c>
      <c r="E30" s="246"/>
      <c r="F30" s="246"/>
      <c r="G30" s="271">
        <f t="shared" ref="G30:K31" si="21">G31</f>
        <v>0</v>
      </c>
      <c r="H30" s="271">
        <f>H31</f>
        <v>250</v>
      </c>
      <c r="I30" s="271">
        <f t="shared" si="21"/>
        <v>0</v>
      </c>
      <c r="J30" s="271">
        <f t="shared" ref="J30:J35" si="22">H30+I30</f>
        <v>250</v>
      </c>
      <c r="K30" s="271">
        <f t="shared" si="21"/>
        <v>0</v>
      </c>
      <c r="L30" s="271">
        <f>L31</f>
        <v>200</v>
      </c>
      <c r="M30" s="271">
        <f>M31</f>
        <v>200</v>
      </c>
      <c r="N30" s="271">
        <f t="shared" ref="N30:Y31" si="23">N31</f>
        <v>0</v>
      </c>
      <c r="O30" s="271">
        <f t="shared" si="23"/>
        <v>200</v>
      </c>
      <c r="P30" s="271">
        <f t="shared" si="23"/>
        <v>200</v>
      </c>
      <c r="Q30" s="271">
        <f t="shared" si="23"/>
        <v>0</v>
      </c>
      <c r="R30" s="271">
        <f>R31+R33</f>
        <v>200</v>
      </c>
      <c r="S30" s="271">
        <f t="shared" ref="S30:X30" si="24">S31+S33</f>
        <v>-145</v>
      </c>
      <c r="T30" s="271">
        <f t="shared" si="24"/>
        <v>200</v>
      </c>
      <c r="U30" s="271">
        <f t="shared" si="24"/>
        <v>-90</v>
      </c>
      <c r="V30" s="271">
        <f t="shared" si="24"/>
        <v>200</v>
      </c>
      <c r="W30" s="271">
        <f t="shared" si="24"/>
        <v>10</v>
      </c>
      <c r="X30" s="271">
        <f t="shared" si="24"/>
        <v>210</v>
      </c>
      <c r="Y30" s="271">
        <f t="shared" ref="Y30" si="25">Y31+Y33</f>
        <v>210</v>
      </c>
    </row>
    <row r="31" spans="1:25" ht="18" customHeight="1" x14ac:dyDescent="0.2">
      <c r="A31" s="255" t="s">
        <v>498</v>
      </c>
      <c r="B31" s="248" t="s">
        <v>73</v>
      </c>
      <c r="C31" s="248" t="s">
        <v>202</v>
      </c>
      <c r="D31" s="248" t="s">
        <v>202</v>
      </c>
      <c r="E31" s="248" t="s">
        <v>882</v>
      </c>
      <c r="F31" s="248"/>
      <c r="G31" s="253">
        <f t="shared" si="21"/>
        <v>0</v>
      </c>
      <c r="H31" s="253">
        <f>H32</f>
        <v>250</v>
      </c>
      <c r="I31" s="253">
        <f t="shared" si="21"/>
        <v>0</v>
      </c>
      <c r="J31" s="271">
        <f t="shared" si="22"/>
        <v>250</v>
      </c>
      <c r="K31" s="253">
        <f t="shared" si="21"/>
        <v>0</v>
      </c>
      <c r="L31" s="253">
        <f>L32</f>
        <v>200</v>
      </c>
      <c r="M31" s="253">
        <f>M32</f>
        <v>200</v>
      </c>
      <c r="N31" s="253">
        <f t="shared" si="23"/>
        <v>0</v>
      </c>
      <c r="O31" s="253">
        <f t="shared" si="23"/>
        <v>200</v>
      </c>
      <c r="P31" s="253">
        <f t="shared" si="23"/>
        <v>200</v>
      </c>
      <c r="Q31" s="253">
        <f t="shared" si="23"/>
        <v>0</v>
      </c>
      <c r="R31" s="253">
        <f t="shared" si="23"/>
        <v>200</v>
      </c>
      <c r="S31" s="253">
        <f t="shared" si="23"/>
        <v>-150</v>
      </c>
      <c r="T31" s="253">
        <f t="shared" si="23"/>
        <v>200</v>
      </c>
      <c r="U31" s="253">
        <f t="shared" si="23"/>
        <v>-100</v>
      </c>
      <c r="V31" s="253">
        <f t="shared" si="23"/>
        <v>200</v>
      </c>
      <c r="W31" s="253">
        <f t="shared" si="23"/>
        <v>0</v>
      </c>
      <c r="X31" s="253">
        <f t="shared" si="23"/>
        <v>200</v>
      </c>
      <c r="Y31" s="253">
        <f t="shared" si="23"/>
        <v>200</v>
      </c>
    </row>
    <row r="32" spans="1:25" ht="18" customHeight="1" x14ac:dyDescent="0.2">
      <c r="A32" s="255" t="s">
        <v>121</v>
      </c>
      <c r="B32" s="248" t="s">
        <v>73</v>
      </c>
      <c r="C32" s="248" t="s">
        <v>202</v>
      </c>
      <c r="D32" s="248" t="s">
        <v>202</v>
      </c>
      <c r="E32" s="248" t="s">
        <v>882</v>
      </c>
      <c r="F32" s="248" t="s">
        <v>94</v>
      </c>
      <c r="G32" s="253"/>
      <c r="H32" s="253">
        <v>250</v>
      </c>
      <c r="I32" s="253">
        <v>0</v>
      </c>
      <c r="J32" s="271">
        <f t="shared" si="22"/>
        <v>250</v>
      </c>
      <c r="K32" s="253">
        <v>0</v>
      </c>
      <c r="L32" s="253">
        <v>200</v>
      </c>
      <c r="M32" s="253">
        <v>200</v>
      </c>
      <c r="N32" s="253">
        <v>0</v>
      </c>
      <c r="O32" s="253">
        <f>M32+N32</f>
        <v>200</v>
      </c>
      <c r="P32" s="253">
        <v>200</v>
      </c>
      <c r="Q32" s="253">
        <v>0</v>
      </c>
      <c r="R32" s="253">
        <f>P32+Q32</f>
        <v>200</v>
      </c>
      <c r="S32" s="253">
        <v>-150</v>
      </c>
      <c r="T32" s="253">
        <v>200</v>
      </c>
      <c r="U32" s="253">
        <v>-100</v>
      </c>
      <c r="V32" s="253">
        <v>200</v>
      </c>
      <c r="W32" s="253">
        <v>0</v>
      </c>
      <c r="X32" s="253">
        <f t="shared" ref="X32" si="26">V32+W32</f>
        <v>200</v>
      </c>
      <c r="Y32" s="253">
        <v>200</v>
      </c>
    </row>
    <row r="33" spans="1:25" ht="18" customHeight="1" x14ac:dyDescent="0.2">
      <c r="A33" s="255" t="s">
        <v>499</v>
      </c>
      <c r="B33" s="248" t="s">
        <v>73</v>
      </c>
      <c r="C33" s="248" t="s">
        <v>202</v>
      </c>
      <c r="D33" s="248" t="s">
        <v>202</v>
      </c>
      <c r="E33" s="248" t="s">
        <v>749</v>
      </c>
      <c r="F33" s="248"/>
      <c r="G33" s="253"/>
      <c r="H33" s="253"/>
      <c r="I33" s="253"/>
      <c r="J33" s="271"/>
      <c r="K33" s="253"/>
      <c r="L33" s="253"/>
      <c r="M33" s="253"/>
      <c r="N33" s="253"/>
      <c r="O33" s="253"/>
      <c r="P33" s="253"/>
      <c r="Q33" s="253"/>
      <c r="R33" s="253">
        <f>R34</f>
        <v>0</v>
      </c>
      <c r="S33" s="253">
        <f t="shared" ref="S33:Y33" si="27">S34</f>
        <v>5</v>
      </c>
      <c r="T33" s="253">
        <f t="shared" si="27"/>
        <v>0</v>
      </c>
      <c r="U33" s="253">
        <f t="shared" si="27"/>
        <v>10</v>
      </c>
      <c r="V33" s="253">
        <f t="shared" si="27"/>
        <v>0</v>
      </c>
      <c r="W33" s="253">
        <f t="shared" si="27"/>
        <v>10</v>
      </c>
      <c r="X33" s="253">
        <f t="shared" si="27"/>
        <v>10</v>
      </c>
      <c r="Y33" s="253">
        <f t="shared" si="27"/>
        <v>10</v>
      </c>
    </row>
    <row r="34" spans="1:25" ht="18" customHeight="1" x14ac:dyDescent="0.2">
      <c r="A34" s="255" t="s">
        <v>121</v>
      </c>
      <c r="B34" s="248" t="s">
        <v>73</v>
      </c>
      <c r="C34" s="248" t="s">
        <v>202</v>
      </c>
      <c r="D34" s="248" t="s">
        <v>202</v>
      </c>
      <c r="E34" s="248" t="s">
        <v>749</v>
      </c>
      <c r="F34" s="248" t="s">
        <v>94</v>
      </c>
      <c r="G34" s="253"/>
      <c r="H34" s="253"/>
      <c r="I34" s="253"/>
      <c r="J34" s="271"/>
      <c r="K34" s="253"/>
      <c r="L34" s="253"/>
      <c r="M34" s="253"/>
      <c r="N34" s="253"/>
      <c r="O34" s="253"/>
      <c r="P34" s="253"/>
      <c r="Q34" s="253"/>
      <c r="R34" s="253">
        <v>0</v>
      </c>
      <c r="S34" s="253">
        <v>5</v>
      </c>
      <c r="T34" s="253">
        <v>0</v>
      </c>
      <c r="U34" s="253">
        <v>10</v>
      </c>
      <c r="V34" s="253">
        <v>0</v>
      </c>
      <c r="W34" s="253">
        <v>10</v>
      </c>
      <c r="X34" s="253">
        <f>V34+W34</f>
        <v>10</v>
      </c>
      <c r="Y34" s="253">
        <v>10</v>
      </c>
    </row>
    <row r="35" spans="1:25" s="429" customFormat="1" ht="14.25" x14ac:dyDescent="0.2">
      <c r="A35" s="440" t="s">
        <v>80</v>
      </c>
      <c r="B35" s="246" t="s">
        <v>73</v>
      </c>
      <c r="C35" s="246" t="s">
        <v>233</v>
      </c>
      <c r="D35" s="246"/>
      <c r="E35" s="246"/>
      <c r="F35" s="246"/>
      <c r="G35" s="271" t="e">
        <f>G36+G59</f>
        <v>#REF!</v>
      </c>
      <c r="H35" s="271" t="e">
        <f>H36+H59</f>
        <v>#REF!</v>
      </c>
      <c r="I35" s="271" t="e">
        <f>I36+I59</f>
        <v>#REF!</v>
      </c>
      <c r="J35" s="271" t="e">
        <f t="shared" si="22"/>
        <v>#REF!</v>
      </c>
      <c r="K35" s="271" t="e">
        <f t="shared" ref="K35:U35" si="28">K36+K59</f>
        <v>#REF!</v>
      </c>
      <c r="L35" s="271" t="e">
        <f t="shared" si="28"/>
        <v>#REF!</v>
      </c>
      <c r="M35" s="271" t="e">
        <f t="shared" si="28"/>
        <v>#REF!</v>
      </c>
      <c r="N35" s="271" t="e">
        <f t="shared" si="28"/>
        <v>#REF!</v>
      </c>
      <c r="O35" s="271" t="e">
        <f t="shared" si="28"/>
        <v>#REF!</v>
      </c>
      <c r="P35" s="271" t="e">
        <f t="shared" si="28"/>
        <v>#REF!</v>
      </c>
      <c r="Q35" s="271" t="e">
        <f t="shared" si="28"/>
        <v>#REF!</v>
      </c>
      <c r="R35" s="271" t="e">
        <f t="shared" si="28"/>
        <v>#REF!</v>
      </c>
      <c r="S35" s="271" t="e">
        <f t="shared" si="28"/>
        <v>#REF!</v>
      </c>
      <c r="T35" s="271">
        <f t="shared" si="28"/>
        <v>48433.25</v>
      </c>
      <c r="U35" s="271">
        <f t="shared" si="28"/>
        <v>4019.0299999999997</v>
      </c>
      <c r="V35" s="271">
        <f>V36+V59</f>
        <v>40661.5</v>
      </c>
      <c r="W35" s="271">
        <f t="shared" ref="W35:X35" si="29">W36+W59</f>
        <v>12024</v>
      </c>
      <c r="X35" s="271">
        <f t="shared" si="29"/>
        <v>52752.368000000002</v>
      </c>
      <c r="Y35" s="271">
        <f>Y36+Y59</f>
        <v>52009.868000000002</v>
      </c>
    </row>
    <row r="36" spans="1:25" x14ac:dyDescent="0.2">
      <c r="A36" s="440" t="s">
        <v>81</v>
      </c>
      <c r="B36" s="246" t="s">
        <v>73</v>
      </c>
      <c r="C36" s="246" t="s">
        <v>233</v>
      </c>
      <c r="D36" s="246" t="s">
        <v>190</v>
      </c>
      <c r="E36" s="246"/>
      <c r="F36" s="246"/>
      <c r="G36" s="258" t="e">
        <f>#REF!+#REF!+#REF!+G37+G48+G53</f>
        <v>#REF!</v>
      </c>
      <c r="H36" s="258">
        <f>H37+H48+H53</f>
        <v>15505.8</v>
      </c>
      <c r="I36" s="258">
        <f>I37+I48+I53</f>
        <v>0</v>
      </c>
      <c r="J36" s="258">
        <f>J37+J48+J53</f>
        <v>15505.8</v>
      </c>
      <c r="K36" s="258" t="e">
        <f>K37+K48</f>
        <v>#REF!</v>
      </c>
      <c r="L36" s="258" t="e">
        <f>L37+L48</f>
        <v>#REF!</v>
      </c>
      <c r="M36" s="258" t="e">
        <f>M37+M48</f>
        <v>#REF!</v>
      </c>
      <c r="N36" s="258" t="e">
        <f t="shared" ref="N36:Q36" si="30">N37+N48</f>
        <v>#REF!</v>
      </c>
      <c r="O36" s="258" t="e">
        <f t="shared" si="30"/>
        <v>#REF!</v>
      </c>
      <c r="P36" s="258" t="e">
        <f t="shared" si="30"/>
        <v>#REF!</v>
      </c>
      <c r="Q36" s="258" t="e">
        <f t="shared" si="30"/>
        <v>#REF!</v>
      </c>
      <c r="R36" s="258" t="e">
        <f>R37+R48</f>
        <v>#REF!</v>
      </c>
      <c r="S36" s="258" t="e">
        <f t="shared" ref="S36" si="31">S37+S48</f>
        <v>#REF!</v>
      </c>
      <c r="T36" s="258">
        <f>T37+T48+T56</f>
        <v>36644.25</v>
      </c>
      <c r="U36" s="258">
        <f t="shared" ref="U36:W36" si="32">U37+U48+U56</f>
        <v>4353.03</v>
      </c>
      <c r="V36" s="258">
        <f t="shared" si="32"/>
        <v>30712.5</v>
      </c>
      <c r="W36" s="258">
        <f t="shared" si="32"/>
        <v>10547</v>
      </c>
      <c r="X36" s="258">
        <f>X37+X48+X56</f>
        <v>41326.368000000002</v>
      </c>
      <c r="Y36" s="258">
        <f t="shared" ref="Y36" si="33">Y37+Y48+Y56</f>
        <v>40583.868000000002</v>
      </c>
    </row>
    <row r="37" spans="1:25" ht="21" customHeight="1" x14ac:dyDescent="0.2">
      <c r="A37" s="440" t="s">
        <v>1055</v>
      </c>
      <c r="B37" s="246" t="s">
        <v>73</v>
      </c>
      <c r="C37" s="246" t="s">
        <v>233</v>
      </c>
      <c r="D37" s="246" t="s">
        <v>190</v>
      </c>
      <c r="E37" s="249" t="s">
        <v>745</v>
      </c>
      <c r="F37" s="246"/>
      <c r="G37" s="253">
        <f>G38</f>
        <v>0</v>
      </c>
      <c r="H37" s="253">
        <f>H38</f>
        <v>9786</v>
      </c>
      <c r="I37" s="253">
        <f>I38</f>
        <v>0</v>
      </c>
      <c r="J37" s="253">
        <f t="shared" ref="J37:J52" si="34">H37+I37</f>
        <v>9786</v>
      </c>
      <c r="K37" s="253" t="e">
        <f>K38+#REF!+#REF!+#REF!</f>
        <v>#REF!</v>
      </c>
      <c r="L37" s="253">
        <f>L38+L41</f>
        <v>11330</v>
      </c>
      <c r="M37" s="253">
        <f>M38+M41</f>
        <v>11330</v>
      </c>
      <c r="N37" s="253">
        <f>N38+N41</f>
        <v>3007</v>
      </c>
      <c r="O37" s="253">
        <f t="shared" ref="O37:Q37" si="35">O38+O41</f>
        <v>14337</v>
      </c>
      <c r="P37" s="253">
        <f t="shared" si="35"/>
        <v>14337</v>
      </c>
      <c r="Q37" s="253">
        <f t="shared" si="35"/>
        <v>0</v>
      </c>
      <c r="R37" s="253">
        <f>R38+R39+R40+R41+R42</f>
        <v>14337</v>
      </c>
      <c r="S37" s="253">
        <f t="shared" ref="S37" si="36">S38+S39+S40+S41+S42</f>
        <v>12027.35</v>
      </c>
      <c r="T37" s="253">
        <f>T38+T39+T40+T41+T42+T45</f>
        <v>25659.35</v>
      </c>
      <c r="U37" s="253">
        <f t="shared" ref="U37:X37" si="37">U38+U39+U40+U41+U42+U45</f>
        <v>1741.03</v>
      </c>
      <c r="V37" s="253">
        <f t="shared" si="37"/>
        <v>19748</v>
      </c>
      <c r="W37" s="253">
        <f t="shared" si="37"/>
        <v>7879</v>
      </c>
      <c r="X37" s="253">
        <f t="shared" si="37"/>
        <v>27627</v>
      </c>
      <c r="Y37" s="253">
        <f t="shared" ref="Y37" si="38">Y38+Y39+Y40+Y41+Y42+Y45</f>
        <v>27627</v>
      </c>
    </row>
    <row r="38" spans="1:25" ht="32.25" customHeight="1" x14ac:dyDescent="0.2">
      <c r="A38" s="255" t="s">
        <v>76</v>
      </c>
      <c r="B38" s="248" t="s">
        <v>73</v>
      </c>
      <c r="C38" s="248" t="s">
        <v>233</v>
      </c>
      <c r="D38" s="248" t="s">
        <v>190</v>
      </c>
      <c r="E38" s="247" t="s">
        <v>745</v>
      </c>
      <c r="F38" s="248" t="s">
        <v>77</v>
      </c>
      <c r="G38" s="253"/>
      <c r="H38" s="253">
        <v>9786</v>
      </c>
      <c r="I38" s="253">
        <v>0</v>
      </c>
      <c r="J38" s="253">
        <f t="shared" si="34"/>
        <v>9786</v>
      </c>
      <c r="K38" s="253">
        <v>2036.5039999999999</v>
      </c>
      <c r="L38" s="253">
        <f>12830-1500</f>
        <v>11330</v>
      </c>
      <c r="M38" s="253">
        <f>12830-1500</f>
        <v>11330</v>
      </c>
      <c r="N38" s="253">
        <v>3007</v>
      </c>
      <c r="O38" s="253">
        <f>M38+N38</f>
        <v>14337</v>
      </c>
      <c r="P38" s="253">
        <v>14337</v>
      </c>
      <c r="Q38" s="253">
        <v>0</v>
      </c>
      <c r="R38" s="253">
        <f>P38+Q38</f>
        <v>14337</v>
      </c>
      <c r="S38" s="253">
        <f>2702+705</f>
        <v>3407</v>
      </c>
      <c r="T38" s="253">
        <v>17039</v>
      </c>
      <c r="U38" s="253">
        <v>1838</v>
      </c>
      <c r="V38" s="253">
        <v>17039</v>
      </c>
      <c r="W38" s="253">
        <v>7879</v>
      </c>
      <c r="X38" s="253">
        <f t="shared" ref="X38:X41" si="39">V38+W38</f>
        <v>24918</v>
      </c>
      <c r="Y38" s="253">
        <v>24918</v>
      </c>
    </row>
    <row r="39" spans="1:25" ht="32.25" hidden="1" customHeight="1" x14ac:dyDescent="0.2">
      <c r="A39" s="255" t="s">
        <v>76</v>
      </c>
      <c r="B39" s="248" t="s">
        <v>73</v>
      </c>
      <c r="C39" s="248" t="s">
        <v>233</v>
      </c>
      <c r="D39" s="248" t="s">
        <v>190</v>
      </c>
      <c r="E39" s="247" t="s">
        <v>1056</v>
      </c>
      <c r="F39" s="248" t="s">
        <v>77</v>
      </c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>
        <f>5700</f>
        <v>5700</v>
      </c>
      <c r="T39" s="253">
        <v>5700</v>
      </c>
      <c r="U39" s="253">
        <v>0</v>
      </c>
      <c r="V39" s="253">
        <v>0</v>
      </c>
      <c r="W39" s="253">
        <v>0</v>
      </c>
      <c r="X39" s="253">
        <f t="shared" si="39"/>
        <v>0</v>
      </c>
      <c r="Y39" s="253">
        <v>0</v>
      </c>
    </row>
    <row r="40" spans="1:25" ht="32.25" customHeight="1" x14ac:dyDescent="0.2">
      <c r="A40" s="255" t="s">
        <v>76</v>
      </c>
      <c r="B40" s="248" t="s">
        <v>73</v>
      </c>
      <c r="C40" s="248" t="s">
        <v>233</v>
      </c>
      <c r="D40" s="248" t="s">
        <v>190</v>
      </c>
      <c r="E40" s="247" t="s">
        <v>1057</v>
      </c>
      <c r="F40" s="248" t="s">
        <v>77</v>
      </c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>
        <f>2652-1026</f>
        <v>1626</v>
      </c>
      <c r="T40" s="253">
        <f t="shared" ref="T40:T41" si="40">R40+S40</f>
        <v>1626</v>
      </c>
      <c r="U40" s="253">
        <v>0</v>
      </c>
      <c r="V40" s="253">
        <v>1626</v>
      </c>
      <c r="W40" s="253">
        <v>0</v>
      </c>
      <c r="X40" s="253">
        <f t="shared" si="39"/>
        <v>1626</v>
      </c>
      <c r="Y40" s="253">
        <v>1626</v>
      </c>
    </row>
    <row r="41" spans="1:25" ht="32.25" customHeight="1" x14ac:dyDescent="0.2">
      <c r="A41" s="255" t="s">
        <v>997</v>
      </c>
      <c r="B41" s="248" t="s">
        <v>73</v>
      </c>
      <c r="C41" s="248" t="s">
        <v>233</v>
      </c>
      <c r="D41" s="248" t="s">
        <v>190</v>
      </c>
      <c r="E41" s="247" t="s">
        <v>745</v>
      </c>
      <c r="F41" s="248" t="s">
        <v>79</v>
      </c>
      <c r="G41" s="253"/>
      <c r="H41" s="253"/>
      <c r="I41" s="253"/>
      <c r="J41" s="253"/>
      <c r="K41" s="253"/>
      <c r="L41" s="253">
        <v>0</v>
      </c>
      <c r="M41" s="253">
        <v>0</v>
      </c>
      <c r="N41" s="253">
        <v>0</v>
      </c>
      <c r="O41" s="253">
        <f>M41+N41</f>
        <v>0</v>
      </c>
      <c r="P41" s="253">
        <v>0</v>
      </c>
      <c r="Q41" s="253">
        <v>0</v>
      </c>
      <c r="R41" s="253">
        <f>P41+Q41</f>
        <v>0</v>
      </c>
      <c r="S41" s="253">
        <v>500</v>
      </c>
      <c r="T41" s="253">
        <f t="shared" si="40"/>
        <v>500</v>
      </c>
      <c r="U41" s="253">
        <v>0</v>
      </c>
      <c r="V41" s="253">
        <v>500</v>
      </c>
      <c r="W41" s="253">
        <v>0</v>
      </c>
      <c r="X41" s="253">
        <f t="shared" si="39"/>
        <v>500</v>
      </c>
      <c r="Y41" s="253">
        <v>500</v>
      </c>
    </row>
    <row r="42" spans="1:25" ht="32.25" customHeight="1" x14ac:dyDescent="0.2">
      <c r="A42" s="255" t="s">
        <v>1114</v>
      </c>
      <c r="B42" s="248" t="s">
        <v>73</v>
      </c>
      <c r="C42" s="248" t="s">
        <v>233</v>
      </c>
      <c r="D42" s="248" t="s">
        <v>190</v>
      </c>
      <c r="E42" s="247" t="s">
        <v>1115</v>
      </c>
      <c r="F42" s="248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>
        <f>R43+R44</f>
        <v>0</v>
      </c>
      <c r="S42" s="253">
        <f t="shared" ref="S42" si="41">S43+S44</f>
        <v>794.35</v>
      </c>
      <c r="T42" s="253">
        <f>T43+T44</f>
        <v>794.35</v>
      </c>
      <c r="U42" s="253">
        <f t="shared" ref="U42" si="42">U43+U44</f>
        <v>-147.97999999999999</v>
      </c>
      <c r="V42" s="253">
        <f>V43+V44</f>
        <v>583</v>
      </c>
      <c r="W42" s="253">
        <f>W43+W44</f>
        <v>0</v>
      </c>
      <c r="X42" s="253">
        <f>X43+X44</f>
        <v>583</v>
      </c>
      <c r="Y42" s="253">
        <f>Y43+Y44</f>
        <v>583</v>
      </c>
    </row>
    <row r="43" spans="1:25" ht="16.5" customHeight="1" x14ac:dyDescent="0.2">
      <c r="A43" s="255" t="s">
        <v>78</v>
      </c>
      <c r="B43" s="248" t="s">
        <v>73</v>
      </c>
      <c r="C43" s="248" t="s">
        <v>233</v>
      </c>
      <c r="D43" s="248" t="s">
        <v>190</v>
      </c>
      <c r="E43" s="247" t="s">
        <v>1115</v>
      </c>
      <c r="F43" s="248" t="s">
        <v>79</v>
      </c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>
        <v>786.4</v>
      </c>
      <c r="T43" s="253">
        <f>R43+S43</f>
        <v>786.4</v>
      </c>
      <c r="U43" s="253">
        <v>-146.5</v>
      </c>
      <c r="V43" s="253">
        <v>577.1</v>
      </c>
      <c r="W43" s="253">
        <v>0</v>
      </c>
      <c r="X43" s="253">
        <f>V43+W43</f>
        <v>577.1</v>
      </c>
      <c r="Y43" s="253">
        <v>577.1</v>
      </c>
    </row>
    <row r="44" spans="1:25" ht="18.75" customHeight="1" x14ac:dyDescent="0.2">
      <c r="A44" s="255" t="s">
        <v>1116</v>
      </c>
      <c r="B44" s="248" t="s">
        <v>73</v>
      </c>
      <c r="C44" s="248" t="s">
        <v>233</v>
      </c>
      <c r="D44" s="248" t="s">
        <v>190</v>
      </c>
      <c r="E44" s="247" t="s">
        <v>1115</v>
      </c>
      <c r="F44" s="248" t="s">
        <v>79</v>
      </c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>
        <v>7.95</v>
      </c>
      <c r="T44" s="253">
        <f>R44+S44</f>
        <v>7.95</v>
      </c>
      <c r="U44" s="253">
        <v>-1.48</v>
      </c>
      <c r="V44" s="253">
        <v>5.9</v>
      </c>
      <c r="W44" s="253">
        <v>0</v>
      </c>
      <c r="X44" s="253">
        <f>V44+W44</f>
        <v>5.9</v>
      </c>
      <c r="Y44" s="253">
        <v>5.9</v>
      </c>
    </row>
    <row r="45" spans="1:25" ht="31.5" hidden="1" customHeight="1" x14ac:dyDescent="0.2">
      <c r="A45" s="255" t="s">
        <v>1178</v>
      </c>
      <c r="B45" s="248" t="s">
        <v>73</v>
      </c>
      <c r="C45" s="248" t="s">
        <v>233</v>
      </c>
      <c r="D45" s="248" t="s">
        <v>190</v>
      </c>
      <c r="E45" s="247" t="s">
        <v>1182</v>
      </c>
      <c r="F45" s="248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>
        <f>T46+T47</f>
        <v>0</v>
      </c>
      <c r="U45" s="253">
        <f t="shared" ref="U45:X45" si="43">U46+U47</f>
        <v>51.01</v>
      </c>
      <c r="V45" s="253">
        <f t="shared" si="43"/>
        <v>0</v>
      </c>
      <c r="W45" s="253">
        <f t="shared" si="43"/>
        <v>0</v>
      </c>
      <c r="X45" s="253">
        <f t="shared" si="43"/>
        <v>0</v>
      </c>
      <c r="Y45" s="253">
        <f t="shared" ref="Y45" si="44">Y46+Y47</f>
        <v>0</v>
      </c>
    </row>
    <row r="46" spans="1:25" ht="18.75" hidden="1" customHeight="1" x14ac:dyDescent="0.2">
      <c r="A46" s="255" t="s">
        <v>78</v>
      </c>
      <c r="B46" s="248" t="s">
        <v>73</v>
      </c>
      <c r="C46" s="248" t="s">
        <v>233</v>
      </c>
      <c r="D46" s="248" t="s">
        <v>190</v>
      </c>
      <c r="E46" s="247" t="s">
        <v>1182</v>
      </c>
      <c r="F46" s="248" t="s">
        <v>79</v>
      </c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>
        <v>0</v>
      </c>
      <c r="U46" s="253">
        <v>50.5</v>
      </c>
      <c r="V46" s="253">
        <v>0</v>
      </c>
      <c r="W46" s="253">
        <v>0</v>
      </c>
      <c r="X46" s="253">
        <f>V46+W46</f>
        <v>0</v>
      </c>
      <c r="Y46" s="253">
        <v>0</v>
      </c>
    </row>
    <row r="47" spans="1:25" ht="18.75" hidden="1" customHeight="1" x14ac:dyDescent="0.2">
      <c r="A47" s="255" t="s">
        <v>1116</v>
      </c>
      <c r="B47" s="248" t="s">
        <v>73</v>
      </c>
      <c r="C47" s="248" t="s">
        <v>233</v>
      </c>
      <c r="D47" s="248" t="s">
        <v>190</v>
      </c>
      <c r="E47" s="247" t="s">
        <v>1182</v>
      </c>
      <c r="F47" s="248" t="s">
        <v>79</v>
      </c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>
        <v>0</v>
      </c>
      <c r="U47" s="253">
        <v>0.51</v>
      </c>
      <c r="V47" s="253">
        <v>0</v>
      </c>
      <c r="W47" s="253">
        <v>0</v>
      </c>
      <c r="X47" s="253">
        <f>V47+W47</f>
        <v>0</v>
      </c>
      <c r="Y47" s="253">
        <v>0</v>
      </c>
    </row>
    <row r="48" spans="1:25" ht="24.75" customHeight="1" x14ac:dyDescent="0.2">
      <c r="A48" s="440" t="s">
        <v>1058</v>
      </c>
      <c r="B48" s="246" t="s">
        <v>73</v>
      </c>
      <c r="C48" s="246" t="s">
        <v>233</v>
      </c>
      <c r="D48" s="246" t="s">
        <v>190</v>
      </c>
      <c r="E48" s="249" t="s">
        <v>744</v>
      </c>
      <c r="F48" s="246"/>
      <c r="G48" s="253">
        <f>G49+G52</f>
        <v>0</v>
      </c>
      <c r="H48" s="253">
        <f>H49+H52</f>
        <v>5716</v>
      </c>
      <c r="I48" s="253">
        <f>I49+I52</f>
        <v>0</v>
      </c>
      <c r="J48" s="253">
        <f t="shared" si="34"/>
        <v>5716</v>
      </c>
      <c r="K48" s="253" t="e">
        <f>K49+K52+#REF!+K53</f>
        <v>#REF!</v>
      </c>
      <c r="L48" s="253" t="e">
        <f>L49+L52+#REF!+L53+L55</f>
        <v>#REF!</v>
      </c>
      <c r="M48" s="253" t="e">
        <f>M49+M52+#REF!+M53+M55</f>
        <v>#REF!</v>
      </c>
      <c r="N48" s="253" t="e">
        <f>N49+N52+#REF!+N53+N55</f>
        <v>#REF!</v>
      </c>
      <c r="O48" s="253" t="e">
        <f>O49+O52+#REF!+O53+O55</f>
        <v>#REF!</v>
      </c>
      <c r="P48" s="253" t="e">
        <f>P49+P52+#REF!+P53+P55</f>
        <v>#REF!</v>
      </c>
      <c r="Q48" s="253" t="e">
        <f>Q49+Q52+#REF!+Q53+Q55</f>
        <v>#REF!</v>
      </c>
      <c r="R48" s="253" t="e">
        <f>R49+R50+R51+R52+#REF!</f>
        <v>#REF!</v>
      </c>
      <c r="S48" s="253" t="e">
        <f>S49+S50+S51+S52+#REF!</f>
        <v>#REF!</v>
      </c>
      <c r="T48" s="253">
        <f>T49+T50+T51+T52+T53</f>
        <v>10984.9</v>
      </c>
      <c r="U48" s="253">
        <f t="shared" ref="U48:W48" si="45">U49+U50+U51+U52+U53</f>
        <v>612</v>
      </c>
      <c r="V48" s="253">
        <f t="shared" si="45"/>
        <v>8964.5</v>
      </c>
      <c r="W48" s="253">
        <f t="shared" si="45"/>
        <v>2656</v>
      </c>
      <c r="X48" s="253">
        <f>X49+X50+X51+X52+X53</f>
        <v>11687.368</v>
      </c>
      <c r="Y48" s="253">
        <f t="shared" ref="Y48" si="46">Y49+Y50+Y51+Y52+Y53</f>
        <v>11014.868</v>
      </c>
    </row>
    <row r="49" spans="1:25" ht="32.25" customHeight="1" x14ac:dyDescent="0.2">
      <c r="A49" s="255" t="s">
        <v>76</v>
      </c>
      <c r="B49" s="248" t="s">
        <v>73</v>
      </c>
      <c r="C49" s="248" t="s">
        <v>233</v>
      </c>
      <c r="D49" s="248" t="s">
        <v>190</v>
      </c>
      <c r="E49" s="247" t="s">
        <v>744</v>
      </c>
      <c r="F49" s="248" t="s">
        <v>77</v>
      </c>
      <c r="G49" s="253"/>
      <c r="H49" s="253">
        <v>5466</v>
      </c>
      <c r="I49" s="253">
        <v>0</v>
      </c>
      <c r="J49" s="253">
        <f t="shared" si="34"/>
        <v>5466</v>
      </c>
      <c r="K49" s="253">
        <v>1033.95</v>
      </c>
      <c r="L49" s="253">
        <f>6420-500</f>
        <v>5920</v>
      </c>
      <c r="M49" s="253">
        <f>6420-500</f>
        <v>5920</v>
      </c>
      <c r="N49" s="253">
        <v>630</v>
      </c>
      <c r="O49" s="253">
        <f>M49+N49</f>
        <v>6550</v>
      </c>
      <c r="P49" s="253">
        <v>6550</v>
      </c>
      <c r="Q49" s="253">
        <v>0</v>
      </c>
      <c r="R49" s="253">
        <f>P49+Q49</f>
        <v>6550</v>
      </c>
      <c r="S49" s="253">
        <f>1742+374</f>
        <v>2116</v>
      </c>
      <c r="T49" s="253">
        <v>8292</v>
      </c>
      <c r="U49" s="253">
        <v>612</v>
      </c>
      <c r="V49" s="253">
        <v>8292</v>
      </c>
      <c r="W49" s="253">
        <v>2656</v>
      </c>
      <c r="X49" s="253">
        <f t="shared" ref="X49:X51" si="47">V49+W49</f>
        <v>10948</v>
      </c>
      <c r="Y49" s="253">
        <v>10948</v>
      </c>
    </row>
    <row r="50" spans="1:25" ht="32.25" hidden="1" customHeight="1" x14ac:dyDescent="0.2">
      <c r="A50" s="255" t="s">
        <v>76</v>
      </c>
      <c r="B50" s="248" t="s">
        <v>73</v>
      </c>
      <c r="C50" s="248" t="s">
        <v>233</v>
      </c>
      <c r="D50" s="248" t="s">
        <v>190</v>
      </c>
      <c r="E50" s="247" t="s">
        <v>1059</v>
      </c>
      <c r="F50" s="248" t="s">
        <v>77</v>
      </c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>
        <f>2020</f>
        <v>2020</v>
      </c>
      <c r="T50" s="253">
        <f t="shared" ref="T50:T51" si="48">R50+S50</f>
        <v>2020</v>
      </c>
      <c r="U50" s="253">
        <v>0</v>
      </c>
      <c r="V50" s="253">
        <v>0</v>
      </c>
      <c r="W50" s="253">
        <v>0</v>
      </c>
      <c r="X50" s="253">
        <f t="shared" si="47"/>
        <v>0</v>
      </c>
      <c r="Y50" s="253">
        <v>0</v>
      </c>
    </row>
    <row r="51" spans="1:25" ht="32.25" customHeight="1" x14ac:dyDescent="0.2">
      <c r="A51" s="255" t="s">
        <v>76</v>
      </c>
      <c r="B51" s="248" t="s">
        <v>73</v>
      </c>
      <c r="C51" s="248" t="s">
        <v>233</v>
      </c>
      <c r="D51" s="248" t="s">
        <v>190</v>
      </c>
      <c r="E51" s="247" t="s">
        <v>1060</v>
      </c>
      <c r="F51" s="248" t="s">
        <v>77</v>
      </c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>
        <v>522.5</v>
      </c>
      <c r="T51" s="253">
        <f t="shared" si="48"/>
        <v>522.5</v>
      </c>
      <c r="U51" s="253">
        <v>0</v>
      </c>
      <c r="V51" s="253">
        <v>522.5</v>
      </c>
      <c r="W51" s="253">
        <v>0</v>
      </c>
      <c r="X51" s="253">
        <f t="shared" si="47"/>
        <v>522.5</v>
      </c>
      <c r="Y51" s="253">
        <v>0</v>
      </c>
    </row>
    <row r="52" spans="1:25" ht="20.25" customHeight="1" x14ac:dyDescent="0.2">
      <c r="A52" s="255" t="s">
        <v>998</v>
      </c>
      <c r="B52" s="248" t="s">
        <v>73</v>
      </c>
      <c r="C52" s="248" t="s">
        <v>233</v>
      </c>
      <c r="D52" s="248" t="s">
        <v>190</v>
      </c>
      <c r="E52" s="247" t="s">
        <v>744</v>
      </c>
      <c r="F52" s="248" t="s">
        <v>79</v>
      </c>
      <c r="G52" s="253"/>
      <c r="H52" s="253">
        <v>250</v>
      </c>
      <c r="I52" s="253">
        <v>0</v>
      </c>
      <c r="J52" s="253">
        <f t="shared" si="34"/>
        <v>250</v>
      </c>
      <c r="K52" s="253">
        <v>0</v>
      </c>
      <c r="L52" s="253">
        <v>200</v>
      </c>
      <c r="M52" s="253">
        <v>200</v>
      </c>
      <c r="N52" s="253">
        <v>0</v>
      </c>
      <c r="O52" s="253">
        <f>M52+N52</f>
        <v>200</v>
      </c>
      <c r="P52" s="253">
        <v>200</v>
      </c>
      <c r="Q52" s="253">
        <v>0</v>
      </c>
      <c r="R52" s="253">
        <f>P52+Q52</f>
        <v>200</v>
      </c>
      <c r="S52" s="253">
        <v>-100</v>
      </c>
      <c r="T52" s="253">
        <v>150</v>
      </c>
      <c r="U52" s="253">
        <v>0</v>
      </c>
      <c r="V52" s="253">
        <v>150</v>
      </c>
      <c r="W52" s="253">
        <v>0</v>
      </c>
      <c r="X52" s="253">
        <f>V52+W52</f>
        <v>150</v>
      </c>
      <c r="Y52" s="253">
        <v>0</v>
      </c>
    </row>
    <row r="53" spans="1:25" ht="42" customHeight="1" x14ac:dyDescent="0.2">
      <c r="A53" s="255" t="s">
        <v>1120</v>
      </c>
      <c r="B53" s="248" t="s">
        <v>73</v>
      </c>
      <c r="C53" s="248" t="s">
        <v>233</v>
      </c>
      <c r="D53" s="248" t="s">
        <v>190</v>
      </c>
      <c r="E53" s="247" t="s">
        <v>1213</v>
      </c>
      <c r="F53" s="248"/>
      <c r="G53" s="253"/>
      <c r="H53" s="253">
        <v>3.8</v>
      </c>
      <c r="I53" s="253">
        <v>0</v>
      </c>
      <c r="J53" s="253">
        <v>3.8</v>
      </c>
      <c r="K53" s="253">
        <v>0</v>
      </c>
      <c r="L53" s="253">
        <v>0</v>
      </c>
      <c r="M53" s="253">
        <v>0</v>
      </c>
      <c r="N53" s="253">
        <v>0</v>
      </c>
      <c r="O53" s="253">
        <v>0</v>
      </c>
      <c r="P53" s="253">
        <v>0</v>
      </c>
      <c r="Q53" s="253">
        <v>0</v>
      </c>
      <c r="R53" s="253">
        <v>0</v>
      </c>
      <c r="S53" s="253">
        <v>0.4</v>
      </c>
      <c r="T53" s="253">
        <v>0.4</v>
      </c>
      <c r="U53" s="253">
        <v>0</v>
      </c>
      <c r="V53" s="253">
        <f t="shared" ref="V53:X53" si="49">V54+V55</f>
        <v>0</v>
      </c>
      <c r="W53" s="253">
        <v>0</v>
      </c>
      <c r="X53" s="253">
        <f t="shared" si="49"/>
        <v>66.868000000000009</v>
      </c>
      <c r="Y53" s="253">
        <f t="shared" ref="Y53" si="50">Y54+Y55</f>
        <v>66.868000000000009</v>
      </c>
    </row>
    <row r="54" spans="1:25" ht="19.5" customHeight="1" x14ac:dyDescent="0.2">
      <c r="A54" s="255" t="s">
        <v>78</v>
      </c>
      <c r="B54" s="248" t="s">
        <v>73</v>
      </c>
      <c r="C54" s="248" t="s">
        <v>233</v>
      </c>
      <c r="D54" s="248" t="s">
        <v>190</v>
      </c>
      <c r="E54" s="247" t="s">
        <v>1213</v>
      </c>
      <c r="F54" s="248" t="s">
        <v>79</v>
      </c>
      <c r="G54" s="253"/>
      <c r="H54" s="253">
        <v>3.8</v>
      </c>
      <c r="I54" s="253"/>
      <c r="J54" s="253">
        <v>3.8</v>
      </c>
      <c r="K54" s="253">
        <v>0</v>
      </c>
      <c r="L54" s="253">
        <v>0</v>
      </c>
      <c r="M54" s="253">
        <v>0</v>
      </c>
      <c r="N54" s="253">
        <v>0</v>
      </c>
      <c r="O54" s="253">
        <v>0</v>
      </c>
      <c r="P54" s="253">
        <v>0</v>
      </c>
      <c r="Q54" s="253">
        <v>0</v>
      </c>
      <c r="R54" s="253">
        <v>0</v>
      </c>
      <c r="S54" s="253">
        <v>0.4</v>
      </c>
      <c r="T54" s="253">
        <v>0.4</v>
      </c>
      <c r="U54" s="253">
        <v>-0.4</v>
      </c>
      <c r="V54" s="253">
        <f>T54+U54</f>
        <v>0</v>
      </c>
      <c r="W54" s="253">
        <v>66.2</v>
      </c>
      <c r="X54" s="253">
        <f>V54+W54</f>
        <v>66.2</v>
      </c>
      <c r="Y54" s="253">
        <v>66.2</v>
      </c>
    </row>
    <row r="55" spans="1:25" ht="19.5" customHeight="1" x14ac:dyDescent="0.2">
      <c r="A55" s="255" t="s">
        <v>1071</v>
      </c>
      <c r="B55" s="248" t="s">
        <v>73</v>
      </c>
      <c r="C55" s="248" t="s">
        <v>233</v>
      </c>
      <c r="D55" s="248" t="s">
        <v>190</v>
      </c>
      <c r="E55" s="247" t="s">
        <v>1214</v>
      </c>
      <c r="F55" s="248" t="s">
        <v>79</v>
      </c>
      <c r="G55" s="253"/>
      <c r="H55" s="253"/>
      <c r="I55" s="253"/>
      <c r="J55" s="253"/>
      <c r="K55" s="253"/>
      <c r="L55" s="253">
        <v>0</v>
      </c>
      <c r="M55" s="253">
        <v>0</v>
      </c>
      <c r="N55" s="253">
        <v>0</v>
      </c>
      <c r="O55" s="253">
        <v>0</v>
      </c>
      <c r="P55" s="253">
        <v>0</v>
      </c>
      <c r="Q55" s="253">
        <v>0</v>
      </c>
      <c r="R55" s="253">
        <v>0</v>
      </c>
      <c r="S55" s="253">
        <v>0</v>
      </c>
      <c r="T55" s="253">
        <v>0</v>
      </c>
      <c r="U55" s="253">
        <v>0</v>
      </c>
      <c r="V55" s="253">
        <f>T55+U55</f>
        <v>0</v>
      </c>
      <c r="W55" s="253">
        <v>0.66800000000000004</v>
      </c>
      <c r="X55" s="253">
        <f>V55+W55</f>
        <v>0.66800000000000004</v>
      </c>
      <c r="Y55" s="253">
        <v>0.66800000000000004</v>
      </c>
    </row>
    <row r="56" spans="1:25" ht="31.5" customHeight="1" x14ac:dyDescent="0.2">
      <c r="A56" s="440" t="s">
        <v>1175</v>
      </c>
      <c r="B56" s="246" t="s">
        <v>73</v>
      </c>
      <c r="C56" s="246" t="s">
        <v>233</v>
      </c>
      <c r="D56" s="246" t="s">
        <v>190</v>
      </c>
      <c r="E56" s="249" t="s">
        <v>746</v>
      </c>
      <c r="F56" s="246"/>
      <c r="G56" s="253">
        <f>G57+G60</f>
        <v>0</v>
      </c>
      <c r="H56" s="253">
        <f>H57+H60</f>
        <v>6182</v>
      </c>
      <c r="I56" s="253">
        <f>I57+I60</f>
        <v>606.62</v>
      </c>
      <c r="J56" s="253">
        <f t="shared" ref="J56:J58" si="51">H56+I56</f>
        <v>6788.62</v>
      </c>
      <c r="K56" s="253">
        <f>K57+K60+K61+K67</f>
        <v>1033.95</v>
      </c>
      <c r="L56" s="253">
        <f t="shared" ref="L56:Q56" si="52">L57+L60+L61+L67+L69</f>
        <v>9325</v>
      </c>
      <c r="M56" s="253">
        <f t="shared" si="52"/>
        <v>9325</v>
      </c>
      <c r="N56" s="253">
        <f t="shared" si="52"/>
        <v>630</v>
      </c>
      <c r="O56" s="253">
        <f t="shared" si="52"/>
        <v>9955</v>
      </c>
      <c r="P56" s="253">
        <f t="shared" si="52"/>
        <v>9955</v>
      </c>
      <c r="Q56" s="253">
        <f t="shared" si="52"/>
        <v>0</v>
      </c>
      <c r="R56" s="253">
        <f>R57+R58+R59+R60+R61</f>
        <v>22068</v>
      </c>
      <c r="S56" s="253">
        <f>S57+S58+S59+S60+S61</f>
        <v>10528.5</v>
      </c>
      <c r="T56" s="253">
        <f>T57+T58</f>
        <v>0</v>
      </c>
      <c r="U56" s="253">
        <f>U57+U58+U62</f>
        <v>2000</v>
      </c>
      <c r="V56" s="253">
        <f>V57+V58+V62</f>
        <v>2000</v>
      </c>
      <c r="W56" s="253">
        <f>W57+W58+W62</f>
        <v>12</v>
      </c>
      <c r="X56" s="253">
        <f>X57+X58+X62</f>
        <v>2012</v>
      </c>
      <c r="Y56" s="253">
        <f>Y57+Y58+Y62</f>
        <v>1942</v>
      </c>
    </row>
    <row r="57" spans="1:25" ht="31.5" customHeight="1" x14ac:dyDescent="0.2">
      <c r="A57" s="255" t="s">
        <v>76</v>
      </c>
      <c r="B57" s="248" t="s">
        <v>73</v>
      </c>
      <c r="C57" s="248" t="s">
        <v>233</v>
      </c>
      <c r="D57" s="248" t="s">
        <v>190</v>
      </c>
      <c r="E57" s="247" t="s">
        <v>746</v>
      </c>
      <c r="F57" s="248" t="s">
        <v>77</v>
      </c>
      <c r="G57" s="253"/>
      <c r="H57" s="253">
        <v>5466</v>
      </c>
      <c r="I57" s="253">
        <v>0</v>
      </c>
      <c r="J57" s="253">
        <f t="shared" si="51"/>
        <v>5466</v>
      </c>
      <c r="K57" s="253">
        <v>1033.95</v>
      </c>
      <c r="L57" s="253">
        <f>6420-500</f>
        <v>5920</v>
      </c>
      <c r="M57" s="253">
        <f>6420-500</f>
        <v>5920</v>
      </c>
      <c r="N57" s="253">
        <v>630</v>
      </c>
      <c r="O57" s="253">
        <f>M57+N57</f>
        <v>6550</v>
      </c>
      <c r="P57" s="253">
        <v>6550</v>
      </c>
      <c r="Q57" s="253">
        <v>0</v>
      </c>
      <c r="R57" s="253">
        <f>P57+Q57</f>
        <v>6550</v>
      </c>
      <c r="S57" s="253">
        <f>1742+374</f>
        <v>2116</v>
      </c>
      <c r="T57" s="253">
        <v>0</v>
      </c>
      <c r="U57" s="253">
        <v>1930</v>
      </c>
      <c r="V57" s="253">
        <v>1930</v>
      </c>
      <c r="W57" s="253">
        <v>12</v>
      </c>
      <c r="X57" s="253">
        <f t="shared" ref="X57:X58" si="53">V57+W57</f>
        <v>1942</v>
      </c>
      <c r="Y57" s="253">
        <v>1942</v>
      </c>
    </row>
    <row r="58" spans="1:25" ht="31.5" customHeight="1" x14ac:dyDescent="0.2">
      <c r="A58" s="255" t="s">
        <v>76</v>
      </c>
      <c r="B58" s="248" t="s">
        <v>73</v>
      </c>
      <c r="C58" s="248" t="s">
        <v>233</v>
      </c>
      <c r="D58" s="248" t="s">
        <v>190</v>
      </c>
      <c r="E58" s="247" t="s">
        <v>742</v>
      </c>
      <c r="F58" s="248" t="s">
        <v>77</v>
      </c>
      <c r="G58" s="253"/>
      <c r="H58" s="253">
        <v>5466</v>
      </c>
      <c r="I58" s="253">
        <v>0</v>
      </c>
      <c r="J58" s="253">
        <f t="shared" si="51"/>
        <v>5466</v>
      </c>
      <c r="K58" s="253">
        <v>1033.95</v>
      </c>
      <c r="L58" s="253">
        <f>6420-500</f>
        <v>5920</v>
      </c>
      <c r="M58" s="253">
        <f>6420-500</f>
        <v>5920</v>
      </c>
      <c r="N58" s="253">
        <v>630</v>
      </c>
      <c r="O58" s="253">
        <f>M58+N58</f>
        <v>6550</v>
      </c>
      <c r="P58" s="253">
        <v>6550</v>
      </c>
      <c r="Q58" s="253">
        <v>0</v>
      </c>
      <c r="R58" s="253">
        <f>P58+Q58</f>
        <v>6550</v>
      </c>
      <c r="S58" s="253">
        <f>1742+374</f>
        <v>2116</v>
      </c>
      <c r="T58" s="253">
        <v>0</v>
      </c>
      <c r="U58" s="253">
        <v>70</v>
      </c>
      <c r="V58" s="253">
        <v>70</v>
      </c>
      <c r="W58" s="253">
        <v>0</v>
      </c>
      <c r="X58" s="253">
        <f t="shared" si="53"/>
        <v>70</v>
      </c>
      <c r="Y58" s="253">
        <v>0</v>
      </c>
    </row>
    <row r="59" spans="1:25" ht="15" customHeight="1" x14ac:dyDescent="0.2">
      <c r="A59" s="440" t="s">
        <v>235</v>
      </c>
      <c r="B59" s="246" t="s">
        <v>73</v>
      </c>
      <c r="C59" s="246" t="s">
        <v>233</v>
      </c>
      <c r="D59" s="246" t="s">
        <v>196</v>
      </c>
      <c r="E59" s="246"/>
      <c r="F59" s="246"/>
      <c r="G59" s="271" t="e">
        <f>#REF!+#REF!+#REF!+G82</f>
        <v>#REF!</v>
      </c>
      <c r="H59" s="271" t="e">
        <f>#REF!+H82</f>
        <v>#REF!</v>
      </c>
      <c r="I59" s="271" t="e">
        <f>#REF!+I82</f>
        <v>#REF!</v>
      </c>
      <c r="J59" s="271" t="e">
        <f>#REF!+J82</f>
        <v>#REF!</v>
      </c>
      <c r="K59" s="271" t="e">
        <f>#REF!+K82</f>
        <v>#REF!</v>
      </c>
      <c r="L59" s="271" t="e">
        <f>#REF!+L82</f>
        <v>#REF!</v>
      </c>
      <c r="M59" s="271" t="e">
        <f>#REF!+M82</f>
        <v>#REF!</v>
      </c>
      <c r="N59" s="271" t="e">
        <f>#REF!+N82</f>
        <v>#REF!</v>
      </c>
      <c r="O59" s="271" t="e">
        <f>#REF!+O82</f>
        <v>#REF!</v>
      </c>
      <c r="P59" s="271" t="e">
        <f>#REF!+P82</f>
        <v>#REF!</v>
      </c>
      <c r="Q59" s="271" t="e">
        <f>#REF!+Q82</f>
        <v>#REF!</v>
      </c>
      <c r="R59" s="271">
        <f>R60+R70</f>
        <v>6629</v>
      </c>
      <c r="S59" s="271">
        <f t="shared" ref="S59" si="54">S60+S70</f>
        <v>3330</v>
      </c>
      <c r="T59" s="271">
        <f>T60+T70</f>
        <v>11789</v>
      </c>
      <c r="U59" s="271">
        <f t="shared" ref="U59:X59" si="55">U60+U70</f>
        <v>-334</v>
      </c>
      <c r="V59" s="271">
        <f t="shared" si="55"/>
        <v>9949</v>
      </c>
      <c r="W59" s="271">
        <f t="shared" si="55"/>
        <v>1477</v>
      </c>
      <c r="X59" s="271">
        <f t="shared" si="55"/>
        <v>11426</v>
      </c>
      <c r="Y59" s="271">
        <f t="shared" ref="Y59" si="56">Y60+Y70</f>
        <v>11426</v>
      </c>
    </row>
    <row r="60" spans="1:25" ht="36" customHeight="1" x14ac:dyDescent="0.2">
      <c r="A60" s="418" t="s">
        <v>1181</v>
      </c>
      <c r="B60" s="246" t="s">
        <v>73</v>
      </c>
      <c r="C60" s="246" t="s">
        <v>233</v>
      </c>
      <c r="D60" s="246" t="s">
        <v>196</v>
      </c>
      <c r="E60" s="249" t="s">
        <v>1019</v>
      </c>
      <c r="F60" s="246"/>
      <c r="G60" s="271"/>
      <c r="H60" s="271">
        <f t="shared" ref="H60:Q60" si="57">H61+H63</f>
        <v>716</v>
      </c>
      <c r="I60" s="271">
        <f t="shared" si="57"/>
        <v>606.62</v>
      </c>
      <c r="J60" s="271">
        <f t="shared" si="57"/>
        <v>1322.6200000000001</v>
      </c>
      <c r="K60" s="271">
        <f t="shared" si="57"/>
        <v>0</v>
      </c>
      <c r="L60" s="271">
        <f t="shared" si="57"/>
        <v>1323</v>
      </c>
      <c r="M60" s="271">
        <f t="shared" si="57"/>
        <v>1323</v>
      </c>
      <c r="N60" s="271">
        <f t="shared" si="57"/>
        <v>0</v>
      </c>
      <c r="O60" s="271">
        <f t="shared" si="57"/>
        <v>1323</v>
      </c>
      <c r="P60" s="271">
        <f t="shared" si="57"/>
        <v>1323</v>
      </c>
      <c r="Q60" s="271">
        <f t="shared" si="57"/>
        <v>0</v>
      </c>
      <c r="R60" s="271">
        <f>R61+R63+R62+R67+R68</f>
        <v>1323</v>
      </c>
      <c r="S60" s="271">
        <f t="shared" ref="S60" si="58">S61+S63+S62+S67+S68</f>
        <v>2596.5</v>
      </c>
      <c r="T60" s="271">
        <f>T61+T63+T62+T67+T68+T65+T66+T69</f>
        <v>10792</v>
      </c>
      <c r="U60" s="271">
        <f t="shared" ref="U60:X60" si="59">U61+U63+U62+U67+U68+U65+U66+U69</f>
        <v>-6676</v>
      </c>
      <c r="V60" s="271">
        <f t="shared" si="59"/>
        <v>9452</v>
      </c>
      <c r="W60" s="271">
        <f t="shared" si="59"/>
        <v>-5288</v>
      </c>
      <c r="X60" s="271">
        <f t="shared" si="59"/>
        <v>4164</v>
      </c>
      <c r="Y60" s="271">
        <f t="shared" ref="Y60" si="60">Y61+Y63+Y62+Y67+Y68+Y65+Y66+Y69</f>
        <v>4164</v>
      </c>
    </row>
    <row r="61" spans="1:25" ht="19.5" customHeight="1" x14ac:dyDescent="0.2">
      <c r="A61" s="255" t="s">
        <v>95</v>
      </c>
      <c r="B61" s="248" t="s">
        <v>73</v>
      </c>
      <c r="C61" s="248" t="s">
        <v>233</v>
      </c>
      <c r="D61" s="248" t="s">
        <v>196</v>
      </c>
      <c r="E61" s="247" t="s">
        <v>1019</v>
      </c>
      <c r="F61" s="248" t="s">
        <v>96</v>
      </c>
      <c r="G61" s="253"/>
      <c r="H61" s="253">
        <v>716</v>
      </c>
      <c r="I61" s="253">
        <f>299.92</f>
        <v>299.92</v>
      </c>
      <c r="J61" s="253">
        <f>H61+I61</f>
        <v>1015.9200000000001</v>
      </c>
      <c r="K61" s="253">
        <v>0</v>
      </c>
      <c r="L61" s="253">
        <v>1016</v>
      </c>
      <c r="M61" s="253">
        <v>1016</v>
      </c>
      <c r="N61" s="253">
        <v>0</v>
      </c>
      <c r="O61" s="253">
        <f>M61+N61</f>
        <v>1016</v>
      </c>
      <c r="P61" s="253">
        <v>1016</v>
      </c>
      <c r="Q61" s="253">
        <v>0</v>
      </c>
      <c r="R61" s="253">
        <f>P61+Q61</f>
        <v>1016</v>
      </c>
      <c r="S61" s="253">
        <v>370</v>
      </c>
      <c r="T61" s="253">
        <f t="shared" ref="T61" si="61">R61+S61</f>
        <v>1386</v>
      </c>
      <c r="U61" s="253">
        <v>80</v>
      </c>
      <c r="V61" s="253">
        <v>1386</v>
      </c>
      <c r="W61" s="253">
        <v>80</v>
      </c>
      <c r="X61" s="253">
        <f t="shared" ref="X61:X63" si="62">V61+W61</f>
        <v>1466</v>
      </c>
      <c r="Y61" s="253">
        <v>1466</v>
      </c>
    </row>
    <row r="62" spans="1:25" ht="19.5" hidden="1" customHeight="1" x14ac:dyDescent="0.2">
      <c r="A62" s="255" t="s">
        <v>97</v>
      </c>
      <c r="B62" s="248" t="s">
        <v>73</v>
      </c>
      <c r="C62" s="248" t="s">
        <v>233</v>
      </c>
      <c r="D62" s="248" t="s">
        <v>196</v>
      </c>
      <c r="E62" s="247" t="s">
        <v>1019</v>
      </c>
      <c r="F62" s="248" t="s">
        <v>98</v>
      </c>
      <c r="G62" s="253"/>
      <c r="H62" s="253">
        <v>115</v>
      </c>
      <c r="I62" s="253">
        <v>-65</v>
      </c>
      <c r="J62" s="253">
        <f t="shared" ref="J62" si="63">H62+I62</f>
        <v>50</v>
      </c>
      <c r="K62" s="253">
        <v>-44.4</v>
      </c>
      <c r="L62" s="253">
        <v>50</v>
      </c>
      <c r="M62" s="253">
        <v>50</v>
      </c>
      <c r="N62" s="253">
        <v>0</v>
      </c>
      <c r="O62" s="253">
        <f t="shared" ref="O62" si="64">M62+N62</f>
        <v>50</v>
      </c>
      <c r="P62" s="253">
        <v>50</v>
      </c>
      <c r="Q62" s="253">
        <v>0</v>
      </c>
      <c r="R62" s="253">
        <v>0</v>
      </c>
      <c r="S62" s="253">
        <v>30</v>
      </c>
      <c r="T62" s="253">
        <v>0</v>
      </c>
      <c r="U62" s="253">
        <v>0</v>
      </c>
      <c r="V62" s="253">
        <f t="shared" ref="V62:V66" si="65">T62+U62</f>
        <v>0</v>
      </c>
      <c r="W62" s="253">
        <v>0</v>
      </c>
      <c r="X62" s="253">
        <f t="shared" si="62"/>
        <v>0</v>
      </c>
      <c r="Y62" s="253">
        <v>0</v>
      </c>
    </row>
    <row r="63" spans="1:25" ht="38.25" customHeight="1" x14ac:dyDescent="0.2">
      <c r="A63" s="269" t="s">
        <v>896</v>
      </c>
      <c r="B63" s="248" t="s">
        <v>73</v>
      </c>
      <c r="C63" s="248" t="s">
        <v>233</v>
      </c>
      <c r="D63" s="248" t="s">
        <v>196</v>
      </c>
      <c r="E63" s="247" t="s">
        <v>1019</v>
      </c>
      <c r="F63" s="248" t="s">
        <v>894</v>
      </c>
      <c r="G63" s="253"/>
      <c r="H63" s="253">
        <v>0</v>
      </c>
      <c r="I63" s="253">
        <f>166+140.7</f>
        <v>306.7</v>
      </c>
      <c r="J63" s="253">
        <f>H63+I63</f>
        <v>306.7</v>
      </c>
      <c r="K63" s="253">
        <v>0</v>
      </c>
      <c r="L63" s="253">
        <v>307</v>
      </c>
      <c r="M63" s="253">
        <v>307</v>
      </c>
      <c r="N63" s="253">
        <v>0</v>
      </c>
      <c r="O63" s="253">
        <f>M63+N63</f>
        <v>307</v>
      </c>
      <c r="P63" s="253">
        <v>307</v>
      </c>
      <c r="Q63" s="253">
        <v>0</v>
      </c>
      <c r="R63" s="253">
        <f>P63+Q63</f>
        <v>307</v>
      </c>
      <c r="S63" s="253">
        <v>112</v>
      </c>
      <c r="T63" s="253">
        <f t="shared" ref="T63" si="66">R63+S63</f>
        <v>419</v>
      </c>
      <c r="U63" s="253">
        <v>24</v>
      </c>
      <c r="V63" s="253">
        <v>419</v>
      </c>
      <c r="W63" s="253">
        <v>24</v>
      </c>
      <c r="X63" s="253">
        <f t="shared" si="62"/>
        <v>443</v>
      </c>
      <c r="Y63" s="253">
        <v>443</v>
      </c>
    </row>
    <row r="64" spans="1:25" ht="38.25" hidden="1" customHeight="1" x14ac:dyDescent="0.2">
      <c r="A64" s="269"/>
      <c r="B64" s="248"/>
      <c r="C64" s="248"/>
      <c r="D64" s="248"/>
      <c r="E64" s="247"/>
      <c r="F64" s="248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</row>
    <row r="65" spans="1:25" ht="17.25" hidden="1" customHeight="1" x14ac:dyDescent="0.2">
      <c r="A65" s="255" t="s">
        <v>95</v>
      </c>
      <c r="B65" s="248" t="s">
        <v>73</v>
      </c>
      <c r="C65" s="248" t="s">
        <v>233</v>
      </c>
      <c r="D65" s="248" t="s">
        <v>196</v>
      </c>
      <c r="E65" s="247" t="s">
        <v>1144</v>
      </c>
      <c r="F65" s="248" t="s">
        <v>96</v>
      </c>
      <c r="G65" s="253"/>
      <c r="H65" s="253">
        <v>0</v>
      </c>
      <c r="I65" s="253">
        <f>3475.42-465.92</f>
        <v>3009.5</v>
      </c>
      <c r="J65" s="253">
        <f>H65+I65</f>
        <v>3009.5</v>
      </c>
      <c r="K65" s="253">
        <v>75.38</v>
      </c>
      <c r="L65" s="253">
        <v>3606</v>
      </c>
      <c r="M65" s="253">
        <v>3606</v>
      </c>
      <c r="N65" s="253">
        <v>0</v>
      </c>
      <c r="O65" s="253">
        <f>M65+N65</f>
        <v>3606</v>
      </c>
      <c r="P65" s="253">
        <v>3606</v>
      </c>
      <c r="Q65" s="253">
        <v>0</v>
      </c>
      <c r="R65" s="253">
        <v>0</v>
      </c>
      <c r="S65" s="253">
        <v>0</v>
      </c>
      <c r="T65" s="253">
        <v>1200</v>
      </c>
      <c r="U65" s="253">
        <v>-1200</v>
      </c>
      <c r="V65" s="253">
        <f t="shared" si="65"/>
        <v>0</v>
      </c>
      <c r="W65" s="253">
        <v>0</v>
      </c>
      <c r="X65" s="253">
        <f t="shared" ref="X65:X69" si="67">V65+W65</f>
        <v>0</v>
      </c>
      <c r="Y65" s="253">
        <v>0</v>
      </c>
    </row>
    <row r="66" spans="1:25" ht="31.5" hidden="1" customHeight="1" x14ac:dyDescent="0.2">
      <c r="A66" s="269" t="s">
        <v>896</v>
      </c>
      <c r="B66" s="248" t="s">
        <v>73</v>
      </c>
      <c r="C66" s="248" t="s">
        <v>233</v>
      </c>
      <c r="D66" s="248" t="s">
        <v>196</v>
      </c>
      <c r="E66" s="247" t="s">
        <v>1144</v>
      </c>
      <c r="F66" s="248" t="s">
        <v>894</v>
      </c>
      <c r="G66" s="253"/>
      <c r="H66" s="253">
        <v>0</v>
      </c>
      <c r="I66" s="253">
        <f>1049.58-140.7</f>
        <v>908.87999999999988</v>
      </c>
      <c r="J66" s="253">
        <f>H66+I66</f>
        <v>908.87999999999988</v>
      </c>
      <c r="K66" s="253">
        <v>22.754000000000001</v>
      </c>
      <c r="L66" s="253">
        <v>1090</v>
      </c>
      <c r="M66" s="253">
        <v>1090</v>
      </c>
      <c r="N66" s="253">
        <v>0</v>
      </c>
      <c r="O66" s="253">
        <f t="shared" ref="O66" si="68">M66+N66</f>
        <v>1090</v>
      </c>
      <c r="P66" s="253">
        <v>1090</v>
      </c>
      <c r="Q66" s="253">
        <v>0</v>
      </c>
      <c r="R66" s="253">
        <v>0</v>
      </c>
      <c r="S66" s="253">
        <v>0</v>
      </c>
      <c r="T66" s="253">
        <v>140</v>
      </c>
      <c r="U66" s="253">
        <v>-140</v>
      </c>
      <c r="V66" s="253">
        <f t="shared" si="65"/>
        <v>0</v>
      </c>
      <c r="W66" s="253">
        <v>0</v>
      </c>
      <c r="X66" s="253">
        <f t="shared" si="67"/>
        <v>0</v>
      </c>
      <c r="Y66" s="253">
        <v>0</v>
      </c>
    </row>
    <row r="67" spans="1:25" ht="18.75" customHeight="1" x14ac:dyDescent="0.2">
      <c r="A67" s="255" t="s">
        <v>95</v>
      </c>
      <c r="B67" s="248" t="s">
        <v>73</v>
      </c>
      <c r="C67" s="248" t="s">
        <v>233</v>
      </c>
      <c r="D67" s="248" t="s">
        <v>196</v>
      </c>
      <c r="E67" s="247" t="s">
        <v>843</v>
      </c>
      <c r="F67" s="248" t="s">
        <v>96</v>
      </c>
      <c r="G67" s="253"/>
      <c r="H67" s="253">
        <v>716</v>
      </c>
      <c r="I67" s="253">
        <f>299.92</f>
        <v>299.92</v>
      </c>
      <c r="J67" s="253">
        <f>H67+I67</f>
        <v>1015.9200000000001</v>
      </c>
      <c r="K67" s="253">
        <v>0</v>
      </c>
      <c r="L67" s="253">
        <v>1016</v>
      </c>
      <c r="M67" s="253">
        <v>1016</v>
      </c>
      <c r="N67" s="253">
        <v>0</v>
      </c>
      <c r="O67" s="253">
        <f>M67+N67</f>
        <v>1016</v>
      </c>
      <c r="P67" s="253">
        <v>1016</v>
      </c>
      <c r="Q67" s="253">
        <v>0</v>
      </c>
      <c r="R67" s="253">
        <v>0</v>
      </c>
      <c r="S67" s="253">
        <v>1601</v>
      </c>
      <c r="T67" s="253">
        <v>4742</v>
      </c>
      <c r="U67" s="253">
        <v>-3070</v>
      </c>
      <c r="V67" s="253">
        <v>4742</v>
      </c>
      <c r="W67" s="253">
        <v>-3010</v>
      </c>
      <c r="X67" s="253">
        <f t="shared" si="67"/>
        <v>1732</v>
      </c>
      <c r="Y67" s="253">
        <v>1732</v>
      </c>
    </row>
    <row r="68" spans="1:25" ht="30.75" customHeight="1" x14ac:dyDescent="0.2">
      <c r="A68" s="269" t="s">
        <v>896</v>
      </c>
      <c r="B68" s="248" t="s">
        <v>73</v>
      </c>
      <c r="C68" s="248" t="s">
        <v>233</v>
      </c>
      <c r="D68" s="248" t="s">
        <v>196</v>
      </c>
      <c r="E68" s="247" t="s">
        <v>843</v>
      </c>
      <c r="F68" s="248" t="s">
        <v>894</v>
      </c>
      <c r="G68" s="253"/>
      <c r="H68" s="253">
        <v>0</v>
      </c>
      <c r="I68" s="253">
        <f>166+140.7</f>
        <v>306.7</v>
      </c>
      <c r="J68" s="253">
        <f>H68+I68</f>
        <v>306.7</v>
      </c>
      <c r="K68" s="253">
        <v>0</v>
      </c>
      <c r="L68" s="253">
        <v>307</v>
      </c>
      <c r="M68" s="253">
        <v>307</v>
      </c>
      <c r="N68" s="253">
        <v>0</v>
      </c>
      <c r="O68" s="253">
        <f>M68+N68</f>
        <v>307</v>
      </c>
      <c r="P68" s="253">
        <v>307</v>
      </c>
      <c r="Q68" s="253">
        <v>0</v>
      </c>
      <c r="R68" s="253">
        <v>0</v>
      </c>
      <c r="S68" s="253">
        <v>483.5</v>
      </c>
      <c r="T68" s="253">
        <v>1655</v>
      </c>
      <c r="U68" s="253">
        <v>-1150</v>
      </c>
      <c r="V68" s="253">
        <v>1655</v>
      </c>
      <c r="W68" s="253">
        <v>-1132</v>
      </c>
      <c r="X68" s="253">
        <f t="shared" si="67"/>
        <v>523</v>
      </c>
      <c r="Y68" s="253">
        <v>523</v>
      </c>
    </row>
    <row r="69" spans="1:25" ht="19.5" customHeight="1" x14ac:dyDescent="0.2">
      <c r="A69" s="255" t="s">
        <v>97</v>
      </c>
      <c r="B69" s="248" t="s">
        <v>73</v>
      </c>
      <c r="C69" s="248" t="s">
        <v>233</v>
      </c>
      <c r="D69" s="248" t="s">
        <v>196</v>
      </c>
      <c r="E69" s="247" t="s">
        <v>843</v>
      </c>
      <c r="F69" s="248" t="s">
        <v>98</v>
      </c>
      <c r="G69" s="253"/>
      <c r="H69" s="253">
        <v>115</v>
      </c>
      <c r="I69" s="253">
        <v>-65</v>
      </c>
      <c r="J69" s="253">
        <f t="shared" ref="J69" si="69">H69+I69</f>
        <v>50</v>
      </c>
      <c r="K69" s="253">
        <v>-44.4</v>
      </c>
      <c r="L69" s="253">
        <v>50</v>
      </c>
      <c r="M69" s="253">
        <v>50</v>
      </c>
      <c r="N69" s="253">
        <v>0</v>
      </c>
      <c r="O69" s="253">
        <f t="shared" ref="O69" si="70">M69+N69</f>
        <v>50</v>
      </c>
      <c r="P69" s="253">
        <v>50</v>
      </c>
      <c r="Q69" s="253">
        <v>0</v>
      </c>
      <c r="R69" s="253">
        <v>1250</v>
      </c>
      <c r="S69" s="253">
        <v>0</v>
      </c>
      <c r="T69" s="253">
        <f t="shared" ref="T69" si="71">R69+S69</f>
        <v>1250</v>
      </c>
      <c r="U69" s="253">
        <v>-1220</v>
      </c>
      <c r="V69" s="253">
        <v>1250</v>
      </c>
      <c r="W69" s="253">
        <v>-1250</v>
      </c>
      <c r="X69" s="253">
        <f t="shared" si="67"/>
        <v>0</v>
      </c>
      <c r="Y69" s="253">
        <v>0</v>
      </c>
    </row>
    <row r="70" spans="1:25" s="429" customFormat="1" ht="27.75" customHeight="1" x14ac:dyDescent="0.2">
      <c r="A70" s="440" t="s">
        <v>1147</v>
      </c>
      <c r="B70" s="246" t="s">
        <v>73</v>
      </c>
      <c r="C70" s="246" t="s">
        <v>233</v>
      </c>
      <c r="D70" s="246" t="s">
        <v>196</v>
      </c>
      <c r="E70" s="249" t="s">
        <v>843</v>
      </c>
      <c r="F70" s="246"/>
      <c r="G70" s="271"/>
      <c r="H70" s="271">
        <f>H71+H72+H73+H76+H77+H78+H79+H80</f>
        <v>5125</v>
      </c>
      <c r="I70" s="271">
        <f>I71+I72+I73+I76+I77+I78+I79+I80</f>
        <v>-606.62000000000012</v>
      </c>
      <c r="J70" s="271">
        <f>J71+J72+J73+J76+J77+J78+J79+J80</f>
        <v>4518.38</v>
      </c>
      <c r="K70" s="271">
        <f>K71+K72+K73+K76+K77+K78+K79+K80+K81</f>
        <v>98.134</v>
      </c>
      <c r="L70" s="271">
        <f>L72+L73+L76+L77+L78+L79+L80</f>
        <v>5306</v>
      </c>
      <c r="M70" s="271">
        <f>M71+M72+M73+M76+M77+M78+M79+M80+M81</f>
        <v>5306</v>
      </c>
      <c r="N70" s="271">
        <f>N71+N72+N73+N76+N77+N78+N79+N80+N81</f>
        <v>0</v>
      </c>
      <c r="O70" s="271">
        <f>O71+O72+O73+O76+O77+O78+O79+O80+O81</f>
        <v>5306</v>
      </c>
      <c r="P70" s="271">
        <f>P71+P72+P73+P76+P77+P78+P79+P80+P81</f>
        <v>5306</v>
      </c>
      <c r="Q70" s="271">
        <f>Q71+Q72+Q73+Q76+Q77+Q78+Q79+Q80+Q81</f>
        <v>0</v>
      </c>
      <c r="R70" s="271">
        <f>R71+R72+R73+R76+R77+R78+R79+R80+R81+R74+R75</f>
        <v>5306</v>
      </c>
      <c r="S70" s="271">
        <f>S71+S72+S73+S76+S77+S78+S79+S80+S81+S74+S75</f>
        <v>733.5</v>
      </c>
      <c r="T70" s="271">
        <f t="shared" ref="T70:Y70" si="72">T71+T72+T73+T76+T77+T78+T79+T80+T81+T74+T75+T82</f>
        <v>997</v>
      </c>
      <c r="U70" s="271">
        <f t="shared" si="72"/>
        <v>6342</v>
      </c>
      <c r="V70" s="271">
        <f t="shared" si="72"/>
        <v>497</v>
      </c>
      <c r="W70" s="271">
        <f t="shared" si="72"/>
        <v>6765</v>
      </c>
      <c r="X70" s="271">
        <f t="shared" si="72"/>
        <v>7262</v>
      </c>
      <c r="Y70" s="271">
        <f t="shared" si="72"/>
        <v>7262</v>
      </c>
    </row>
    <row r="71" spans="1:25" ht="18.75" hidden="1" customHeight="1" x14ac:dyDescent="0.2">
      <c r="A71" s="255" t="s">
        <v>95</v>
      </c>
      <c r="B71" s="248" t="s">
        <v>73</v>
      </c>
      <c r="C71" s="248" t="s">
        <v>233</v>
      </c>
      <c r="D71" s="248" t="s">
        <v>196</v>
      </c>
      <c r="E71" s="247" t="s">
        <v>843</v>
      </c>
      <c r="F71" s="248" t="s">
        <v>96</v>
      </c>
      <c r="G71" s="253"/>
      <c r="H71" s="253">
        <v>4525</v>
      </c>
      <c r="I71" s="253">
        <v>-4525</v>
      </c>
      <c r="J71" s="253">
        <f t="shared" ref="J71:J80" si="73">H71+I71</f>
        <v>0</v>
      </c>
      <c r="K71" s="253">
        <v>0</v>
      </c>
      <c r="L71" s="253">
        <f>I71+J71</f>
        <v>-4525</v>
      </c>
      <c r="M71" s="253">
        <f>J71+K71</f>
        <v>0</v>
      </c>
      <c r="N71" s="253">
        <v>0</v>
      </c>
      <c r="O71" s="253">
        <f>M71+N71</f>
        <v>0</v>
      </c>
      <c r="P71" s="253">
        <f t="shared" ref="P71" si="74">M71+N71</f>
        <v>0</v>
      </c>
      <c r="Q71" s="253">
        <v>0</v>
      </c>
      <c r="R71" s="253">
        <f>P71+Q71</f>
        <v>0</v>
      </c>
      <c r="S71" s="253">
        <f t="shared" ref="S71:Y81" si="75">Q71+R71</f>
        <v>0</v>
      </c>
      <c r="T71" s="253">
        <f t="shared" si="75"/>
        <v>0</v>
      </c>
      <c r="U71" s="253">
        <f t="shared" si="75"/>
        <v>0</v>
      </c>
      <c r="V71" s="253">
        <f t="shared" si="75"/>
        <v>0</v>
      </c>
      <c r="W71" s="253">
        <f t="shared" si="75"/>
        <v>0</v>
      </c>
      <c r="X71" s="253">
        <f t="shared" si="75"/>
        <v>0</v>
      </c>
      <c r="Y71" s="253">
        <f t="shared" si="75"/>
        <v>0</v>
      </c>
    </row>
    <row r="72" spans="1:25" ht="18.75" customHeight="1" x14ac:dyDescent="0.2">
      <c r="A72" s="371" t="s">
        <v>895</v>
      </c>
      <c r="B72" s="248" t="s">
        <v>73</v>
      </c>
      <c r="C72" s="248" t="s">
        <v>233</v>
      </c>
      <c r="D72" s="248" t="s">
        <v>196</v>
      </c>
      <c r="E72" s="247" t="s">
        <v>843</v>
      </c>
      <c r="F72" s="248" t="s">
        <v>830</v>
      </c>
      <c r="G72" s="253"/>
      <c r="H72" s="253">
        <v>0</v>
      </c>
      <c r="I72" s="253">
        <f>3475.42-465.92</f>
        <v>3009.5</v>
      </c>
      <c r="J72" s="253">
        <f>H72+I72</f>
        <v>3009.5</v>
      </c>
      <c r="K72" s="253">
        <v>75.38</v>
      </c>
      <c r="L72" s="253">
        <v>3606</v>
      </c>
      <c r="M72" s="253">
        <v>3606</v>
      </c>
      <c r="N72" s="253">
        <v>0</v>
      </c>
      <c r="O72" s="253">
        <f>M72+N72</f>
        <v>3606</v>
      </c>
      <c r="P72" s="253">
        <v>3606</v>
      </c>
      <c r="Q72" s="253">
        <v>0</v>
      </c>
      <c r="R72" s="253">
        <f t="shared" ref="R72:R80" si="76">P72+Q72</f>
        <v>3606</v>
      </c>
      <c r="S72" s="253">
        <f>2336-1200-1601+1</f>
        <v>-464</v>
      </c>
      <c r="T72" s="253">
        <v>0</v>
      </c>
      <c r="U72" s="253">
        <v>4026</v>
      </c>
      <c r="V72" s="253">
        <v>0</v>
      </c>
      <c r="W72" s="253">
        <v>5196</v>
      </c>
      <c r="X72" s="253">
        <f t="shared" si="75"/>
        <v>5196</v>
      </c>
      <c r="Y72" s="253">
        <v>5196</v>
      </c>
    </row>
    <row r="73" spans="1:25" ht="37.5" customHeight="1" x14ac:dyDescent="0.2">
      <c r="A73" s="269" t="s">
        <v>898</v>
      </c>
      <c r="B73" s="248" t="s">
        <v>73</v>
      </c>
      <c r="C73" s="248" t="s">
        <v>233</v>
      </c>
      <c r="D73" s="248" t="s">
        <v>196</v>
      </c>
      <c r="E73" s="247" t="s">
        <v>843</v>
      </c>
      <c r="F73" s="248" t="s">
        <v>897</v>
      </c>
      <c r="G73" s="253"/>
      <c r="H73" s="253">
        <v>0</v>
      </c>
      <c r="I73" s="253">
        <f>1049.58-140.7</f>
        <v>908.87999999999988</v>
      </c>
      <c r="J73" s="253">
        <f>H73+I73</f>
        <v>908.87999999999988</v>
      </c>
      <c r="K73" s="253">
        <v>22.754000000000001</v>
      </c>
      <c r="L73" s="253">
        <v>1090</v>
      </c>
      <c r="M73" s="253">
        <v>1090</v>
      </c>
      <c r="N73" s="253">
        <v>0</v>
      </c>
      <c r="O73" s="253">
        <f t="shared" ref="O73:O80" si="77">M73+N73</f>
        <v>1090</v>
      </c>
      <c r="P73" s="253">
        <v>1090</v>
      </c>
      <c r="Q73" s="253">
        <v>0</v>
      </c>
      <c r="R73" s="253">
        <f t="shared" si="76"/>
        <v>1090</v>
      </c>
      <c r="S73" s="253">
        <f>705-140-483.5</f>
        <v>81.5</v>
      </c>
      <c r="T73" s="253">
        <v>0</v>
      </c>
      <c r="U73" s="253">
        <v>1198</v>
      </c>
      <c r="V73" s="253">
        <v>0</v>
      </c>
      <c r="W73" s="253">
        <v>1569</v>
      </c>
      <c r="X73" s="253">
        <f t="shared" si="75"/>
        <v>1569</v>
      </c>
      <c r="Y73" s="253">
        <v>1569</v>
      </c>
    </row>
    <row r="74" spans="1:25" ht="16.5" hidden="1" customHeight="1" x14ac:dyDescent="0.2">
      <c r="A74" s="371" t="s">
        <v>895</v>
      </c>
      <c r="B74" s="248" t="s">
        <v>73</v>
      </c>
      <c r="C74" s="248" t="s">
        <v>233</v>
      </c>
      <c r="D74" s="248" t="s">
        <v>196</v>
      </c>
      <c r="E74" s="247" t="s">
        <v>1144</v>
      </c>
      <c r="F74" s="248" t="s">
        <v>830</v>
      </c>
      <c r="G74" s="253"/>
      <c r="H74" s="253">
        <v>0</v>
      </c>
      <c r="I74" s="253">
        <f>3475.42-465.92</f>
        <v>3009.5</v>
      </c>
      <c r="J74" s="253">
        <f>H74+I74</f>
        <v>3009.5</v>
      </c>
      <c r="K74" s="253">
        <v>75.38</v>
      </c>
      <c r="L74" s="253">
        <v>3606</v>
      </c>
      <c r="M74" s="253">
        <v>3606</v>
      </c>
      <c r="N74" s="253">
        <v>0</v>
      </c>
      <c r="O74" s="253">
        <f>M74+N74</f>
        <v>3606</v>
      </c>
      <c r="P74" s="253">
        <v>3606</v>
      </c>
      <c r="Q74" s="253">
        <v>0</v>
      </c>
      <c r="R74" s="253">
        <v>0</v>
      </c>
      <c r="S74" s="253">
        <f>1200</f>
        <v>1200</v>
      </c>
      <c r="T74" s="253">
        <v>0</v>
      </c>
      <c r="U74" s="253">
        <v>1200</v>
      </c>
      <c r="V74" s="253">
        <v>0</v>
      </c>
      <c r="W74" s="253">
        <v>0</v>
      </c>
      <c r="X74" s="253">
        <f t="shared" si="75"/>
        <v>0</v>
      </c>
      <c r="Y74" s="253">
        <v>0</v>
      </c>
    </row>
    <row r="75" spans="1:25" ht="37.5" hidden="1" customHeight="1" x14ac:dyDescent="0.2">
      <c r="A75" s="269" t="s">
        <v>898</v>
      </c>
      <c r="B75" s="248" t="s">
        <v>73</v>
      </c>
      <c r="C75" s="248" t="s">
        <v>233</v>
      </c>
      <c r="D75" s="248" t="s">
        <v>196</v>
      </c>
      <c r="E75" s="247" t="s">
        <v>1144</v>
      </c>
      <c r="F75" s="248" t="s">
        <v>897</v>
      </c>
      <c r="G75" s="253"/>
      <c r="H75" s="253">
        <v>0</v>
      </c>
      <c r="I75" s="253">
        <f>1049.58-140.7</f>
        <v>908.87999999999988</v>
      </c>
      <c r="J75" s="253">
        <f>H75+I75</f>
        <v>908.87999999999988</v>
      </c>
      <c r="K75" s="253">
        <v>22.754000000000001</v>
      </c>
      <c r="L75" s="253">
        <v>1090</v>
      </c>
      <c r="M75" s="253">
        <v>1090</v>
      </c>
      <c r="N75" s="253">
        <v>0</v>
      </c>
      <c r="O75" s="253">
        <f t="shared" ref="O75" si="78">M75+N75</f>
        <v>1090</v>
      </c>
      <c r="P75" s="253">
        <v>1090</v>
      </c>
      <c r="Q75" s="253">
        <v>0</v>
      </c>
      <c r="R75" s="253">
        <v>0</v>
      </c>
      <c r="S75" s="253">
        <f>140</f>
        <v>140</v>
      </c>
      <c r="T75" s="253">
        <v>0</v>
      </c>
      <c r="U75" s="253">
        <v>360</v>
      </c>
      <c r="V75" s="253">
        <v>0</v>
      </c>
      <c r="W75" s="253">
        <v>0</v>
      </c>
      <c r="X75" s="253">
        <f t="shared" si="75"/>
        <v>0</v>
      </c>
      <c r="Y75" s="253">
        <v>0</v>
      </c>
    </row>
    <row r="76" spans="1:25" ht="15.75" hidden="1" customHeight="1" x14ac:dyDescent="0.2">
      <c r="A76" s="255" t="s">
        <v>950</v>
      </c>
      <c r="B76" s="248" t="s">
        <v>73</v>
      </c>
      <c r="C76" s="248" t="s">
        <v>233</v>
      </c>
      <c r="D76" s="248" t="s">
        <v>196</v>
      </c>
      <c r="E76" s="247" t="s">
        <v>843</v>
      </c>
      <c r="F76" s="248" t="s">
        <v>917</v>
      </c>
      <c r="G76" s="253"/>
      <c r="H76" s="253">
        <v>115</v>
      </c>
      <c r="I76" s="253">
        <v>-65</v>
      </c>
      <c r="J76" s="253">
        <f t="shared" si="73"/>
        <v>50</v>
      </c>
      <c r="K76" s="253">
        <v>-44.4</v>
      </c>
      <c r="L76" s="253">
        <v>50</v>
      </c>
      <c r="M76" s="253">
        <v>50</v>
      </c>
      <c r="N76" s="253">
        <v>0</v>
      </c>
      <c r="O76" s="253">
        <f t="shared" si="77"/>
        <v>50</v>
      </c>
      <c r="P76" s="253">
        <v>50</v>
      </c>
      <c r="Q76" s="253">
        <v>0</v>
      </c>
      <c r="R76" s="253">
        <f t="shared" si="76"/>
        <v>50</v>
      </c>
      <c r="S76" s="253">
        <v>20</v>
      </c>
      <c r="T76" s="253">
        <v>0</v>
      </c>
      <c r="U76" s="253">
        <v>30</v>
      </c>
      <c r="V76" s="253">
        <v>0</v>
      </c>
      <c r="W76" s="253">
        <v>0</v>
      </c>
      <c r="X76" s="253">
        <f t="shared" si="75"/>
        <v>0</v>
      </c>
      <c r="Y76" s="253">
        <v>0</v>
      </c>
    </row>
    <row r="77" spans="1:25" ht="21" customHeight="1" x14ac:dyDescent="0.2">
      <c r="A77" s="255" t="s">
        <v>99</v>
      </c>
      <c r="B77" s="248" t="s">
        <v>73</v>
      </c>
      <c r="C77" s="248" t="s">
        <v>233</v>
      </c>
      <c r="D77" s="248" t="s">
        <v>196</v>
      </c>
      <c r="E77" s="247" t="s">
        <v>843</v>
      </c>
      <c r="F77" s="248" t="s">
        <v>100</v>
      </c>
      <c r="G77" s="253"/>
      <c r="H77" s="253">
        <v>80</v>
      </c>
      <c r="I77" s="253">
        <v>-30</v>
      </c>
      <c r="J77" s="253">
        <f t="shared" si="73"/>
        <v>50</v>
      </c>
      <c r="K77" s="253">
        <v>0</v>
      </c>
      <c r="L77" s="253">
        <v>105</v>
      </c>
      <c r="M77" s="253">
        <v>105</v>
      </c>
      <c r="N77" s="253">
        <v>0</v>
      </c>
      <c r="O77" s="253">
        <f t="shared" si="77"/>
        <v>105</v>
      </c>
      <c r="P77" s="253">
        <v>105</v>
      </c>
      <c r="Q77" s="253">
        <v>0</v>
      </c>
      <c r="R77" s="253">
        <f t="shared" si="76"/>
        <v>105</v>
      </c>
      <c r="S77" s="253">
        <v>-105</v>
      </c>
      <c r="T77" s="253">
        <v>245</v>
      </c>
      <c r="U77" s="253">
        <v>0</v>
      </c>
      <c r="V77" s="253">
        <v>245</v>
      </c>
      <c r="W77" s="253">
        <v>-245</v>
      </c>
      <c r="X77" s="253">
        <f t="shared" si="75"/>
        <v>0</v>
      </c>
      <c r="Y77" s="253">
        <v>0</v>
      </c>
    </row>
    <row r="78" spans="1:25" ht="23.25" customHeight="1" x14ac:dyDescent="0.2">
      <c r="A78" s="255" t="s">
        <v>93</v>
      </c>
      <c r="B78" s="248" t="s">
        <v>73</v>
      </c>
      <c r="C78" s="248" t="s">
        <v>233</v>
      </c>
      <c r="D78" s="248" t="s">
        <v>196</v>
      </c>
      <c r="E78" s="247" t="s">
        <v>843</v>
      </c>
      <c r="F78" s="248" t="s">
        <v>94</v>
      </c>
      <c r="G78" s="253"/>
      <c r="H78" s="253">
        <v>350</v>
      </c>
      <c r="I78" s="253">
        <v>95</v>
      </c>
      <c r="J78" s="253">
        <f t="shared" si="73"/>
        <v>445</v>
      </c>
      <c r="K78" s="253">
        <v>44.4</v>
      </c>
      <c r="L78" s="253">
        <v>400</v>
      </c>
      <c r="M78" s="253">
        <v>400</v>
      </c>
      <c r="N78" s="253">
        <v>0</v>
      </c>
      <c r="O78" s="253">
        <f t="shared" si="77"/>
        <v>400</v>
      </c>
      <c r="P78" s="253">
        <v>400</v>
      </c>
      <c r="Q78" s="253">
        <v>0</v>
      </c>
      <c r="R78" s="253">
        <f t="shared" si="76"/>
        <v>400</v>
      </c>
      <c r="S78" s="253">
        <v>-100</v>
      </c>
      <c r="T78" s="253">
        <f>400-150</f>
        <v>250</v>
      </c>
      <c r="U78" s="253">
        <v>0</v>
      </c>
      <c r="V78" s="253">
        <v>252</v>
      </c>
      <c r="W78" s="253">
        <v>245</v>
      </c>
      <c r="X78" s="253">
        <f t="shared" si="75"/>
        <v>497</v>
      </c>
      <c r="Y78" s="253">
        <v>497</v>
      </c>
    </row>
    <row r="79" spans="1:25" ht="15.75" hidden="1" customHeight="1" x14ac:dyDescent="0.2">
      <c r="A79" s="255" t="s">
        <v>103</v>
      </c>
      <c r="B79" s="248" t="s">
        <v>73</v>
      </c>
      <c r="C79" s="248" t="s">
        <v>233</v>
      </c>
      <c r="D79" s="248" t="s">
        <v>196</v>
      </c>
      <c r="E79" s="247" t="s">
        <v>843</v>
      </c>
      <c r="F79" s="248" t="s">
        <v>104</v>
      </c>
      <c r="G79" s="253"/>
      <c r="H79" s="253">
        <v>34</v>
      </c>
      <c r="I79" s="253">
        <v>0</v>
      </c>
      <c r="J79" s="253">
        <f t="shared" si="73"/>
        <v>34</v>
      </c>
      <c r="K79" s="253">
        <v>0</v>
      </c>
      <c r="L79" s="253">
        <f>I79+J79</f>
        <v>34</v>
      </c>
      <c r="M79" s="253">
        <f>J79+K79</f>
        <v>34</v>
      </c>
      <c r="N79" s="253">
        <v>0</v>
      </c>
      <c r="O79" s="253">
        <f t="shared" si="77"/>
        <v>34</v>
      </c>
      <c r="P79" s="253">
        <f t="shared" ref="P79" si="79">M79+N79</f>
        <v>34</v>
      </c>
      <c r="Q79" s="253">
        <v>0</v>
      </c>
      <c r="R79" s="253">
        <f t="shared" si="76"/>
        <v>34</v>
      </c>
      <c r="S79" s="253">
        <v>-18</v>
      </c>
      <c r="T79" s="253">
        <v>0</v>
      </c>
      <c r="U79" s="253">
        <v>30</v>
      </c>
      <c r="V79" s="253">
        <v>0</v>
      </c>
      <c r="W79" s="253">
        <v>0</v>
      </c>
      <c r="X79" s="253">
        <f t="shared" si="75"/>
        <v>0</v>
      </c>
      <c r="Y79" s="253">
        <v>0</v>
      </c>
    </row>
    <row r="80" spans="1:25" ht="13.5" hidden="1" customHeight="1" x14ac:dyDescent="0.2">
      <c r="A80" s="255" t="s">
        <v>105</v>
      </c>
      <c r="B80" s="248" t="s">
        <v>73</v>
      </c>
      <c r="C80" s="248" t="s">
        <v>233</v>
      </c>
      <c r="D80" s="248" t="s">
        <v>196</v>
      </c>
      <c r="E80" s="247" t="s">
        <v>843</v>
      </c>
      <c r="F80" s="248" t="s">
        <v>106</v>
      </c>
      <c r="G80" s="253"/>
      <c r="H80" s="253">
        <v>21</v>
      </c>
      <c r="I80" s="253">
        <v>0</v>
      </c>
      <c r="J80" s="253">
        <f t="shared" si="73"/>
        <v>21</v>
      </c>
      <c r="K80" s="253">
        <v>-3</v>
      </c>
      <c r="L80" s="253">
        <v>21</v>
      </c>
      <c r="M80" s="253">
        <v>21</v>
      </c>
      <c r="N80" s="253">
        <v>0</v>
      </c>
      <c r="O80" s="253">
        <f t="shared" si="77"/>
        <v>21</v>
      </c>
      <c r="P80" s="253">
        <v>21</v>
      </c>
      <c r="Q80" s="253">
        <v>0</v>
      </c>
      <c r="R80" s="253">
        <f t="shared" si="76"/>
        <v>21</v>
      </c>
      <c r="S80" s="253">
        <v>-21</v>
      </c>
      <c r="T80" s="253">
        <v>0</v>
      </c>
      <c r="U80" s="253">
        <v>0</v>
      </c>
      <c r="V80" s="253">
        <f t="shared" si="75"/>
        <v>0</v>
      </c>
      <c r="W80" s="253">
        <v>0</v>
      </c>
      <c r="X80" s="253">
        <f t="shared" si="75"/>
        <v>0</v>
      </c>
      <c r="Y80" s="253">
        <f t="shared" si="75"/>
        <v>0</v>
      </c>
    </row>
    <row r="81" spans="1:25" ht="15.75" hidden="1" customHeight="1" x14ac:dyDescent="0.2">
      <c r="A81" s="255" t="s">
        <v>904</v>
      </c>
      <c r="B81" s="248" t="s">
        <v>73</v>
      </c>
      <c r="C81" s="248" t="s">
        <v>233</v>
      </c>
      <c r="D81" s="248" t="s">
        <v>196</v>
      </c>
      <c r="E81" s="247" t="s">
        <v>843</v>
      </c>
      <c r="F81" s="248" t="s">
        <v>903</v>
      </c>
      <c r="G81" s="253"/>
      <c r="H81" s="253"/>
      <c r="I81" s="253"/>
      <c r="J81" s="253"/>
      <c r="K81" s="253">
        <v>3</v>
      </c>
      <c r="L81" s="253">
        <v>0</v>
      </c>
      <c r="M81" s="253">
        <v>0</v>
      </c>
      <c r="N81" s="253">
        <v>0</v>
      </c>
      <c r="O81" s="253">
        <v>0</v>
      </c>
      <c r="P81" s="253">
        <v>0</v>
      </c>
      <c r="Q81" s="253">
        <v>0</v>
      </c>
      <c r="R81" s="253">
        <v>0</v>
      </c>
      <c r="S81" s="253">
        <v>0</v>
      </c>
      <c r="T81" s="253">
        <v>2</v>
      </c>
      <c r="U81" s="253">
        <v>-2</v>
      </c>
      <c r="V81" s="253">
        <f t="shared" si="75"/>
        <v>0</v>
      </c>
      <c r="W81" s="253">
        <v>0</v>
      </c>
      <c r="X81" s="253">
        <f t="shared" si="75"/>
        <v>0</v>
      </c>
      <c r="Y81" s="253">
        <f t="shared" si="75"/>
        <v>0</v>
      </c>
    </row>
    <row r="82" spans="1:25" ht="33" hidden="1" customHeight="1" x14ac:dyDescent="0.2">
      <c r="A82" s="255" t="s">
        <v>997</v>
      </c>
      <c r="B82" s="248" t="s">
        <v>73</v>
      </c>
      <c r="C82" s="248" t="s">
        <v>233</v>
      </c>
      <c r="D82" s="248" t="s">
        <v>196</v>
      </c>
      <c r="E82" s="247" t="s">
        <v>745</v>
      </c>
      <c r="F82" s="248"/>
      <c r="G82" s="253"/>
      <c r="H82" s="253">
        <f>H83</f>
        <v>1000</v>
      </c>
      <c r="I82" s="253">
        <f>I83</f>
        <v>0</v>
      </c>
      <c r="J82" s="253">
        <f t="shared" ref="J82:J93" si="80">H82+I82</f>
        <v>1000</v>
      </c>
      <c r="K82" s="253">
        <f>K83</f>
        <v>0</v>
      </c>
      <c r="L82" s="253">
        <f>L83</f>
        <v>500</v>
      </c>
      <c r="M82" s="253">
        <f>M83</f>
        <v>500</v>
      </c>
      <c r="N82" s="253">
        <f t="shared" ref="N82:Y82" si="81">N83</f>
        <v>0</v>
      </c>
      <c r="O82" s="253">
        <f t="shared" si="81"/>
        <v>500</v>
      </c>
      <c r="P82" s="253">
        <f t="shared" si="81"/>
        <v>500</v>
      </c>
      <c r="Q82" s="253">
        <f t="shared" si="81"/>
        <v>0</v>
      </c>
      <c r="R82" s="253">
        <f t="shared" si="81"/>
        <v>500</v>
      </c>
      <c r="S82" s="253">
        <f t="shared" si="81"/>
        <v>-500</v>
      </c>
      <c r="T82" s="253">
        <f t="shared" si="81"/>
        <v>500</v>
      </c>
      <c r="U82" s="253">
        <f t="shared" si="81"/>
        <v>-500</v>
      </c>
      <c r="V82" s="253">
        <f t="shared" si="81"/>
        <v>0</v>
      </c>
      <c r="W82" s="253">
        <f t="shared" si="81"/>
        <v>0</v>
      </c>
      <c r="X82" s="253">
        <f t="shared" si="81"/>
        <v>0</v>
      </c>
      <c r="Y82" s="253">
        <f t="shared" si="81"/>
        <v>0</v>
      </c>
    </row>
    <row r="83" spans="1:25" ht="20.25" hidden="1" customHeight="1" x14ac:dyDescent="0.2">
      <c r="A83" s="255" t="s">
        <v>93</v>
      </c>
      <c r="B83" s="248" t="s">
        <v>73</v>
      </c>
      <c r="C83" s="248" t="s">
        <v>233</v>
      </c>
      <c r="D83" s="248" t="s">
        <v>196</v>
      </c>
      <c r="E83" s="247" t="s">
        <v>745</v>
      </c>
      <c r="F83" s="248" t="s">
        <v>94</v>
      </c>
      <c r="G83" s="253"/>
      <c r="H83" s="253">
        <v>1000</v>
      </c>
      <c r="I83" s="253">
        <v>0</v>
      </c>
      <c r="J83" s="253">
        <f t="shared" si="80"/>
        <v>1000</v>
      </c>
      <c r="K83" s="253">
        <v>0</v>
      </c>
      <c r="L83" s="253">
        <v>500</v>
      </c>
      <c r="M83" s="253">
        <v>500</v>
      </c>
      <c r="N83" s="253">
        <v>0</v>
      </c>
      <c r="O83" s="253">
        <f>M83+N83</f>
        <v>500</v>
      </c>
      <c r="P83" s="253">
        <v>500</v>
      </c>
      <c r="Q83" s="253">
        <v>0</v>
      </c>
      <c r="R83" s="253">
        <f>P83+Q83</f>
        <v>500</v>
      </c>
      <c r="S83" s="253">
        <v>-500</v>
      </c>
      <c r="T83" s="253">
        <v>500</v>
      </c>
      <c r="U83" s="253">
        <v>-500</v>
      </c>
      <c r="V83" s="253">
        <f t="shared" ref="V83" si="82">T83+U83</f>
        <v>0</v>
      </c>
      <c r="W83" s="253">
        <v>0</v>
      </c>
      <c r="X83" s="253">
        <f t="shared" ref="X83:Y83" si="83">V83+W83</f>
        <v>0</v>
      </c>
      <c r="Y83" s="253">
        <f t="shared" si="83"/>
        <v>0</v>
      </c>
    </row>
    <row r="84" spans="1:25" s="429" customFormat="1" ht="20.25" customHeight="1" x14ac:dyDescent="0.2">
      <c r="A84" s="440" t="s">
        <v>65</v>
      </c>
      <c r="B84" s="246" t="s">
        <v>73</v>
      </c>
      <c r="C84" s="246">
        <v>10</v>
      </c>
      <c r="D84" s="246"/>
      <c r="E84" s="249"/>
      <c r="F84" s="246"/>
      <c r="G84" s="271">
        <f t="shared" ref="G84:K85" si="84">G85</f>
        <v>0</v>
      </c>
      <c r="H84" s="271">
        <f>H85</f>
        <v>485</v>
      </c>
      <c r="I84" s="271">
        <f t="shared" si="84"/>
        <v>0</v>
      </c>
      <c r="J84" s="271">
        <f t="shared" si="80"/>
        <v>485</v>
      </c>
      <c r="K84" s="271" t="e">
        <f t="shared" si="84"/>
        <v>#REF!</v>
      </c>
      <c r="L84" s="271">
        <f>L85</f>
        <v>760.2</v>
      </c>
      <c r="M84" s="271">
        <f>M85</f>
        <v>760.2</v>
      </c>
      <c r="N84" s="271">
        <f t="shared" ref="N84:Y85" si="85">N85</f>
        <v>-372.2</v>
      </c>
      <c r="O84" s="271">
        <f t="shared" si="85"/>
        <v>388</v>
      </c>
      <c r="P84" s="271">
        <f t="shared" si="85"/>
        <v>388</v>
      </c>
      <c r="Q84" s="271">
        <f t="shared" si="85"/>
        <v>0</v>
      </c>
      <c r="R84" s="271">
        <f t="shared" si="85"/>
        <v>388</v>
      </c>
      <c r="S84" s="271">
        <f t="shared" si="85"/>
        <v>3279.4</v>
      </c>
      <c r="T84" s="271">
        <f t="shared" si="85"/>
        <v>4713.7</v>
      </c>
      <c r="U84" s="271">
        <f t="shared" si="85"/>
        <v>-3066.7</v>
      </c>
      <c r="V84" s="271">
        <f t="shared" si="85"/>
        <v>1233.5999999999999</v>
      </c>
      <c r="W84" s="271">
        <f t="shared" si="85"/>
        <v>615.4</v>
      </c>
      <c r="X84" s="271">
        <f t="shared" si="85"/>
        <v>1849</v>
      </c>
      <c r="Y84" s="271">
        <f t="shared" si="85"/>
        <v>1864.4</v>
      </c>
    </row>
    <row r="85" spans="1:25" ht="20.25" customHeight="1" x14ac:dyDescent="0.2">
      <c r="A85" s="440" t="s">
        <v>277</v>
      </c>
      <c r="B85" s="246" t="s">
        <v>73</v>
      </c>
      <c r="C85" s="246">
        <v>10</v>
      </c>
      <c r="D85" s="246" t="s">
        <v>194</v>
      </c>
      <c r="E85" s="249"/>
      <c r="F85" s="246"/>
      <c r="G85" s="271">
        <f t="shared" si="84"/>
        <v>0</v>
      </c>
      <c r="H85" s="271">
        <f>H86</f>
        <v>485</v>
      </c>
      <c r="I85" s="271">
        <f t="shared" si="84"/>
        <v>0</v>
      </c>
      <c r="J85" s="271">
        <f t="shared" si="80"/>
        <v>485</v>
      </c>
      <c r="K85" s="271" t="e">
        <f t="shared" si="84"/>
        <v>#REF!</v>
      </c>
      <c r="L85" s="271">
        <f>L86</f>
        <v>760.2</v>
      </c>
      <c r="M85" s="271">
        <f>M86</f>
        <v>760.2</v>
      </c>
      <c r="N85" s="271">
        <f t="shared" si="85"/>
        <v>-372.2</v>
      </c>
      <c r="O85" s="271">
        <f t="shared" si="85"/>
        <v>388</v>
      </c>
      <c r="P85" s="271">
        <f t="shared" si="85"/>
        <v>388</v>
      </c>
      <c r="Q85" s="271">
        <f t="shared" si="85"/>
        <v>0</v>
      </c>
      <c r="R85" s="271">
        <f t="shared" si="85"/>
        <v>388</v>
      </c>
      <c r="S85" s="271">
        <f t="shared" si="85"/>
        <v>3279.4</v>
      </c>
      <c r="T85" s="271">
        <f t="shared" si="85"/>
        <v>4713.7</v>
      </c>
      <c r="U85" s="271">
        <f t="shared" si="85"/>
        <v>-3066.7</v>
      </c>
      <c r="V85" s="271">
        <f t="shared" si="85"/>
        <v>1233.5999999999999</v>
      </c>
      <c r="W85" s="271">
        <f t="shared" si="85"/>
        <v>615.4</v>
      </c>
      <c r="X85" s="271">
        <f t="shared" si="85"/>
        <v>1849</v>
      </c>
      <c r="Y85" s="271">
        <f t="shared" si="85"/>
        <v>1864.4</v>
      </c>
    </row>
    <row r="86" spans="1:25" ht="20.25" customHeight="1" x14ac:dyDescent="0.2">
      <c r="A86" s="255" t="s">
        <v>501</v>
      </c>
      <c r="B86" s="248" t="s">
        <v>73</v>
      </c>
      <c r="C86" s="248">
        <v>10</v>
      </c>
      <c r="D86" s="248" t="s">
        <v>194</v>
      </c>
      <c r="E86" s="247" t="s">
        <v>753</v>
      </c>
      <c r="F86" s="248"/>
      <c r="G86" s="253">
        <v>0</v>
      </c>
      <c r="H86" s="253">
        <f>H88</f>
        <v>485</v>
      </c>
      <c r="I86" s="253">
        <f>I88</f>
        <v>0</v>
      </c>
      <c r="J86" s="253">
        <f t="shared" si="80"/>
        <v>485</v>
      </c>
      <c r="K86" s="253" t="e">
        <f>K88+#REF!+K89</f>
        <v>#REF!</v>
      </c>
      <c r="L86" s="253">
        <f>L88+L89</f>
        <v>760.2</v>
      </c>
      <c r="M86" s="253">
        <f>M88+M89</f>
        <v>760.2</v>
      </c>
      <c r="N86" s="253">
        <f t="shared" ref="N86:Q86" si="86">N88+N89</f>
        <v>-372.2</v>
      </c>
      <c r="O86" s="253">
        <f t="shared" si="86"/>
        <v>388</v>
      </c>
      <c r="P86" s="253">
        <f t="shared" si="86"/>
        <v>388</v>
      </c>
      <c r="Q86" s="253">
        <f t="shared" si="86"/>
        <v>0</v>
      </c>
      <c r="R86" s="253">
        <f>R87+R88</f>
        <v>388</v>
      </c>
      <c r="S86" s="253">
        <f t="shared" ref="S86:X86" si="87">S87+S88</f>
        <v>3279.4</v>
      </c>
      <c r="T86" s="253">
        <f t="shared" si="87"/>
        <v>4713.7</v>
      </c>
      <c r="U86" s="253">
        <f t="shared" si="87"/>
        <v>-3066.7</v>
      </c>
      <c r="V86" s="253">
        <f t="shared" si="87"/>
        <v>1233.5999999999999</v>
      </c>
      <c r="W86" s="253">
        <f t="shared" si="87"/>
        <v>615.4</v>
      </c>
      <c r="X86" s="253">
        <f t="shared" si="87"/>
        <v>1849</v>
      </c>
      <c r="Y86" s="253">
        <f t="shared" ref="Y86" si="88">Y87+Y88</f>
        <v>1864.4</v>
      </c>
    </row>
    <row r="87" spans="1:25" ht="20.25" customHeight="1" x14ac:dyDescent="0.2">
      <c r="A87" s="255" t="s">
        <v>1117</v>
      </c>
      <c r="B87" s="248" t="s">
        <v>73</v>
      </c>
      <c r="C87" s="248">
        <v>10</v>
      </c>
      <c r="D87" s="248" t="s">
        <v>194</v>
      </c>
      <c r="E87" s="247" t="s">
        <v>1118</v>
      </c>
      <c r="F87" s="248" t="s">
        <v>305</v>
      </c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>
        <v>3267.4</v>
      </c>
      <c r="T87" s="253">
        <v>4313.7</v>
      </c>
      <c r="U87" s="253">
        <v>-3066.7</v>
      </c>
      <c r="V87" s="253">
        <v>1233.5999999999999</v>
      </c>
      <c r="W87" s="253">
        <v>315.39999999999998</v>
      </c>
      <c r="X87" s="253">
        <f t="shared" ref="X87:X89" si="89">V87+W87</f>
        <v>1549</v>
      </c>
      <c r="Y87" s="253">
        <v>1564.4</v>
      </c>
    </row>
    <row r="88" spans="1:25" ht="20.25" customHeight="1" x14ac:dyDescent="0.2">
      <c r="A88" s="255" t="s">
        <v>1119</v>
      </c>
      <c r="B88" s="248" t="s">
        <v>73</v>
      </c>
      <c r="C88" s="248">
        <v>10</v>
      </c>
      <c r="D88" s="248" t="s">
        <v>194</v>
      </c>
      <c r="E88" s="247" t="s">
        <v>1118</v>
      </c>
      <c r="F88" s="248" t="s">
        <v>305</v>
      </c>
      <c r="G88" s="253"/>
      <c r="H88" s="253">
        <v>485</v>
      </c>
      <c r="I88" s="253">
        <v>0</v>
      </c>
      <c r="J88" s="253">
        <f t="shared" si="80"/>
        <v>485</v>
      </c>
      <c r="K88" s="253">
        <v>0</v>
      </c>
      <c r="L88" s="253">
        <v>388</v>
      </c>
      <c r="M88" s="253">
        <v>388</v>
      </c>
      <c r="N88" s="253">
        <v>0</v>
      </c>
      <c r="O88" s="253">
        <f>M88+N88</f>
        <v>388</v>
      </c>
      <c r="P88" s="253">
        <v>388</v>
      </c>
      <c r="Q88" s="253">
        <v>0</v>
      </c>
      <c r="R88" s="253">
        <f>P88+Q88</f>
        <v>388</v>
      </c>
      <c r="S88" s="253">
        <v>12</v>
      </c>
      <c r="T88" s="253">
        <f t="shared" ref="T88" si="90">R88+S88</f>
        <v>400</v>
      </c>
      <c r="U88" s="253">
        <v>0</v>
      </c>
      <c r="V88" s="253">
        <v>0</v>
      </c>
      <c r="W88" s="253">
        <v>300</v>
      </c>
      <c r="X88" s="253">
        <f t="shared" si="89"/>
        <v>300</v>
      </c>
      <c r="Y88" s="253">
        <v>300</v>
      </c>
    </row>
    <row r="89" spans="1:25" ht="20.25" hidden="1" customHeight="1" x14ac:dyDescent="0.2">
      <c r="A89" s="255" t="s">
        <v>304</v>
      </c>
      <c r="B89" s="248" t="s">
        <v>73</v>
      </c>
      <c r="C89" s="248">
        <v>10</v>
      </c>
      <c r="D89" s="248" t="s">
        <v>194</v>
      </c>
      <c r="E89" s="247" t="s">
        <v>1020</v>
      </c>
      <c r="F89" s="248" t="s">
        <v>305</v>
      </c>
      <c r="G89" s="253"/>
      <c r="H89" s="253"/>
      <c r="I89" s="253"/>
      <c r="J89" s="253"/>
      <c r="K89" s="253">
        <v>172.9</v>
      </c>
      <c r="L89" s="253">
        <v>372.2</v>
      </c>
      <c r="M89" s="253">
        <v>372.2</v>
      </c>
      <c r="N89" s="253">
        <v>-372.2</v>
      </c>
      <c r="O89" s="253">
        <f>M89+N89</f>
        <v>0</v>
      </c>
      <c r="P89" s="253">
        <v>0</v>
      </c>
      <c r="Q89" s="253">
        <v>0</v>
      </c>
      <c r="R89" s="253">
        <f>P89+Q89</f>
        <v>0</v>
      </c>
      <c r="S89" s="253">
        <f t="shared" ref="S89:Y89" si="91">Q89+R89</f>
        <v>0</v>
      </c>
      <c r="T89" s="253">
        <f t="shared" si="91"/>
        <v>0</v>
      </c>
      <c r="U89" s="253">
        <f t="shared" si="91"/>
        <v>0</v>
      </c>
      <c r="V89" s="253">
        <f t="shared" si="91"/>
        <v>0</v>
      </c>
      <c r="W89" s="253">
        <f t="shared" si="91"/>
        <v>0</v>
      </c>
      <c r="X89" s="253">
        <f t="shared" si="89"/>
        <v>0</v>
      </c>
      <c r="Y89" s="253">
        <f t="shared" si="91"/>
        <v>0</v>
      </c>
    </row>
    <row r="90" spans="1:25" s="429" customFormat="1" ht="20.25" customHeight="1" x14ac:dyDescent="0.2">
      <c r="A90" s="440" t="s">
        <v>271</v>
      </c>
      <c r="B90" s="246" t="s">
        <v>73</v>
      </c>
      <c r="C90" s="246" t="s">
        <v>204</v>
      </c>
      <c r="D90" s="246"/>
      <c r="E90" s="249"/>
      <c r="F90" s="246"/>
      <c r="G90" s="271">
        <f t="shared" ref="G90:Y92" si="92">G91</f>
        <v>0</v>
      </c>
      <c r="H90" s="271">
        <f>H91</f>
        <v>700</v>
      </c>
      <c r="I90" s="271">
        <f t="shared" si="92"/>
        <v>0</v>
      </c>
      <c r="J90" s="271">
        <f t="shared" si="80"/>
        <v>700</v>
      </c>
      <c r="K90" s="271">
        <f t="shared" si="92"/>
        <v>50</v>
      </c>
      <c r="L90" s="271">
        <f t="shared" si="92"/>
        <v>500</v>
      </c>
      <c r="M90" s="271">
        <f t="shared" si="92"/>
        <v>500</v>
      </c>
      <c r="N90" s="271">
        <f t="shared" si="92"/>
        <v>0</v>
      </c>
      <c r="O90" s="271">
        <f t="shared" si="92"/>
        <v>500</v>
      </c>
      <c r="P90" s="271">
        <f t="shared" si="92"/>
        <v>500</v>
      </c>
      <c r="Q90" s="271">
        <f t="shared" si="92"/>
        <v>0</v>
      </c>
      <c r="R90" s="271">
        <f>R91+R94</f>
        <v>500</v>
      </c>
      <c r="S90" s="271">
        <f t="shared" ref="S90:X90" si="93">S91+S94</f>
        <v>-200</v>
      </c>
      <c r="T90" s="271">
        <f t="shared" si="93"/>
        <v>500</v>
      </c>
      <c r="U90" s="271">
        <f t="shared" si="93"/>
        <v>0</v>
      </c>
      <c r="V90" s="271">
        <f t="shared" si="93"/>
        <v>500</v>
      </c>
      <c r="W90" s="271">
        <f t="shared" si="93"/>
        <v>0</v>
      </c>
      <c r="X90" s="271">
        <f t="shared" si="93"/>
        <v>500</v>
      </c>
      <c r="Y90" s="271">
        <f t="shared" ref="Y90" si="94">Y91+Y94</f>
        <v>500</v>
      </c>
    </row>
    <row r="91" spans="1:25" ht="20.25" hidden="1" customHeight="1" x14ac:dyDescent="0.2">
      <c r="A91" s="255" t="s">
        <v>280</v>
      </c>
      <c r="B91" s="248" t="s">
        <v>73</v>
      </c>
      <c r="C91" s="248" t="s">
        <v>204</v>
      </c>
      <c r="D91" s="248" t="s">
        <v>190</v>
      </c>
      <c r="E91" s="247"/>
      <c r="F91" s="248"/>
      <c r="G91" s="253">
        <f t="shared" si="92"/>
        <v>0</v>
      </c>
      <c r="H91" s="253">
        <f>H92</f>
        <v>700</v>
      </c>
      <c r="I91" s="253">
        <f t="shared" si="92"/>
        <v>0</v>
      </c>
      <c r="J91" s="253">
        <f t="shared" si="80"/>
        <v>700</v>
      </c>
      <c r="K91" s="253">
        <f t="shared" si="92"/>
        <v>50</v>
      </c>
      <c r="L91" s="253">
        <f t="shared" si="92"/>
        <v>500</v>
      </c>
      <c r="M91" s="253">
        <f t="shared" si="92"/>
        <v>500</v>
      </c>
      <c r="N91" s="253">
        <f t="shared" si="92"/>
        <v>0</v>
      </c>
      <c r="O91" s="253">
        <f t="shared" si="92"/>
        <v>500</v>
      </c>
      <c r="P91" s="253">
        <f t="shared" si="92"/>
        <v>500</v>
      </c>
      <c r="Q91" s="253">
        <f t="shared" si="92"/>
        <v>0</v>
      </c>
      <c r="R91" s="253">
        <f t="shared" si="92"/>
        <v>500</v>
      </c>
      <c r="S91" s="253">
        <f t="shared" si="92"/>
        <v>-500</v>
      </c>
      <c r="T91" s="253">
        <f t="shared" si="92"/>
        <v>500</v>
      </c>
      <c r="U91" s="253">
        <f t="shared" si="92"/>
        <v>-500</v>
      </c>
      <c r="V91" s="253">
        <f t="shared" si="92"/>
        <v>0</v>
      </c>
      <c r="W91" s="253">
        <f t="shared" si="92"/>
        <v>0</v>
      </c>
      <c r="X91" s="253">
        <f t="shared" ref="W91:X92" si="95">X92</f>
        <v>0</v>
      </c>
      <c r="Y91" s="253">
        <f t="shared" si="92"/>
        <v>0</v>
      </c>
    </row>
    <row r="92" spans="1:25" ht="20.25" hidden="1" customHeight="1" x14ac:dyDescent="0.2">
      <c r="A92" s="255" t="s">
        <v>502</v>
      </c>
      <c r="B92" s="248" t="s">
        <v>73</v>
      </c>
      <c r="C92" s="248" t="s">
        <v>204</v>
      </c>
      <c r="D92" s="248" t="s">
        <v>190</v>
      </c>
      <c r="E92" s="247" t="s">
        <v>754</v>
      </c>
      <c r="F92" s="248"/>
      <c r="G92" s="253">
        <f t="shared" si="92"/>
        <v>0</v>
      </c>
      <c r="H92" s="253">
        <f>H93</f>
        <v>700</v>
      </c>
      <c r="I92" s="253">
        <f t="shared" si="92"/>
        <v>0</v>
      </c>
      <c r="J92" s="253">
        <f t="shared" si="80"/>
        <v>700</v>
      </c>
      <c r="K92" s="253">
        <f t="shared" si="92"/>
        <v>50</v>
      </c>
      <c r="L92" s="253">
        <f t="shared" si="92"/>
        <v>500</v>
      </c>
      <c r="M92" s="253">
        <f t="shared" si="92"/>
        <v>500</v>
      </c>
      <c r="N92" s="253">
        <f t="shared" si="92"/>
        <v>0</v>
      </c>
      <c r="O92" s="253">
        <f t="shared" si="92"/>
        <v>500</v>
      </c>
      <c r="P92" s="253">
        <f t="shared" si="92"/>
        <v>500</v>
      </c>
      <c r="Q92" s="253">
        <f t="shared" si="92"/>
        <v>0</v>
      </c>
      <c r="R92" s="253">
        <f t="shared" si="92"/>
        <v>500</v>
      </c>
      <c r="S92" s="253">
        <f t="shared" si="92"/>
        <v>-500</v>
      </c>
      <c r="T92" s="253">
        <f t="shared" si="92"/>
        <v>500</v>
      </c>
      <c r="U92" s="253">
        <f t="shared" si="92"/>
        <v>-500</v>
      </c>
      <c r="V92" s="253">
        <f t="shared" si="92"/>
        <v>0</v>
      </c>
      <c r="W92" s="253">
        <f t="shared" si="95"/>
        <v>0</v>
      </c>
      <c r="X92" s="253">
        <f t="shared" si="95"/>
        <v>0</v>
      </c>
      <c r="Y92" s="253">
        <f t="shared" si="92"/>
        <v>0</v>
      </c>
    </row>
    <row r="93" spans="1:25" ht="20.25" hidden="1" customHeight="1" x14ac:dyDescent="0.2">
      <c r="A93" s="255" t="s">
        <v>93</v>
      </c>
      <c r="B93" s="248" t="s">
        <v>73</v>
      </c>
      <c r="C93" s="248" t="s">
        <v>204</v>
      </c>
      <c r="D93" s="248" t="s">
        <v>190</v>
      </c>
      <c r="E93" s="247" t="s">
        <v>754</v>
      </c>
      <c r="F93" s="248" t="s">
        <v>94</v>
      </c>
      <c r="G93" s="253"/>
      <c r="H93" s="253">
        <v>700</v>
      </c>
      <c r="I93" s="253">
        <v>0</v>
      </c>
      <c r="J93" s="253">
        <f t="shared" si="80"/>
        <v>700</v>
      </c>
      <c r="K93" s="253">
        <v>50</v>
      </c>
      <c r="L93" s="253">
        <v>500</v>
      </c>
      <c r="M93" s="253">
        <v>500</v>
      </c>
      <c r="N93" s="253">
        <v>0</v>
      </c>
      <c r="O93" s="253">
        <f>M93+N93</f>
        <v>500</v>
      </c>
      <c r="P93" s="253">
        <v>500</v>
      </c>
      <c r="Q93" s="253">
        <v>0</v>
      </c>
      <c r="R93" s="253">
        <f>P93+Q93</f>
        <v>500</v>
      </c>
      <c r="S93" s="253">
        <v>-500</v>
      </c>
      <c r="T93" s="253">
        <v>500</v>
      </c>
      <c r="U93" s="253">
        <v>-500</v>
      </c>
      <c r="V93" s="253">
        <f t="shared" ref="V93" si="96">T93+U93</f>
        <v>0</v>
      </c>
      <c r="W93" s="253">
        <v>0</v>
      </c>
      <c r="X93" s="253">
        <f t="shared" ref="X93:Y93" si="97">V93+W93</f>
        <v>0</v>
      </c>
      <c r="Y93" s="253">
        <f t="shared" si="97"/>
        <v>0</v>
      </c>
    </row>
    <row r="94" spans="1:25" ht="20.25" customHeight="1" x14ac:dyDescent="0.2">
      <c r="A94" s="440" t="s">
        <v>656</v>
      </c>
      <c r="B94" s="246" t="s">
        <v>73</v>
      </c>
      <c r="C94" s="246" t="s">
        <v>204</v>
      </c>
      <c r="D94" s="246" t="s">
        <v>192</v>
      </c>
      <c r="E94" s="249"/>
      <c r="F94" s="246"/>
      <c r="G94" s="271"/>
      <c r="H94" s="271">
        <f>H95</f>
        <v>80.099999999999994</v>
      </c>
      <c r="I94" s="271">
        <f>I95</f>
        <v>-80.099999999999994</v>
      </c>
      <c r="J94" s="271">
        <f>H94+I94</f>
        <v>0</v>
      </c>
      <c r="K94" s="271">
        <f>K95</f>
        <v>0</v>
      </c>
      <c r="L94" s="271">
        <f>I94+J94</f>
        <v>-80.099999999999994</v>
      </c>
      <c r="M94" s="271">
        <f>J94+K94</f>
        <v>0</v>
      </c>
      <c r="N94" s="271">
        <f>N95</f>
        <v>0</v>
      </c>
      <c r="O94" s="271">
        <f>O95</f>
        <v>0</v>
      </c>
      <c r="P94" s="271">
        <f t="shared" ref="P94:Q95" si="98">M94+N94</f>
        <v>0</v>
      </c>
      <c r="Q94" s="271">
        <f t="shared" si="98"/>
        <v>0</v>
      </c>
      <c r="R94" s="271">
        <f t="shared" ref="R94:R95" si="99">P94+Q94</f>
        <v>0</v>
      </c>
      <c r="S94" s="271">
        <f t="shared" ref="S94:Y94" si="100">S95</f>
        <v>300</v>
      </c>
      <c r="T94" s="271">
        <f t="shared" si="100"/>
        <v>0</v>
      </c>
      <c r="U94" s="271">
        <f t="shared" si="100"/>
        <v>500</v>
      </c>
      <c r="V94" s="271">
        <f t="shared" si="100"/>
        <v>500</v>
      </c>
      <c r="W94" s="271">
        <f t="shared" si="100"/>
        <v>0</v>
      </c>
      <c r="X94" s="271">
        <f t="shared" si="100"/>
        <v>500</v>
      </c>
      <c r="Y94" s="271">
        <f t="shared" si="100"/>
        <v>500</v>
      </c>
    </row>
    <row r="95" spans="1:25" ht="20.25" customHeight="1" x14ac:dyDescent="0.2">
      <c r="A95" s="255" t="s">
        <v>502</v>
      </c>
      <c r="B95" s="248" t="s">
        <v>73</v>
      </c>
      <c r="C95" s="248" t="s">
        <v>204</v>
      </c>
      <c r="D95" s="248" t="s">
        <v>192</v>
      </c>
      <c r="E95" s="247" t="s">
        <v>754</v>
      </c>
      <c r="F95" s="248" t="s">
        <v>94</v>
      </c>
      <c r="G95" s="253"/>
      <c r="H95" s="253">
        <v>80.099999999999994</v>
      </c>
      <c r="I95" s="253">
        <v>-80.099999999999994</v>
      </c>
      <c r="J95" s="253">
        <f>H95+I95</f>
        <v>0</v>
      </c>
      <c r="K95" s="253">
        <v>0</v>
      </c>
      <c r="L95" s="253">
        <f>I95+J95</f>
        <v>-80.099999999999994</v>
      </c>
      <c r="M95" s="253">
        <f>J95+K95</f>
        <v>0</v>
      </c>
      <c r="N95" s="253">
        <v>0</v>
      </c>
      <c r="O95" s="253">
        <f>M95+N95</f>
        <v>0</v>
      </c>
      <c r="P95" s="253">
        <f t="shared" si="98"/>
        <v>0</v>
      </c>
      <c r="Q95" s="253">
        <f t="shared" si="98"/>
        <v>0</v>
      </c>
      <c r="R95" s="253">
        <f t="shared" si="99"/>
        <v>0</v>
      </c>
      <c r="S95" s="253">
        <v>300</v>
      </c>
      <c r="T95" s="253">
        <v>0</v>
      </c>
      <c r="U95" s="253">
        <v>500</v>
      </c>
      <c r="V95" s="253">
        <v>500</v>
      </c>
      <c r="W95" s="253">
        <v>0</v>
      </c>
      <c r="X95" s="253">
        <f t="shared" ref="X95" si="101">V95+W95</f>
        <v>500</v>
      </c>
      <c r="Y95" s="253">
        <v>500</v>
      </c>
    </row>
    <row r="96" spans="1:25" s="427" customFormat="1" ht="19.5" customHeight="1" x14ac:dyDescent="0.2">
      <c r="A96" s="564" t="s">
        <v>909</v>
      </c>
      <c r="B96" s="564"/>
      <c r="C96" s="564"/>
      <c r="D96" s="564"/>
      <c r="E96" s="564"/>
      <c r="F96" s="564"/>
      <c r="G96" s="242" t="e">
        <f>G113+G241+G245</f>
        <v>#REF!</v>
      </c>
      <c r="H96" s="242" t="e">
        <f t="shared" ref="H96:X96" si="102">H113+H241</f>
        <v>#REF!</v>
      </c>
      <c r="I96" s="242" t="e">
        <f t="shared" si="102"/>
        <v>#REF!</v>
      </c>
      <c r="J96" s="242" t="e">
        <f t="shared" si="102"/>
        <v>#REF!</v>
      </c>
      <c r="K96" s="242" t="e">
        <f t="shared" si="102"/>
        <v>#REF!</v>
      </c>
      <c r="L96" s="242" t="e">
        <f t="shared" si="102"/>
        <v>#REF!</v>
      </c>
      <c r="M96" s="242" t="e">
        <f t="shared" si="102"/>
        <v>#REF!</v>
      </c>
      <c r="N96" s="242" t="e">
        <f t="shared" si="102"/>
        <v>#REF!</v>
      </c>
      <c r="O96" s="242" t="e">
        <f t="shared" si="102"/>
        <v>#REF!</v>
      </c>
      <c r="P96" s="242" t="e">
        <f t="shared" si="102"/>
        <v>#REF!</v>
      </c>
      <c r="Q96" s="242" t="e">
        <f t="shared" si="102"/>
        <v>#REF!</v>
      </c>
      <c r="R96" s="242">
        <f t="shared" si="102"/>
        <v>369021.68</v>
      </c>
      <c r="S96" s="242">
        <f t="shared" si="102"/>
        <v>113897.83</v>
      </c>
      <c r="T96" s="242">
        <f t="shared" si="102"/>
        <v>385281.65</v>
      </c>
      <c r="U96" s="242">
        <f t="shared" si="102"/>
        <v>125797.73</v>
      </c>
      <c r="V96" s="242">
        <f t="shared" si="102"/>
        <v>224706.74000000005</v>
      </c>
      <c r="W96" s="242">
        <f t="shared" si="102"/>
        <v>23572.215750000018</v>
      </c>
      <c r="X96" s="242">
        <f t="shared" si="102"/>
        <v>248278.95574999999</v>
      </c>
      <c r="Y96" s="242">
        <f t="shared" ref="Y96" si="103">Y113+Y241</f>
        <v>415865.45725600008</v>
      </c>
    </row>
    <row r="97" spans="1:25" s="429" customFormat="1" ht="12.75" hidden="1" customHeight="1" x14ac:dyDescent="0.2">
      <c r="A97" s="440" t="s">
        <v>72</v>
      </c>
      <c r="B97" s="246" t="s">
        <v>130</v>
      </c>
      <c r="C97" s="246" t="s">
        <v>190</v>
      </c>
      <c r="D97" s="246"/>
      <c r="E97" s="246"/>
      <c r="F97" s="246"/>
      <c r="G97" s="271"/>
      <c r="H97" s="271"/>
      <c r="I97" s="271"/>
      <c r="J97" s="271" t="e">
        <f>J98+J105</f>
        <v>#REF!</v>
      </c>
      <c r="K97" s="271"/>
      <c r="L97" s="271" t="e">
        <f>L98+L105</f>
        <v>#REF!</v>
      </c>
      <c r="M97" s="271">
        <f>M98+M105</f>
        <v>0</v>
      </c>
      <c r="N97" s="271" t="e">
        <f t="shared" ref="N97:X97" si="104">N98+N105</f>
        <v>#REF!</v>
      </c>
      <c r="O97" s="271">
        <f t="shared" si="104"/>
        <v>0</v>
      </c>
      <c r="P97" s="271" t="e">
        <f t="shared" si="104"/>
        <v>#REF!</v>
      </c>
      <c r="Q97" s="271">
        <f t="shared" si="104"/>
        <v>0</v>
      </c>
      <c r="R97" s="271" t="e">
        <f t="shared" si="104"/>
        <v>#REF!</v>
      </c>
      <c r="S97" s="271">
        <f t="shared" si="104"/>
        <v>0</v>
      </c>
      <c r="T97" s="271" t="e">
        <f t="shared" si="104"/>
        <v>#REF!</v>
      </c>
      <c r="U97" s="271">
        <f t="shared" si="104"/>
        <v>0</v>
      </c>
      <c r="V97" s="271" t="e">
        <f t="shared" si="104"/>
        <v>#REF!</v>
      </c>
      <c r="W97" s="271">
        <f t="shared" si="104"/>
        <v>0</v>
      </c>
      <c r="X97" s="271" t="e">
        <f t="shared" si="104"/>
        <v>#REF!</v>
      </c>
      <c r="Y97" s="271">
        <f t="shared" ref="Y97" si="105">Y98+Y105</f>
        <v>0</v>
      </c>
    </row>
    <row r="98" spans="1:25" ht="25.5" hidden="1" customHeight="1" x14ac:dyDescent="0.2">
      <c r="A98" s="440" t="s">
        <v>368</v>
      </c>
      <c r="B98" s="246" t="s">
        <v>130</v>
      </c>
      <c r="C98" s="246" t="s">
        <v>190</v>
      </c>
      <c r="D98" s="246" t="s">
        <v>205</v>
      </c>
      <c r="E98" s="246"/>
      <c r="F98" s="246"/>
      <c r="G98" s="253"/>
      <c r="H98" s="253"/>
      <c r="I98" s="253"/>
      <c r="J98" s="253" t="e">
        <f>J99</f>
        <v>#REF!</v>
      </c>
      <c r="K98" s="253"/>
      <c r="L98" s="253" t="e">
        <f>L99</f>
        <v>#REF!</v>
      </c>
      <c r="M98" s="253">
        <f>M99</f>
        <v>0</v>
      </c>
      <c r="N98" s="253" t="e">
        <f t="shared" ref="N98:Y99" si="106">N99</f>
        <v>#REF!</v>
      </c>
      <c r="O98" s="253">
        <f t="shared" si="106"/>
        <v>0</v>
      </c>
      <c r="P98" s="253" t="e">
        <f t="shared" si="106"/>
        <v>#REF!</v>
      </c>
      <c r="Q98" s="253">
        <f t="shared" si="106"/>
        <v>0</v>
      </c>
      <c r="R98" s="253" t="e">
        <f t="shared" si="106"/>
        <v>#REF!</v>
      </c>
      <c r="S98" s="253">
        <f t="shared" si="106"/>
        <v>0</v>
      </c>
      <c r="T98" s="253" t="e">
        <f t="shared" si="106"/>
        <v>#REF!</v>
      </c>
      <c r="U98" s="253">
        <f t="shared" si="106"/>
        <v>0</v>
      </c>
      <c r="V98" s="253" t="e">
        <f t="shared" si="106"/>
        <v>#REF!</v>
      </c>
      <c r="W98" s="253">
        <f t="shared" si="106"/>
        <v>0</v>
      </c>
      <c r="X98" s="253" t="e">
        <f t="shared" si="106"/>
        <v>#REF!</v>
      </c>
      <c r="Y98" s="253">
        <f t="shared" si="106"/>
        <v>0</v>
      </c>
    </row>
    <row r="99" spans="1:25" ht="12.75" hidden="1" customHeight="1" x14ac:dyDescent="0.2">
      <c r="A99" s="255" t="s">
        <v>324</v>
      </c>
      <c r="B99" s="248" t="s">
        <v>130</v>
      </c>
      <c r="C99" s="248" t="s">
        <v>190</v>
      </c>
      <c r="D99" s="248" t="s">
        <v>205</v>
      </c>
      <c r="E99" s="248" t="s">
        <v>325</v>
      </c>
      <c r="F99" s="248"/>
      <c r="G99" s="253"/>
      <c r="H99" s="253"/>
      <c r="I99" s="253"/>
      <c r="J99" s="253" t="e">
        <f>J100</f>
        <v>#REF!</v>
      </c>
      <c r="K99" s="253"/>
      <c r="L99" s="253" t="e">
        <f>L100</f>
        <v>#REF!</v>
      </c>
      <c r="M99" s="253">
        <f>M100</f>
        <v>0</v>
      </c>
      <c r="N99" s="253" t="e">
        <f t="shared" si="106"/>
        <v>#REF!</v>
      </c>
      <c r="O99" s="253">
        <f t="shared" si="106"/>
        <v>0</v>
      </c>
      <c r="P99" s="253" t="e">
        <f t="shared" si="106"/>
        <v>#REF!</v>
      </c>
      <c r="Q99" s="253">
        <f t="shared" si="106"/>
        <v>0</v>
      </c>
      <c r="R99" s="253" t="e">
        <f t="shared" si="106"/>
        <v>#REF!</v>
      </c>
      <c r="S99" s="253">
        <f t="shared" si="106"/>
        <v>0</v>
      </c>
      <c r="T99" s="253" t="e">
        <f t="shared" si="106"/>
        <v>#REF!</v>
      </c>
      <c r="U99" s="253">
        <f t="shared" si="106"/>
        <v>0</v>
      </c>
      <c r="V99" s="253" t="e">
        <f t="shared" si="106"/>
        <v>#REF!</v>
      </c>
      <c r="W99" s="253">
        <f t="shared" si="106"/>
        <v>0</v>
      </c>
      <c r="X99" s="253" t="e">
        <f t="shared" si="106"/>
        <v>#REF!</v>
      </c>
      <c r="Y99" s="253">
        <f t="shared" si="106"/>
        <v>0</v>
      </c>
    </row>
    <row r="100" spans="1:25" ht="51" hidden="1" customHeight="1" x14ac:dyDescent="0.2">
      <c r="A100" s="255" t="s">
        <v>999</v>
      </c>
      <c r="B100" s="248" t="s">
        <v>130</v>
      </c>
      <c r="C100" s="248" t="s">
        <v>190</v>
      </c>
      <c r="D100" s="248" t="s">
        <v>205</v>
      </c>
      <c r="E100" s="248" t="s">
        <v>369</v>
      </c>
      <c r="F100" s="248"/>
      <c r="G100" s="253"/>
      <c r="H100" s="253"/>
      <c r="I100" s="253"/>
      <c r="J100" s="253" t="e">
        <f>J101+J103+J102</f>
        <v>#REF!</v>
      </c>
      <c r="K100" s="253"/>
      <c r="L100" s="253" t="e">
        <f>L101+L103+L102</f>
        <v>#REF!</v>
      </c>
      <c r="M100" s="253">
        <f>M101+M103+M102</f>
        <v>0</v>
      </c>
      <c r="N100" s="253" t="e">
        <f t="shared" ref="N100:X100" si="107">N101+N103+N102</f>
        <v>#REF!</v>
      </c>
      <c r="O100" s="253">
        <f t="shared" si="107"/>
        <v>0</v>
      </c>
      <c r="P100" s="253" t="e">
        <f t="shared" si="107"/>
        <v>#REF!</v>
      </c>
      <c r="Q100" s="253">
        <f t="shared" si="107"/>
        <v>0</v>
      </c>
      <c r="R100" s="253" t="e">
        <f t="shared" si="107"/>
        <v>#REF!</v>
      </c>
      <c r="S100" s="253">
        <f t="shared" si="107"/>
        <v>0</v>
      </c>
      <c r="T100" s="253" t="e">
        <f t="shared" si="107"/>
        <v>#REF!</v>
      </c>
      <c r="U100" s="253">
        <f t="shared" si="107"/>
        <v>0</v>
      </c>
      <c r="V100" s="253" t="e">
        <f t="shared" si="107"/>
        <v>#REF!</v>
      </c>
      <c r="W100" s="253">
        <f t="shared" si="107"/>
        <v>0</v>
      </c>
      <c r="X100" s="253" t="e">
        <f t="shared" si="107"/>
        <v>#REF!</v>
      </c>
      <c r="Y100" s="253">
        <f t="shared" ref="Y100" si="108">Y101+Y103+Y102</f>
        <v>0</v>
      </c>
    </row>
    <row r="101" spans="1:25" ht="12.75" hidden="1" customHeight="1" x14ac:dyDescent="0.2">
      <c r="A101" s="255" t="s">
        <v>300</v>
      </c>
      <c r="B101" s="248" t="s">
        <v>130</v>
      </c>
      <c r="C101" s="248" t="s">
        <v>190</v>
      </c>
      <c r="D101" s="248" t="s">
        <v>205</v>
      </c>
      <c r="E101" s="248" t="s">
        <v>369</v>
      </c>
      <c r="F101" s="248" t="s">
        <v>301</v>
      </c>
      <c r="G101" s="253"/>
      <c r="H101" s="253"/>
      <c r="I101" s="253"/>
      <c r="J101" s="253" t="e">
        <f>#REF!+I101</f>
        <v>#REF!</v>
      </c>
      <c r="K101" s="253"/>
      <c r="L101" s="253" t="e">
        <f>F101+J101</f>
        <v>#REF!</v>
      </c>
      <c r="M101" s="253">
        <f>G101+K101</f>
        <v>0</v>
      </c>
      <c r="N101" s="253" t="e">
        <f t="shared" ref="N101:O102" si="109">H101+L101</f>
        <v>#REF!</v>
      </c>
      <c r="O101" s="253">
        <f t="shared" si="109"/>
        <v>0</v>
      </c>
      <c r="P101" s="253" t="e">
        <f>J101+N101</f>
        <v>#REF!</v>
      </c>
      <c r="Q101" s="253">
        <f t="shared" ref="Q101:Y102" si="110">K101+O101</f>
        <v>0</v>
      </c>
      <c r="R101" s="253" t="e">
        <f t="shared" si="110"/>
        <v>#REF!</v>
      </c>
      <c r="S101" s="253">
        <f t="shared" si="110"/>
        <v>0</v>
      </c>
      <c r="T101" s="253" t="e">
        <f t="shared" si="110"/>
        <v>#REF!</v>
      </c>
      <c r="U101" s="253">
        <f t="shared" si="110"/>
        <v>0</v>
      </c>
      <c r="V101" s="253" t="e">
        <f t="shared" si="110"/>
        <v>#REF!</v>
      </c>
      <c r="W101" s="253">
        <f t="shared" si="110"/>
        <v>0</v>
      </c>
      <c r="X101" s="253" t="e">
        <f t="shared" si="110"/>
        <v>#REF!</v>
      </c>
      <c r="Y101" s="253">
        <f t="shared" si="110"/>
        <v>0</v>
      </c>
    </row>
    <row r="102" spans="1:25" ht="12.75" hidden="1" customHeight="1" x14ac:dyDescent="0.2">
      <c r="A102" s="255" t="s">
        <v>302</v>
      </c>
      <c r="B102" s="248" t="s">
        <v>130</v>
      </c>
      <c r="C102" s="248" t="s">
        <v>190</v>
      </c>
      <c r="D102" s="248" t="s">
        <v>205</v>
      </c>
      <c r="E102" s="248" t="s">
        <v>369</v>
      </c>
      <c r="F102" s="248" t="s">
        <v>303</v>
      </c>
      <c r="G102" s="253"/>
      <c r="H102" s="253"/>
      <c r="I102" s="253"/>
      <c r="J102" s="253" t="e">
        <f>#REF!+I102</f>
        <v>#REF!</v>
      </c>
      <c r="K102" s="253"/>
      <c r="L102" s="253" t="e">
        <f>F102+J102</f>
        <v>#REF!</v>
      </c>
      <c r="M102" s="253">
        <f>G102+K102</f>
        <v>0</v>
      </c>
      <c r="N102" s="253" t="e">
        <f t="shared" si="109"/>
        <v>#REF!</v>
      </c>
      <c r="O102" s="253">
        <f t="shared" si="109"/>
        <v>0</v>
      </c>
      <c r="P102" s="253" t="e">
        <f>J102+N102</f>
        <v>#REF!</v>
      </c>
      <c r="Q102" s="253">
        <f t="shared" si="110"/>
        <v>0</v>
      </c>
      <c r="R102" s="253" t="e">
        <f t="shared" si="110"/>
        <v>#REF!</v>
      </c>
      <c r="S102" s="253">
        <f t="shared" si="110"/>
        <v>0</v>
      </c>
      <c r="T102" s="253" t="e">
        <f t="shared" si="110"/>
        <v>#REF!</v>
      </c>
      <c r="U102" s="253">
        <f t="shared" si="110"/>
        <v>0</v>
      </c>
      <c r="V102" s="253" t="e">
        <f t="shared" si="110"/>
        <v>#REF!</v>
      </c>
      <c r="W102" s="253">
        <f t="shared" si="110"/>
        <v>0</v>
      </c>
      <c r="X102" s="253" t="e">
        <f t="shared" si="110"/>
        <v>#REF!</v>
      </c>
      <c r="Y102" s="253">
        <f t="shared" si="110"/>
        <v>0</v>
      </c>
    </row>
    <row r="103" spans="1:25" ht="25.5" hidden="1" customHeight="1" x14ac:dyDescent="0.2">
      <c r="A103" s="255" t="s">
        <v>147</v>
      </c>
      <c r="B103" s="248" t="s">
        <v>130</v>
      </c>
      <c r="C103" s="248" t="s">
        <v>190</v>
      </c>
      <c r="D103" s="248" t="s">
        <v>205</v>
      </c>
      <c r="E103" s="248" t="s">
        <v>370</v>
      </c>
      <c r="F103" s="248"/>
      <c r="G103" s="253"/>
      <c r="H103" s="253"/>
      <c r="I103" s="253"/>
      <c r="J103" s="253" t="e">
        <f>J104</f>
        <v>#REF!</v>
      </c>
      <c r="K103" s="253"/>
      <c r="L103" s="253" t="e">
        <f>L104</f>
        <v>#REF!</v>
      </c>
      <c r="M103" s="253">
        <f>M104</f>
        <v>0</v>
      </c>
      <c r="N103" s="253" t="e">
        <f t="shared" ref="N103:Y103" si="111">N104</f>
        <v>#REF!</v>
      </c>
      <c r="O103" s="253">
        <f t="shared" si="111"/>
        <v>0</v>
      </c>
      <c r="P103" s="253" t="e">
        <f t="shared" si="111"/>
        <v>#REF!</v>
      </c>
      <c r="Q103" s="253">
        <f t="shared" si="111"/>
        <v>0</v>
      </c>
      <c r="R103" s="253" t="e">
        <f t="shared" si="111"/>
        <v>#REF!</v>
      </c>
      <c r="S103" s="253">
        <f t="shared" si="111"/>
        <v>0</v>
      </c>
      <c r="T103" s="253" t="e">
        <f t="shared" si="111"/>
        <v>#REF!</v>
      </c>
      <c r="U103" s="253">
        <f t="shared" si="111"/>
        <v>0</v>
      </c>
      <c r="V103" s="253" t="e">
        <f t="shared" si="111"/>
        <v>#REF!</v>
      </c>
      <c r="W103" s="253">
        <f t="shared" si="111"/>
        <v>0</v>
      </c>
      <c r="X103" s="253" t="e">
        <f t="shared" si="111"/>
        <v>#REF!</v>
      </c>
      <c r="Y103" s="253">
        <f t="shared" si="111"/>
        <v>0</v>
      </c>
    </row>
    <row r="104" spans="1:25" ht="12.75" hidden="1" customHeight="1" x14ac:dyDescent="0.2">
      <c r="A104" s="255" t="s">
        <v>300</v>
      </c>
      <c r="B104" s="248" t="s">
        <v>130</v>
      </c>
      <c r="C104" s="248" t="s">
        <v>190</v>
      </c>
      <c r="D104" s="248" t="s">
        <v>205</v>
      </c>
      <c r="E104" s="248" t="s">
        <v>370</v>
      </c>
      <c r="F104" s="248" t="s">
        <v>301</v>
      </c>
      <c r="G104" s="253"/>
      <c r="H104" s="253"/>
      <c r="I104" s="253"/>
      <c r="J104" s="253" t="e">
        <f>#REF!+I104</f>
        <v>#REF!</v>
      </c>
      <c r="K104" s="253"/>
      <c r="L104" s="253" t="e">
        <f>F104+J104</f>
        <v>#REF!</v>
      </c>
      <c r="M104" s="253">
        <f>G104+K104</f>
        <v>0</v>
      </c>
      <c r="N104" s="253" t="e">
        <f t="shared" ref="N104:O104" si="112">H104+L104</f>
        <v>#REF!</v>
      </c>
      <c r="O104" s="253">
        <f t="shared" si="112"/>
        <v>0</v>
      </c>
      <c r="P104" s="253" t="e">
        <f>J104+N104</f>
        <v>#REF!</v>
      </c>
      <c r="Q104" s="253">
        <f t="shared" ref="Q104:Y104" si="113">K104+O104</f>
        <v>0</v>
      </c>
      <c r="R104" s="253" t="e">
        <f t="shared" si="113"/>
        <v>#REF!</v>
      </c>
      <c r="S104" s="253">
        <f t="shared" si="113"/>
        <v>0</v>
      </c>
      <c r="T104" s="253" t="e">
        <f t="shared" si="113"/>
        <v>#REF!</v>
      </c>
      <c r="U104" s="253">
        <f t="shared" si="113"/>
        <v>0</v>
      </c>
      <c r="V104" s="253" t="e">
        <f t="shared" si="113"/>
        <v>#REF!</v>
      </c>
      <c r="W104" s="253">
        <f t="shared" si="113"/>
        <v>0</v>
      </c>
      <c r="X104" s="253" t="e">
        <f t="shared" si="113"/>
        <v>#REF!</v>
      </c>
      <c r="Y104" s="253">
        <f t="shared" si="113"/>
        <v>0</v>
      </c>
    </row>
    <row r="105" spans="1:25" ht="12.75" hidden="1" customHeight="1" x14ac:dyDescent="0.2">
      <c r="A105" s="440" t="s">
        <v>206</v>
      </c>
      <c r="B105" s="246" t="s">
        <v>130</v>
      </c>
      <c r="C105" s="246" t="s">
        <v>190</v>
      </c>
      <c r="D105" s="246" t="s">
        <v>207</v>
      </c>
      <c r="E105" s="248"/>
      <c r="F105" s="248"/>
      <c r="G105" s="253"/>
      <c r="H105" s="253"/>
      <c r="I105" s="253"/>
      <c r="J105" s="253" t="e">
        <f>J106</f>
        <v>#REF!</v>
      </c>
      <c r="K105" s="253"/>
      <c r="L105" s="253" t="e">
        <f>L106</f>
        <v>#REF!</v>
      </c>
      <c r="M105" s="253">
        <f>M106</f>
        <v>0</v>
      </c>
      <c r="N105" s="253" t="e">
        <f t="shared" ref="N105:Y106" si="114">N106</f>
        <v>#REF!</v>
      </c>
      <c r="O105" s="253">
        <f t="shared" si="114"/>
        <v>0</v>
      </c>
      <c r="P105" s="253" t="e">
        <f t="shared" si="114"/>
        <v>#REF!</v>
      </c>
      <c r="Q105" s="253">
        <f t="shared" si="114"/>
        <v>0</v>
      </c>
      <c r="R105" s="253" t="e">
        <f t="shared" si="114"/>
        <v>#REF!</v>
      </c>
      <c r="S105" s="253">
        <f t="shared" si="114"/>
        <v>0</v>
      </c>
      <c r="T105" s="253" t="e">
        <f t="shared" si="114"/>
        <v>#REF!</v>
      </c>
      <c r="U105" s="253">
        <f t="shared" si="114"/>
        <v>0</v>
      </c>
      <c r="V105" s="253" t="e">
        <f t="shared" si="114"/>
        <v>#REF!</v>
      </c>
      <c r="W105" s="253">
        <f t="shared" si="114"/>
        <v>0</v>
      </c>
      <c r="X105" s="253" t="e">
        <f t="shared" si="114"/>
        <v>#REF!</v>
      </c>
      <c r="Y105" s="253">
        <f t="shared" si="114"/>
        <v>0</v>
      </c>
    </row>
    <row r="106" spans="1:25" ht="25.5" hidden="1" customHeight="1" x14ac:dyDescent="0.2">
      <c r="A106" s="262" t="s">
        <v>371</v>
      </c>
      <c r="B106" s="248" t="s">
        <v>130</v>
      </c>
      <c r="C106" s="248" t="s">
        <v>190</v>
      </c>
      <c r="D106" s="248" t="s">
        <v>207</v>
      </c>
      <c r="E106" s="248" t="s">
        <v>372</v>
      </c>
      <c r="F106" s="248"/>
      <c r="G106" s="253"/>
      <c r="H106" s="253"/>
      <c r="I106" s="253"/>
      <c r="J106" s="253" t="e">
        <f>J107</f>
        <v>#REF!</v>
      </c>
      <c r="K106" s="253"/>
      <c r="L106" s="253" t="e">
        <f>L107</f>
        <v>#REF!</v>
      </c>
      <c r="M106" s="253">
        <f>M107</f>
        <v>0</v>
      </c>
      <c r="N106" s="253" t="e">
        <f t="shared" si="114"/>
        <v>#REF!</v>
      </c>
      <c r="O106" s="253">
        <f t="shared" si="114"/>
        <v>0</v>
      </c>
      <c r="P106" s="253" t="e">
        <f t="shared" si="114"/>
        <v>#REF!</v>
      </c>
      <c r="Q106" s="253">
        <f t="shared" si="114"/>
        <v>0</v>
      </c>
      <c r="R106" s="253" t="e">
        <f t="shared" si="114"/>
        <v>#REF!</v>
      </c>
      <c r="S106" s="253">
        <f t="shared" si="114"/>
        <v>0</v>
      </c>
      <c r="T106" s="253" t="e">
        <f t="shared" si="114"/>
        <v>#REF!</v>
      </c>
      <c r="U106" s="253">
        <f t="shared" si="114"/>
        <v>0</v>
      </c>
      <c r="V106" s="253" t="e">
        <f t="shared" si="114"/>
        <v>#REF!</v>
      </c>
      <c r="W106" s="253">
        <f t="shared" si="114"/>
        <v>0</v>
      </c>
      <c r="X106" s="253" t="e">
        <f t="shared" si="114"/>
        <v>#REF!</v>
      </c>
      <c r="Y106" s="253">
        <f t="shared" si="114"/>
        <v>0</v>
      </c>
    </row>
    <row r="107" spans="1:25" ht="12.75" hidden="1" customHeight="1" x14ac:dyDescent="0.2">
      <c r="A107" s="255" t="s">
        <v>320</v>
      </c>
      <c r="B107" s="248" t="s">
        <v>130</v>
      </c>
      <c r="C107" s="248" t="s">
        <v>190</v>
      </c>
      <c r="D107" s="248" t="s">
        <v>207</v>
      </c>
      <c r="E107" s="248" t="s">
        <v>372</v>
      </c>
      <c r="F107" s="248" t="s">
        <v>321</v>
      </c>
      <c r="G107" s="253"/>
      <c r="H107" s="253"/>
      <c r="I107" s="253"/>
      <c r="J107" s="253" t="e">
        <f>#REF!+I107</f>
        <v>#REF!</v>
      </c>
      <c r="K107" s="253"/>
      <c r="L107" s="253" t="e">
        <f>F107+J107</f>
        <v>#REF!</v>
      </c>
      <c r="M107" s="253">
        <f>G107+K107</f>
        <v>0</v>
      </c>
      <c r="N107" s="253" t="e">
        <f t="shared" ref="N107:O107" si="115">H107+L107</f>
        <v>#REF!</v>
      </c>
      <c r="O107" s="253">
        <f t="shared" si="115"/>
        <v>0</v>
      </c>
      <c r="P107" s="253" t="e">
        <f>J107+N107</f>
        <v>#REF!</v>
      </c>
      <c r="Q107" s="253">
        <f t="shared" ref="Q107:Y107" si="116">K107+O107</f>
        <v>0</v>
      </c>
      <c r="R107" s="253" t="e">
        <f t="shared" si="116"/>
        <v>#REF!</v>
      </c>
      <c r="S107" s="253">
        <f t="shared" si="116"/>
        <v>0</v>
      </c>
      <c r="T107" s="253" t="e">
        <f t="shared" si="116"/>
        <v>#REF!</v>
      </c>
      <c r="U107" s="253">
        <f t="shared" si="116"/>
        <v>0</v>
      </c>
      <c r="V107" s="253" t="e">
        <f t="shared" si="116"/>
        <v>#REF!</v>
      </c>
      <c r="W107" s="253">
        <f t="shared" si="116"/>
        <v>0</v>
      </c>
      <c r="X107" s="253" t="e">
        <f t="shared" si="116"/>
        <v>#REF!</v>
      </c>
      <c r="Y107" s="253">
        <f t="shared" si="116"/>
        <v>0</v>
      </c>
    </row>
    <row r="108" spans="1:25" s="429" customFormat="1" ht="12.75" hidden="1" customHeight="1" x14ac:dyDescent="0.2">
      <c r="A108" s="440" t="s">
        <v>72</v>
      </c>
      <c r="B108" s="246" t="s">
        <v>130</v>
      </c>
      <c r="C108" s="246" t="s">
        <v>190</v>
      </c>
      <c r="D108" s="246"/>
      <c r="E108" s="245"/>
      <c r="F108" s="245"/>
      <c r="G108" s="271"/>
      <c r="H108" s="271"/>
      <c r="I108" s="271"/>
      <c r="J108" s="271" t="e">
        <f>J109</f>
        <v>#REF!</v>
      </c>
      <c r="K108" s="271"/>
      <c r="L108" s="271" t="e">
        <f t="shared" ref="L108:Y111" si="117">L109</f>
        <v>#REF!</v>
      </c>
      <c r="M108" s="271">
        <f t="shared" si="117"/>
        <v>0</v>
      </c>
      <c r="N108" s="271" t="e">
        <f t="shared" si="117"/>
        <v>#REF!</v>
      </c>
      <c r="O108" s="271">
        <f t="shared" si="117"/>
        <v>0</v>
      </c>
      <c r="P108" s="271" t="e">
        <f t="shared" si="117"/>
        <v>#REF!</v>
      </c>
      <c r="Q108" s="271">
        <f t="shared" si="117"/>
        <v>0</v>
      </c>
      <c r="R108" s="271" t="e">
        <f t="shared" si="117"/>
        <v>#REF!</v>
      </c>
      <c r="S108" s="271">
        <f t="shared" si="117"/>
        <v>0</v>
      </c>
      <c r="T108" s="271" t="e">
        <f t="shared" si="117"/>
        <v>#REF!</v>
      </c>
      <c r="U108" s="271">
        <f t="shared" si="117"/>
        <v>0</v>
      </c>
      <c r="V108" s="271" t="e">
        <f t="shared" si="117"/>
        <v>#REF!</v>
      </c>
      <c r="W108" s="271">
        <f t="shared" si="117"/>
        <v>0</v>
      </c>
      <c r="X108" s="271" t="e">
        <f t="shared" si="117"/>
        <v>#REF!</v>
      </c>
      <c r="Y108" s="271">
        <f t="shared" si="117"/>
        <v>0</v>
      </c>
    </row>
    <row r="109" spans="1:25" ht="12.75" hidden="1" customHeight="1" x14ac:dyDescent="0.2">
      <c r="A109" s="440" t="s">
        <v>206</v>
      </c>
      <c r="B109" s="246" t="s">
        <v>130</v>
      </c>
      <c r="C109" s="246" t="s">
        <v>190</v>
      </c>
      <c r="D109" s="246" t="s">
        <v>207</v>
      </c>
      <c r="E109" s="245"/>
      <c r="F109" s="245"/>
      <c r="G109" s="253"/>
      <c r="H109" s="253"/>
      <c r="I109" s="253"/>
      <c r="J109" s="253" t="e">
        <f>J110</f>
        <v>#REF!</v>
      </c>
      <c r="K109" s="253"/>
      <c r="L109" s="253" t="e">
        <f t="shared" si="117"/>
        <v>#REF!</v>
      </c>
      <c r="M109" s="253">
        <f t="shared" si="117"/>
        <v>0</v>
      </c>
      <c r="N109" s="253" t="e">
        <f t="shared" si="117"/>
        <v>#REF!</v>
      </c>
      <c r="O109" s="253">
        <f t="shared" si="117"/>
        <v>0</v>
      </c>
      <c r="P109" s="253" t="e">
        <f t="shared" si="117"/>
        <v>#REF!</v>
      </c>
      <c r="Q109" s="253">
        <f t="shared" si="117"/>
        <v>0</v>
      </c>
      <c r="R109" s="253" t="e">
        <f t="shared" si="117"/>
        <v>#REF!</v>
      </c>
      <c r="S109" s="253">
        <f t="shared" si="117"/>
        <v>0</v>
      </c>
      <c r="T109" s="253" t="e">
        <f t="shared" si="117"/>
        <v>#REF!</v>
      </c>
      <c r="U109" s="253">
        <f t="shared" si="117"/>
        <v>0</v>
      </c>
      <c r="V109" s="253" t="e">
        <f t="shared" si="117"/>
        <v>#REF!</v>
      </c>
      <c r="W109" s="253">
        <f t="shared" si="117"/>
        <v>0</v>
      </c>
      <c r="X109" s="253" t="e">
        <f t="shared" si="117"/>
        <v>#REF!</v>
      </c>
      <c r="Y109" s="253">
        <f t="shared" si="117"/>
        <v>0</v>
      </c>
    </row>
    <row r="110" spans="1:25" ht="12.75" hidden="1" customHeight="1" x14ac:dyDescent="0.2">
      <c r="A110" s="255" t="s">
        <v>61</v>
      </c>
      <c r="B110" s="248" t="s">
        <v>130</v>
      </c>
      <c r="C110" s="248" t="s">
        <v>190</v>
      </c>
      <c r="D110" s="248" t="s">
        <v>207</v>
      </c>
      <c r="E110" s="247" t="s">
        <v>62</v>
      </c>
      <c r="F110" s="248"/>
      <c r="G110" s="253"/>
      <c r="H110" s="253"/>
      <c r="I110" s="253"/>
      <c r="J110" s="253" t="e">
        <f>J111</f>
        <v>#REF!</v>
      </c>
      <c r="K110" s="253"/>
      <c r="L110" s="253" t="e">
        <f t="shared" si="117"/>
        <v>#REF!</v>
      </c>
      <c r="M110" s="253">
        <f t="shared" si="117"/>
        <v>0</v>
      </c>
      <c r="N110" s="253" t="e">
        <f t="shared" si="117"/>
        <v>#REF!</v>
      </c>
      <c r="O110" s="253">
        <f t="shared" si="117"/>
        <v>0</v>
      </c>
      <c r="P110" s="253" t="e">
        <f t="shared" si="117"/>
        <v>#REF!</v>
      </c>
      <c r="Q110" s="253">
        <f t="shared" si="117"/>
        <v>0</v>
      </c>
      <c r="R110" s="253" t="e">
        <f t="shared" si="117"/>
        <v>#REF!</v>
      </c>
      <c r="S110" s="253">
        <f t="shared" si="117"/>
        <v>0</v>
      </c>
      <c r="T110" s="253" t="e">
        <f t="shared" si="117"/>
        <v>#REF!</v>
      </c>
      <c r="U110" s="253">
        <f t="shared" si="117"/>
        <v>0</v>
      </c>
      <c r="V110" s="253" t="e">
        <f t="shared" si="117"/>
        <v>#REF!</v>
      </c>
      <c r="W110" s="253">
        <f t="shared" si="117"/>
        <v>0</v>
      </c>
      <c r="X110" s="253" t="e">
        <f t="shared" si="117"/>
        <v>#REF!</v>
      </c>
      <c r="Y110" s="253">
        <f t="shared" si="117"/>
        <v>0</v>
      </c>
    </row>
    <row r="111" spans="1:25" ht="25.5" hidden="1" customHeight="1" x14ac:dyDescent="0.2">
      <c r="A111" s="255" t="s">
        <v>135</v>
      </c>
      <c r="B111" s="248" t="s">
        <v>130</v>
      </c>
      <c r="C111" s="248" t="s">
        <v>190</v>
      </c>
      <c r="D111" s="248" t="s">
        <v>207</v>
      </c>
      <c r="E111" s="247" t="s">
        <v>134</v>
      </c>
      <c r="F111" s="248"/>
      <c r="G111" s="253"/>
      <c r="H111" s="253"/>
      <c r="I111" s="253"/>
      <c r="J111" s="253" t="e">
        <f>J112</f>
        <v>#REF!</v>
      </c>
      <c r="K111" s="253"/>
      <c r="L111" s="253" t="e">
        <f t="shared" si="117"/>
        <v>#REF!</v>
      </c>
      <c r="M111" s="253">
        <f t="shared" si="117"/>
        <v>0</v>
      </c>
      <c r="N111" s="253" t="e">
        <f t="shared" si="117"/>
        <v>#REF!</v>
      </c>
      <c r="O111" s="253">
        <f t="shared" si="117"/>
        <v>0</v>
      </c>
      <c r="P111" s="253" t="e">
        <f t="shared" si="117"/>
        <v>#REF!</v>
      </c>
      <c r="Q111" s="253">
        <f t="shared" si="117"/>
        <v>0</v>
      </c>
      <c r="R111" s="253" t="e">
        <f t="shared" si="117"/>
        <v>#REF!</v>
      </c>
      <c r="S111" s="253">
        <f t="shared" si="117"/>
        <v>0</v>
      </c>
      <c r="T111" s="253" t="e">
        <f t="shared" si="117"/>
        <v>#REF!</v>
      </c>
      <c r="U111" s="253">
        <f t="shared" si="117"/>
        <v>0</v>
      </c>
      <c r="V111" s="253" t="e">
        <f t="shared" si="117"/>
        <v>#REF!</v>
      </c>
      <c r="W111" s="253">
        <f t="shared" si="117"/>
        <v>0</v>
      </c>
      <c r="X111" s="253" t="e">
        <f t="shared" si="117"/>
        <v>#REF!</v>
      </c>
      <c r="Y111" s="253">
        <f t="shared" si="117"/>
        <v>0</v>
      </c>
    </row>
    <row r="112" spans="1:25" ht="38.25" hidden="1" customHeight="1" x14ac:dyDescent="0.2">
      <c r="A112" s="255" t="s">
        <v>76</v>
      </c>
      <c r="B112" s="248" t="s">
        <v>130</v>
      </c>
      <c r="C112" s="248" t="s">
        <v>190</v>
      </c>
      <c r="D112" s="248" t="s">
        <v>207</v>
      </c>
      <c r="E112" s="247" t="s">
        <v>134</v>
      </c>
      <c r="F112" s="248" t="s">
        <v>77</v>
      </c>
      <c r="G112" s="253"/>
      <c r="H112" s="253"/>
      <c r="I112" s="253"/>
      <c r="J112" s="253" t="e">
        <f>#REF!+I112</f>
        <v>#REF!</v>
      </c>
      <c r="K112" s="253"/>
      <c r="L112" s="253" t="e">
        <f>F112+J112</f>
        <v>#REF!</v>
      </c>
      <c r="M112" s="253">
        <f>G112+K112</f>
        <v>0</v>
      </c>
      <c r="N112" s="253" t="e">
        <f t="shared" ref="N112:O112" si="118">H112+L112</f>
        <v>#REF!</v>
      </c>
      <c r="O112" s="253">
        <f t="shared" si="118"/>
        <v>0</v>
      </c>
      <c r="P112" s="253" t="e">
        <f>J112+N112</f>
        <v>#REF!</v>
      </c>
      <c r="Q112" s="253">
        <f t="shared" ref="Q112:Y112" si="119">K112+O112</f>
        <v>0</v>
      </c>
      <c r="R112" s="253" t="e">
        <f t="shared" si="119"/>
        <v>#REF!</v>
      </c>
      <c r="S112" s="253">
        <f t="shared" si="119"/>
        <v>0</v>
      </c>
      <c r="T112" s="253" t="e">
        <f t="shared" si="119"/>
        <v>#REF!</v>
      </c>
      <c r="U112" s="253">
        <f t="shared" si="119"/>
        <v>0</v>
      </c>
      <c r="V112" s="253" t="e">
        <f t="shared" si="119"/>
        <v>#REF!</v>
      </c>
      <c r="W112" s="253">
        <f t="shared" si="119"/>
        <v>0</v>
      </c>
      <c r="X112" s="253" t="e">
        <f t="shared" si="119"/>
        <v>#REF!</v>
      </c>
      <c r="Y112" s="253">
        <f t="shared" si="119"/>
        <v>0</v>
      </c>
    </row>
    <row r="113" spans="1:25" s="429" customFormat="1" ht="14.25" x14ac:dyDescent="0.2">
      <c r="A113" s="440" t="s">
        <v>298</v>
      </c>
      <c r="B113" s="246" t="s">
        <v>130</v>
      </c>
      <c r="C113" s="246" t="s">
        <v>202</v>
      </c>
      <c r="D113" s="246"/>
      <c r="E113" s="246"/>
      <c r="F113" s="246"/>
      <c r="G113" s="271" t="e">
        <f>G114+#REF!+G173+G183+G193</f>
        <v>#REF!</v>
      </c>
      <c r="H113" s="271" t="e">
        <f>H114+H129+H173+H183+H193</f>
        <v>#REF!</v>
      </c>
      <c r="I113" s="271" t="e">
        <f>I114+I129+I173+I183+I193</f>
        <v>#REF!</v>
      </c>
      <c r="J113" s="271" t="e">
        <f>J114+J129+J173+J183+J193</f>
        <v>#REF!</v>
      </c>
      <c r="K113" s="271" t="e">
        <f>K114+K129+K173+K183+K193</f>
        <v>#REF!</v>
      </c>
      <c r="L113" s="271" t="e">
        <f t="shared" ref="L113:X113" si="120">L114+L129+L159+L183+L193</f>
        <v>#REF!</v>
      </c>
      <c r="M113" s="271" t="e">
        <f t="shared" si="120"/>
        <v>#REF!</v>
      </c>
      <c r="N113" s="271" t="e">
        <f t="shared" si="120"/>
        <v>#REF!</v>
      </c>
      <c r="O113" s="271" t="e">
        <f t="shared" si="120"/>
        <v>#REF!</v>
      </c>
      <c r="P113" s="271" t="e">
        <f t="shared" si="120"/>
        <v>#REF!</v>
      </c>
      <c r="Q113" s="271" t="e">
        <f t="shared" si="120"/>
        <v>#REF!</v>
      </c>
      <c r="R113" s="271">
        <f t="shared" si="120"/>
        <v>366525.08</v>
      </c>
      <c r="S113" s="271">
        <f t="shared" si="120"/>
        <v>113841.93000000001</v>
      </c>
      <c r="T113" s="271">
        <f t="shared" si="120"/>
        <v>382729.15</v>
      </c>
      <c r="U113" s="271">
        <f t="shared" si="120"/>
        <v>126347.83</v>
      </c>
      <c r="V113" s="271">
        <f t="shared" si="120"/>
        <v>222704.34000000005</v>
      </c>
      <c r="W113" s="271">
        <f t="shared" si="120"/>
        <v>23466.815750000016</v>
      </c>
      <c r="X113" s="271">
        <f t="shared" si="120"/>
        <v>246171.15575000001</v>
      </c>
      <c r="Y113" s="271">
        <f t="shared" ref="Y113" si="121">Y114+Y129+Y159+Y183+Y193</f>
        <v>413757.65725600009</v>
      </c>
    </row>
    <row r="114" spans="1:25" s="429" customFormat="1" ht="13.5" customHeight="1" x14ac:dyDescent="0.2">
      <c r="A114" s="264" t="s">
        <v>227</v>
      </c>
      <c r="B114" s="246" t="s">
        <v>130</v>
      </c>
      <c r="C114" s="246" t="s">
        <v>202</v>
      </c>
      <c r="D114" s="246" t="s">
        <v>190</v>
      </c>
      <c r="E114" s="246"/>
      <c r="F114" s="246"/>
      <c r="G114" s="271" t="e">
        <f>#REF!+G115</f>
        <v>#REF!</v>
      </c>
      <c r="H114" s="271" t="e">
        <f t="shared" ref="H114:K115" si="122">H115</f>
        <v>#REF!</v>
      </c>
      <c r="I114" s="271" t="e">
        <f t="shared" si="122"/>
        <v>#REF!</v>
      </c>
      <c r="J114" s="271" t="e">
        <f t="shared" si="122"/>
        <v>#REF!</v>
      </c>
      <c r="K114" s="271" t="e">
        <f t="shared" si="122"/>
        <v>#REF!</v>
      </c>
      <c r="L114" s="271" t="e">
        <f>L115</f>
        <v>#REF!</v>
      </c>
      <c r="M114" s="271" t="e">
        <f>M115</f>
        <v>#REF!</v>
      </c>
      <c r="N114" s="271" t="e">
        <f>N115+N120</f>
        <v>#REF!</v>
      </c>
      <c r="O114" s="271" t="e">
        <f>O115+O120</f>
        <v>#REF!</v>
      </c>
      <c r="P114" s="271" t="e">
        <f>P115+P120</f>
        <v>#REF!</v>
      </c>
      <c r="Q114" s="271" t="e">
        <f>Q115+Q120</f>
        <v>#REF!</v>
      </c>
      <c r="R114" s="271">
        <f>R115</f>
        <v>67036.02</v>
      </c>
      <c r="S114" s="271">
        <f t="shared" ref="S114:Y114" si="123">S115</f>
        <v>54022.61</v>
      </c>
      <c r="T114" s="271">
        <f t="shared" si="123"/>
        <v>57021.37</v>
      </c>
      <c r="U114" s="271">
        <f t="shared" si="123"/>
        <v>26750.440000000002</v>
      </c>
      <c r="V114" s="271">
        <f t="shared" si="123"/>
        <v>3791.98</v>
      </c>
      <c r="W114" s="271">
        <f t="shared" si="123"/>
        <v>20036.169999999998</v>
      </c>
      <c r="X114" s="271">
        <f t="shared" si="123"/>
        <v>23828.149999999998</v>
      </c>
      <c r="Y114" s="271">
        <f t="shared" si="123"/>
        <v>48136.97</v>
      </c>
    </row>
    <row r="115" spans="1:25" s="429" customFormat="1" ht="37.5" customHeight="1" x14ac:dyDescent="0.2">
      <c r="A115" s="255" t="s">
        <v>1005</v>
      </c>
      <c r="B115" s="248" t="s">
        <v>130</v>
      </c>
      <c r="C115" s="248" t="s">
        <v>202</v>
      </c>
      <c r="D115" s="248" t="s">
        <v>190</v>
      </c>
      <c r="E115" s="248" t="s">
        <v>747</v>
      </c>
      <c r="F115" s="248"/>
      <c r="G115" s="271"/>
      <c r="H115" s="271" t="e">
        <f t="shared" si="122"/>
        <v>#REF!</v>
      </c>
      <c r="I115" s="271" t="e">
        <f t="shared" si="122"/>
        <v>#REF!</v>
      </c>
      <c r="J115" s="271" t="e">
        <f t="shared" si="122"/>
        <v>#REF!</v>
      </c>
      <c r="K115" s="271" t="e">
        <f t="shared" si="122"/>
        <v>#REF!</v>
      </c>
      <c r="L115" s="271" t="e">
        <f>L116</f>
        <v>#REF!</v>
      </c>
      <c r="M115" s="271" t="e">
        <f>M116</f>
        <v>#REF!</v>
      </c>
      <c r="N115" s="271" t="e">
        <f>N116</f>
        <v>#REF!</v>
      </c>
      <c r="O115" s="271" t="e">
        <f t="shared" ref="O115:Y115" si="124">O116</f>
        <v>#REF!</v>
      </c>
      <c r="P115" s="271" t="e">
        <f t="shared" si="124"/>
        <v>#REF!</v>
      </c>
      <c r="Q115" s="271" t="e">
        <f t="shared" si="124"/>
        <v>#REF!</v>
      </c>
      <c r="R115" s="271">
        <f>R116</f>
        <v>67036.02</v>
      </c>
      <c r="S115" s="271">
        <f t="shared" si="124"/>
        <v>54022.61</v>
      </c>
      <c r="T115" s="271">
        <f t="shared" si="124"/>
        <v>57021.37</v>
      </c>
      <c r="U115" s="271">
        <f t="shared" si="124"/>
        <v>26750.440000000002</v>
      </c>
      <c r="V115" s="271">
        <f t="shared" si="124"/>
        <v>3791.98</v>
      </c>
      <c r="W115" s="271">
        <f t="shared" si="124"/>
        <v>20036.169999999998</v>
      </c>
      <c r="X115" s="271">
        <f t="shared" si="124"/>
        <v>23828.149999999998</v>
      </c>
      <c r="Y115" s="271">
        <f t="shared" si="124"/>
        <v>48136.97</v>
      </c>
    </row>
    <row r="116" spans="1:25" s="429" customFormat="1" ht="33" customHeight="1" x14ac:dyDescent="0.2">
      <c r="A116" s="255" t="s">
        <v>987</v>
      </c>
      <c r="B116" s="248" t="s">
        <v>130</v>
      </c>
      <c r="C116" s="248" t="s">
        <v>202</v>
      </c>
      <c r="D116" s="248" t="s">
        <v>190</v>
      </c>
      <c r="E116" s="248" t="s">
        <v>747</v>
      </c>
      <c r="F116" s="248"/>
      <c r="G116" s="253" t="e">
        <f>G118+#REF!+G117</f>
        <v>#REF!</v>
      </c>
      <c r="H116" s="253" t="e">
        <f>H117+H118+#REF!+H120</f>
        <v>#REF!</v>
      </c>
      <c r="I116" s="253" t="e">
        <f>I117+I118+#REF!+I120</f>
        <v>#REF!</v>
      </c>
      <c r="J116" s="253" t="e">
        <f>J117+J118+#REF!+J120</f>
        <v>#REF!</v>
      </c>
      <c r="K116" s="253" t="e">
        <f>K117+K118+#REF!+K120</f>
        <v>#REF!</v>
      </c>
      <c r="L116" s="253" t="e">
        <f>L117+L118+#REF!</f>
        <v>#REF!</v>
      </c>
      <c r="M116" s="253" t="e">
        <f>M117+M118+#REF!</f>
        <v>#REF!</v>
      </c>
      <c r="N116" s="253" t="e">
        <f>N117+N118+#REF!</f>
        <v>#REF!</v>
      </c>
      <c r="O116" s="253" t="e">
        <f>O117+O118+#REF!</f>
        <v>#REF!</v>
      </c>
      <c r="P116" s="253" t="e">
        <f>P117+P118+#REF!</f>
        <v>#REF!</v>
      </c>
      <c r="Q116" s="253" t="e">
        <f>Q117+Q118+#REF!</f>
        <v>#REF!</v>
      </c>
      <c r="R116" s="253">
        <f>R117+R118+R119+R120+R121+R122+R125+R126</f>
        <v>67036.02</v>
      </c>
      <c r="S116" s="253">
        <f t="shared" ref="S116:X116" si="125">S117+S118+S119+S120+S121+S122+S125+S126</f>
        <v>54022.61</v>
      </c>
      <c r="T116" s="253">
        <f t="shared" si="125"/>
        <v>57021.37</v>
      </c>
      <c r="U116" s="253">
        <f t="shared" si="125"/>
        <v>26750.440000000002</v>
      </c>
      <c r="V116" s="253">
        <f t="shared" si="125"/>
        <v>3791.98</v>
      </c>
      <c r="W116" s="253">
        <f t="shared" si="125"/>
        <v>20036.169999999998</v>
      </c>
      <c r="X116" s="253">
        <f t="shared" si="125"/>
        <v>23828.149999999998</v>
      </c>
      <c r="Y116" s="253">
        <f t="shared" ref="Y116" si="126">Y117+Y118+Y119+Y120+Y121+Y122+Y125+Y126</f>
        <v>48136.97</v>
      </c>
    </row>
    <row r="117" spans="1:25" s="429" customFormat="1" ht="33" hidden="1" customHeight="1" x14ac:dyDescent="0.2">
      <c r="A117" s="255" t="s">
        <v>76</v>
      </c>
      <c r="B117" s="248" t="s">
        <v>130</v>
      </c>
      <c r="C117" s="248" t="s">
        <v>202</v>
      </c>
      <c r="D117" s="248" t="s">
        <v>190</v>
      </c>
      <c r="E117" s="248" t="s">
        <v>747</v>
      </c>
      <c r="F117" s="248" t="s">
        <v>77</v>
      </c>
      <c r="G117" s="253"/>
      <c r="H117" s="253">
        <v>4000</v>
      </c>
      <c r="I117" s="253">
        <v>0</v>
      </c>
      <c r="J117" s="253">
        <f>H117+I117</f>
        <v>4000</v>
      </c>
      <c r="K117" s="253">
        <v>500</v>
      </c>
      <c r="L117" s="253">
        <v>2000</v>
      </c>
      <c r="M117" s="253">
        <v>2000</v>
      </c>
      <c r="N117" s="253">
        <v>0</v>
      </c>
      <c r="O117" s="253">
        <f>M117+N117</f>
        <v>2000</v>
      </c>
      <c r="P117" s="253">
        <v>2000</v>
      </c>
      <c r="Q117" s="253">
        <v>0</v>
      </c>
      <c r="R117" s="253">
        <f>P117+Q117</f>
        <v>2000</v>
      </c>
      <c r="S117" s="253">
        <v>0</v>
      </c>
      <c r="T117" s="253">
        <v>0</v>
      </c>
      <c r="U117" s="253">
        <v>2000</v>
      </c>
      <c r="V117" s="253">
        <v>0</v>
      </c>
      <c r="W117" s="253">
        <v>0</v>
      </c>
      <c r="X117" s="253">
        <f t="shared" ref="X117:X121" si="127">V117+W117</f>
        <v>0</v>
      </c>
      <c r="Y117" s="253">
        <v>0</v>
      </c>
    </row>
    <row r="118" spans="1:25" s="429" customFormat="1" ht="32.25" customHeight="1" x14ac:dyDescent="0.2">
      <c r="A118" s="255" t="s">
        <v>76</v>
      </c>
      <c r="B118" s="248" t="s">
        <v>130</v>
      </c>
      <c r="C118" s="248" t="s">
        <v>202</v>
      </c>
      <c r="D118" s="248" t="s">
        <v>190</v>
      </c>
      <c r="E118" s="248" t="s">
        <v>862</v>
      </c>
      <c r="F118" s="248" t="s">
        <v>77</v>
      </c>
      <c r="G118" s="271"/>
      <c r="H118" s="253">
        <v>13517.8</v>
      </c>
      <c r="I118" s="253">
        <v>1729.49</v>
      </c>
      <c r="J118" s="253">
        <f>H118+I118</f>
        <v>15247.289999999999</v>
      </c>
      <c r="K118" s="253">
        <v>0</v>
      </c>
      <c r="L118" s="253">
        <v>0</v>
      </c>
      <c r="M118" s="253">
        <v>0</v>
      </c>
      <c r="N118" s="253">
        <v>0</v>
      </c>
      <c r="O118" s="253">
        <f>M118+N118</f>
        <v>0</v>
      </c>
      <c r="P118" s="253">
        <v>0</v>
      </c>
      <c r="Q118" s="253">
        <f>9598.28+1355.74+10000</f>
        <v>20954.02</v>
      </c>
      <c r="R118" s="253">
        <f t="shared" ref="R118:R121" si="128">P118+Q118</f>
        <v>20954.02</v>
      </c>
      <c r="S118" s="253">
        <f>2023.85-983.87</f>
        <v>1039.98</v>
      </c>
      <c r="T118" s="253">
        <v>8270.8700000000008</v>
      </c>
      <c r="U118" s="253">
        <f>16932.13+507+1302</f>
        <v>18741.13</v>
      </c>
      <c r="V118" s="253">
        <v>3144.48</v>
      </c>
      <c r="W118" s="253">
        <v>0</v>
      </c>
      <c r="X118" s="253">
        <f t="shared" si="127"/>
        <v>3144.48</v>
      </c>
      <c r="Y118" s="253">
        <v>0</v>
      </c>
    </row>
    <row r="119" spans="1:25" s="429" customFormat="1" ht="32.25" hidden="1" customHeight="1" x14ac:dyDescent="0.2">
      <c r="A119" s="255" t="s">
        <v>76</v>
      </c>
      <c r="B119" s="248" t="s">
        <v>130</v>
      </c>
      <c r="C119" s="248" t="s">
        <v>202</v>
      </c>
      <c r="D119" s="248" t="s">
        <v>190</v>
      </c>
      <c r="E119" s="248" t="s">
        <v>1061</v>
      </c>
      <c r="F119" s="248" t="s">
        <v>77</v>
      </c>
      <c r="G119" s="271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>
        <v>0</v>
      </c>
      <c r="S119" s="253">
        <f>7600</f>
        <v>7600</v>
      </c>
      <c r="T119" s="253">
        <v>4600</v>
      </c>
      <c r="U119" s="253">
        <v>0</v>
      </c>
      <c r="V119" s="253">
        <v>0</v>
      </c>
      <c r="W119" s="253">
        <v>0</v>
      </c>
      <c r="X119" s="253">
        <f t="shared" si="127"/>
        <v>0</v>
      </c>
      <c r="Y119" s="253">
        <v>0</v>
      </c>
    </row>
    <row r="120" spans="1:25" s="429" customFormat="1" ht="34.5" customHeight="1" x14ac:dyDescent="0.2">
      <c r="A120" s="255" t="s">
        <v>76</v>
      </c>
      <c r="B120" s="248" t="s">
        <v>130</v>
      </c>
      <c r="C120" s="248" t="s">
        <v>202</v>
      </c>
      <c r="D120" s="248" t="s">
        <v>190</v>
      </c>
      <c r="E120" s="247" t="s">
        <v>776</v>
      </c>
      <c r="F120" s="248" t="s">
        <v>77</v>
      </c>
      <c r="G120" s="253"/>
      <c r="H120" s="253">
        <v>0</v>
      </c>
      <c r="I120" s="253">
        <v>50</v>
      </c>
      <c r="J120" s="253">
        <f>H120+I120</f>
        <v>50</v>
      </c>
      <c r="K120" s="253">
        <v>0</v>
      </c>
      <c r="L120" s="253">
        <v>0</v>
      </c>
      <c r="M120" s="253">
        <v>0</v>
      </c>
      <c r="N120" s="253">
        <v>32271</v>
      </c>
      <c r="O120" s="253">
        <f t="shared" ref="O120:O122" si="129">M120+N120</f>
        <v>32271</v>
      </c>
      <c r="P120" s="253">
        <v>32271</v>
      </c>
      <c r="Q120" s="253">
        <v>11711</v>
      </c>
      <c r="R120" s="253">
        <f t="shared" si="128"/>
        <v>43982</v>
      </c>
      <c r="S120" s="253">
        <v>-529</v>
      </c>
      <c r="T120" s="253">
        <f t="shared" ref="T120:T121" si="130">R120+S120</f>
        <v>43453</v>
      </c>
      <c r="U120" s="253">
        <v>6455.7</v>
      </c>
      <c r="V120" s="253">
        <v>0</v>
      </c>
      <c r="W120" s="253">
        <v>20446.3</v>
      </c>
      <c r="X120" s="253">
        <f t="shared" si="127"/>
        <v>20446.3</v>
      </c>
      <c r="Y120" s="253">
        <v>47899.6</v>
      </c>
    </row>
    <row r="121" spans="1:25" s="429" customFormat="1" ht="21.75" hidden="1" customHeight="1" x14ac:dyDescent="0.2">
      <c r="A121" s="255" t="s">
        <v>78</v>
      </c>
      <c r="B121" s="248" t="s">
        <v>130</v>
      </c>
      <c r="C121" s="248" t="s">
        <v>202</v>
      </c>
      <c r="D121" s="248" t="s">
        <v>190</v>
      </c>
      <c r="E121" s="248" t="s">
        <v>747</v>
      </c>
      <c r="F121" s="248" t="s">
        <v>79</v>
      </c>
      <c r="G121" s="253"/>
      <c r="H121" s="253">
        <v>100</v>
      </c>
      <c r="I121" s="253">
        <v>0</v>
      </c>
      <c r="J121" s="253">
        <f>H121+I121</f>
        <v>100</v>
      </c>
      <c r="K121" s="253">
        <v>0</v>
      </c>
      <c r="L121" s="253">
        <v>100</v>
      </c>
      <c r="M121" s="253">
        <v>100</v>
      </c>
      <c r="N121" s="253">
        <v>0</v>
      </c>
      <c r="O121" s="253">
        <f t="shared" si="129"/>
        <v>100</v>
      </c>
      <c r="P121" s="253">
        <v>100</v>
      </c>
      <c r="Q121" s="253">
        <v>0</v>
      </c>
      <c r="R121" s="253">
        <f t="shared" si="128"/>
        <v>100</v>
      </c>
      <c r="S121" s="253">
        <v>-50</v>
      </c>
      <c r="T121" s="253">
        <f t="shared" si="130"/>
        <v>50</v>
      </c>
      <c r="U121" s="253">
        <v>0</v>
      </c>
      <c r="V121" s="253">
        <v>0</v>
      </c>
      <c r="W121" s="253">
        <v>0</v>
      </c>
      <c r="X121" s="253">
        <f t="shared" si="127"/>
        <v>0</v>
      </c>
      <c r="Y121" s="253">
        <v>0</v>
      </c>
    </row>
    <row r="122" spans="1:25" s="429" customFormat="1" ht="36" customHeight="1" x14ac:dyDescent="0.2">
      <c r="A122" s="255" t="s">
        <v>938</v>
      </c>
      <c r="B122" s="248" t="s">
        <v>130</v>
      </c>
      <c r="C122" s="248" t="s">
        <v>202</v>
      </c>
      <c r="D122" s="248" t="s">
        <v>190</v>
      </c>
      <c r="E122" s="247" t="s">
        <v>772</v>
      </c>
      <c r="F122" s="248"/>
      <c r="G122" s="253"/>
      <c r="H122" s="253">
        <v>100</v>
      </c>
      <c r="I122" s="253">
        <v>0</v>
      </c>
      <c r="J122" s="253">
        <f>H122+I122</f>
        <v>100</v>
      </c>
      <c r="K122" s="253">
        <v>0</v>
      </c>
      <c r="L122" s="253">
        <v>100</v>
      </c>
      <c r="M122" s="253">
        <v>100</v>
      </c>
      <c r="N122" s="253">
        <v>0</v>
      </c>
      <c r="O122" s="253">
        <f t="shared" si="129"/>
        <v>100</v>
      </c>
      <c r="P122" s="253">
        <v>100</v>
      </c>
      <c r="Q122" s="253">
        <v>0</v>
      </c>
      <c r="R122" s="253">
        <f>R123+R124</f>
        <v>0</v>
      </c>
      <c r="S122" s="253">
        <f t="shared" ref="S122:U122" si="131">S123+S124</f>
        <v>647.5</v>
      </c>
      <c r="T122" s="253">
        <f>T123+T124</f>
        <v>647.5</v>
      </c>
      <c r="U122" s="253">
        <f t="shared" si="131"/>
        <v>-446.39</v>
      </c>
      <c r="V122" s="253">
        <f>V123+V124</f>
        <v>647.5</v>
      </c>
      <c r="W122" s="253">
        <f t="shared" ref="W122" si="132">W123+W124</f>
        <v>-410.13</v>
      </c>
      <c r="X122" s="253">
        <f>X123+X124</f>
        <v>237.37</v>
      </c>
      <c r="Y122" s="253">
        <f>Y123+Y124</f>
        <v>237.37</v>
      </c>
    </row>
    <row r="123" spans="1:25" s="429" customFormat="1" ht="18" customHeight="1" x14ac:dyDescent="0.2">
      <c r="A123" s="255" t="s">
        <v>78</v>
      </c>
      <c r="B123" s="248" t="s">
        <v>130</v>
      </c>
      <c r="C123" s="248" t="s">
        <v>202</v>
      </c>
      <c r="D123" s="248" t="s">
        <v>190</v>
      </c>
      <c r="E123" s="247" t="s">
        <v>772</v>
      </c>
      <c r="F123" s="248" t="s">
        <v>79</v>
      </c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>
        <v>0</v>
      </c>
      <c r="S123" s="253">
        <v>641</v>
      </c>
      <c r="T123" s="253">
        <f t="shared" ref="T123:T125" si="133">R123+S123</f>
        <v>641</v>
      </c>
      <c r="U123" s="253">
        <v>-441.9</v>
      </c>
      <c r="V123" s="253">
        <v>641</v>
      </c>
      <c r="W123" s="253">
        <v>-406</v>
      </c>
      <c r="X123" s="253">
        <f t="shared" ref="X123:Y125" si="134">V123+W123</f>
        <v>235</v>
      </c>
      <c r="Y123" s="253">
        <v>235</v>
      </c>
    </row>
    <row r="124" spans="1:25" s="429" customFormat="1" ht="24.75" customHeight="1" x14ac:dyDescent="0.2">
      <c r="A124" s="255" t="s">
        <v>1069</v>
      </c>
      <c r="B124" s="248" t="s">
        <v>130</v>
      </c>
      <c r="C124" s="248" t="s">
        <v>202</v>
      </c>
      <c r="D124" s="248" t="s">
        <v>190</v>
      </c>
      <c r="E124" s="247" t="s">
        <v>772</v>
      </c>
      <c r="F124" s="248" t="s">
        <v>79</v>
      </c>
      <c r="G124" s="253"/>
      <c r="H124" s="253">
        <v>100</v>
      </c>
      <c r="I124" s="253">
        <v>0</v>
      </c>
      <c r="J124" s="253">
        <f>H124+I124</f>
        <v>100</v>
      </c>
      <c r="K124" s="253">
        <v>0</v>
      </c>
      <c r="L124" s="253">
        <v>100</v>
      </c>
      <c r="M124" s="253">
        <v>100</v>
      </c>
      <c r="N124" s="253">
        <v>0</v>
      </c>
      <c r="O124" s="253">
        <f t="shared" ref="O124" si="135">M124+N124</f>
        <v>100</v>
      </c>
      <c r="P124" s="253">
        <v>100</v>
      </c>
      <c r="Q124" s="253">
        <v>0</v>
      </c>
      <c r="R124" s="253">
        <v>0</v>
      </c>
      <c r="S124" s="253">
        <v>6.5</v>
      </c>
      <c r="T124" s="253">
        <f t="shared" si="133"/>
        <v>6.5</v>
      </c>
      <c r="U124" s="253">
        <v>-4.49</v>
      </c>
      <c r="V124" s="253">
        <v>6.5</v>
      </c>
      <c r="W124" s="253">
        <v>-4.13</v>
      </c>
      <c r="X124" s="253">
        <f t="shared" si="134"/>
        <v>2.37</v>
      </c>
      <c r="Y124" s="253">
        <v>2.37</v>
      </c>
    </row>
    <row r="125" spans="1:25" s="429" customFormat="1" ht="18.75" hidden="1" customHeight="1" x14ac:dyDescent="0.2">
      <c r="A125" s="255" t="s">
        <v>1062</v>
      </c>
      <c r="B125" s="248" t="s">
        <v>130</v>
      </c>
      <c r="C125" s="248" t="s">
        <v>202</v>
      </c>
      <c r="D125" s="248" t="s">
        <v>190</v>
      </c>
      <c r="E125" s="247" t="s">
        <v>1063</v>
      </c>
      <c r="F125" s="248" t="s">
        <v>94</v>
      </c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>
        <v>0</v>
      </c>
      <c r="S125" s="253">
        <v>0</v>
      </c>
      <c r="T125" s="253">
        <f t="shared" si="133"/>
        <v>0</v>
      </c>
      <c r="U125" s="253">
        <v>0</v>
      </c>
      <c r="V125" s="253">
        <f t="shared" ref="V125" si="136">T125+U125</f>
        <v>0</v>
      </c>
      <c r="W125" s="253">
        <v>0</v>
      </c>
      <c r="X125" s="253">
        <f t="shared" si="134"/>
        <v>0</v>
      </c>
      <c r="Y125" s="253">
        <f t="shared" si="134"/>
        <v>0</v>
      </c>
    </row>
    <row r="126" spans="1:25" s="429" customFormat="1" ht="34.5" hidden="1" customHeight="1" x14ac:dyDescent="0.2">
      <c r="A126" s="255" t="s">
        <v>1064</v>
      </c>
      <c r="B126" s="248" t="s">
        <v>130</v>
      </c>
      <c r="C126" s="248" t="s">
        <v>202</v>
      </c>
      <c r="D126" s="248" t="s">
        <v>190</v>
      </c>
      <c r="E126" s="247" t="s">
        <v>1065</v>
      </c>
      <c r="F126" s="248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>
        <f>R127+R128</f>
        <v>0</v>
      </c>
      <c r="S126" s="253">
        <f t="shared" ref="S126:U126" si="137">S127+S128</f>
        <v>45314.130000000005</v>
      </c>
      <c r="T126" s="253">
        <f>T127+T128</f>
        <v>0</v>
      </c>
      <c r="U126" s="253">
        <f t="shared" si="137"/>
        <v>0</v>
      </c>
      <c r="V126" s="253">
        <f>V127+V128</f>
        <v>0</v>
      </c>
      <c r="W126" s="253">
        <f t="shared" ref="W126" si="138">W127+W128</f>
        <v>0</v>
      </c>
      <c r="X126" s="253">
        <f>X127+X128</f>
        <v>0</v>
      </c>
      <c r="Y126" s="253">
        <f>Y127+Y128</f>
        <v>0</v>
      </c>
    </row>
    <row r="127" spans="1:25" s="429" customFormat="1" ht="34.5" hidden="1" customHeight="1" x14ac:dyDescent="0.2">
      <c r="A127" s="255" t="s">
        <v>1066</v>
      </c>
      <c r="B127" s="248" t="s">
        <v>130</v>
      </c>
      <c r="C127" s="248" t="s">
        <v>202</v>
      </c>
      <c r="D127" s="248" t="s">
        <v>190</v>
      </c>
      <c r="E127" s="247" t="s">
        <v>1065</v>
      </c>
      <c r="F127" s="248" t="s">
        <v>1067</v>
      </c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>
        <v>44860.9</v>
      </c>
      <c r="T127" s="253">
        <v>0</v>
      </c>
      <c r="U127" s="253">
        <v>0</v>
      </c>
      <c r="V127" s="253">
        <f>T127+U127</f>
        <v>0</v>
      </c>
      <c r="W127" s="253">
        <v>0</v>
      </c>
      <c r="X127" s="253">
        <f>V127+W127</f>
        <v>0</v>
      </c>
      <c r="Y127" s="253">
        <f>W127+X127</f>
        <v>0</v>
      </c>
    </row>
    <row r="128" spans="1:25" s="429" customFormat="1" ht="41.25" hidden="1" customHeight="1" x14ac:dyDescent="0.2">
      <c r="A128" s="255" t="s">
        <v>1068</v>
      </c>
      <c r="B128" s="248" t="s">
        <v>130</v>
      </c>
      <c r="C128" s="248" t="s">
        <v>202</v>
      </c>
      <c r="D128" s="248" t="s">
        <v>190</v>
      </c>
      <c r="E128" s="247" t="s">
        <v>1065</v>
      </c>
      <c r="F128" s="248" t="s">
        <v>1067</v>
      </c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>
        <v>453.23</v>
      </c>
      <c r="T128" s="253">
        <v>0</v>
      </c>
      <c r="U128" s="253">
        <v>0</v>
      </c>
      <c r="V128" s="253">
        <f>T128+U128</f>
        <v>0</v>
      </c>
      <c r="W128" s="253">
        <v>0</v>
      </c>
      <c r="X128" s="253">
        <f>V128+W128</f>
        <v>0</v>
      </c>
      <c r="Y128" s="253">
        <f>W128+X128</f>
        <v>0</v>
      </c>
    </row>
    <row r="129" spans="1:25" s="429" customFormat="1" ht="18" customHeight="1" x14ac:dyDescent="0.2">
      <c r="A129" s="440" t="s">
        <v>228</v>
      </c>
      <c r="B129" s="246" t="s">
        <v>130</v>
      </c>
      <c r="C129" s="246" t="s">
        <v>202</v>
      </c>
      <c r="D129" s="246" t="s">
        <v>192</v>
      </c>
      <c r="E129" s="248"/>
      <c r="F129" s="248"/>
      <c r="G129" s="253"/>
      <c r="H129" s="253" t="e">
        <f>H130</f>
        <v>#REF!</v>
      </c>
      <c r="I129" s="253" t="e">
        <f>I130</f>
        <v>#REF!</v>
      </c>
      <c r="J129" s="253" t="e">
        <f>J130</f>
        <v>#REF!</v>
      </c>
      <c r="K129" s="253" t="e">
        <f>K130+#REF!+#REF!+#REF!+#REF!</f>
        <v>#REF!</v>
      </c>
      <c r="L129" s="253" t="e">
        <f>L130</f>
        <v>#REF!</v>
      </c>
      <c r="M129" s="253" t="e">
        <f>M130</f>
        <v>#REF!</v>
      </c>
      <c r="N129" s="253" t="e">
        <f t="shared" ref="N129:S129" si="139">N130</f>
        <v>#REF!</v>
      </c>
      <c r="O129" s="253" t="e">
        <f t="shared" si="139"/>
        <v>#REF!</v>
      </c>
      <c r="P129" s="253" t="e">
        <f t="shared" si="139"/>
        <v>#REF!</v>
      </c>
      <c r="Q129" s="271" t="e">
        <f t="shared" si="139"/>
        <v>#REF!</v>
      </c>
      <c r="R129" s="271">
        <f t="shared" si="139"/>
        <v>258615.36000000002</v>
      </c>
      <c r="S129" s="271">
        <f t="shared" si="139"/>
        <v>46135.820000000007</v>
      </c>
      <c r="T129" s="271">
        <f>T130</f>
        <v>273872.58</v>
      </c>
      <c r="U129" s="271">
        <f t="shared" ref="U129:Y129" si="140">U130</f>
        <v>94147.59</v>
      </c>
      <c r="V129" s="271">
        <f t="shared" si="140"/>
        <v>177413.16000000003</v>
      </c>
      <c r="W129" s="271">
        <f t="shared" si="140"/>
        <v>2210.1157500000154</v>
      </c>
      <c r="X129" s="271">
        <f t="shared" si="140"/>
        <v>179623.27575</v>
      </c>
      <c r="Y129" s="271">
        <f t="shared" si="140"/>
        <v>322900.95725600014</v>
      </c>
    </row>
    <row r="130" spans="1:25" ht="36" customHeight="1" x14ac:dyDescent="0.2">
      <c r="A130" s="255" t="s">
        <v>976</v>
      </c>
      <c r="B130" s="248" t="s">
        <v>130</v>
      </c>
      <c r="C130" s="248" t="s">
        <v>202</v>
      </c>
      <c r="D130" s="248" t="s">
        <v>192</v>
      </c>
      <c r="E130" s="247" t="s">
        <v>782</v>
      </c>
      <c r="F130" s="248"/>
      <c r="G130" s="253" t="e">
        <f>G131+G133+#REF!+#REF!+#REF!+G139+G141+#REF!+#REF!</f>
        <v>#REF!</v>
      </c>
      <c r="H130" s="253" t="e">
        <f>H131+H133+#REF!+#REF!+#REF!+H139+H141+#REF!+#REF!+#REF!+H160+#REF!</f>
        <v>#REF!</v>
      </c>
      <c r="I130" s="253" t="e">
        <f>I131+I133+#REF!+#REF!+#REF!+I139+I141+#REF!+#REF!+#REF!+I160+#REF!</f>
        <v>#REF!</v>
      </c>
      <c r="J130" s="253" t="e">
        <f>J131+J133+#REF!+#REF!+#REF!+J139+J141+#REF!+#REF!+#REF!+J160+#REF!</f>
        <v>#REF!</v>
      </c>
      <c r="K130" s="253" t="e">
        <f>K131+K133+#REF!+#REF!+#REF!+K139+K141+#REF!+#REF!+#REF!+K160+#REF!+#REF!</f>
        <v>#REF!</v>
      </c>
      <c r="L130" s="253" t="e">
        <f>L131+L133+#REF!+#REF!+#REF!+L139+L141+#REF!+#REF!+#REF!+#REF!+#REF!</f>
        <v>#REF!</v>
      </c>
      <c r="M130" s="253" t="e">
        <f>M131+M133+#REF!+#REF!+M139+M141+#REF!+#REF!</f>
        <v>#REF!</v>
      </c>
      <c r="N130" s="253" t="e">
        <f>N131+N133+#REF!+#REF!+N139+N141+#REF!+#REF!</f>
        <v>#REF!</v>
      </c>
      <c r="O130" s="253" t="e">
        <f>O131+O133+#REF!+#REF!+O139+O141+#REF!+#REF!</f>
        <v>#REF!</v>
      </c>
      <c r="P130" s="253" t="e">
        <f>P131+P133+#REF!+#REF!+P139+P141+#REF!+#REF!</f>
        <v>#REF!</v>
      </c>
      <c r="Q130" s="253" t="e">
        <f>Q131+Q133+#REF!+#REF!+Q139+Q141+#REF!+#REF!</f>
        <v>#REF!</v>
      </c>
      <c r="R130" s="253">
        <f>R131+R133+R134+R135+R136+R139+R145+R146+R147+R132</f>
        <v>258615.36000000002</v>
      </c>
      <c r="S130" s="253">
        <f t="shared" ref="S130" si="141">S131+S133+S134+S135+S136+S139+S145+S146+S147+S132</f>
        <v>46135.820000000007</v>
      </c>
      <c r="T130" s="253">
        <f>T131+T132+T133+T134+T135+T136+T139+T142+T145+T146+T147+T150+T152+T155+T157</f>
        <v>273872.58</v>
      </c>
      <c r="U130" s="253">
        <f t="shared" ref="U130:X130" si="142">U131+U132+U133+U134+U135+U136+U139+U142+U145+U146+U147+U150+U152+U155+U157</f>
        <v>94147.59</v>
      </c>
      <c r="V130" s="253">
        <f t="shared" si="142"/>
        <v>177413.16000000003</v>
      </c>
      <c r="W130" s="253">
        <f t="shared" si="142"/>
        <v>2210.1157500000154</v>
      </c>
      <c r="X130" s="253">
        <f t="shared" si="142"/>
        <v>179623.27575</v>
      </c>
      <c r="Y130" s="253">
        <f t="shared" ref="Y130" si="143">Y131+Y132+Y133+Y134+Y135+Y136+Y139+Y142+Y145+Y146+Y147+Y150+Y152+Y155+Y157</f>
        <v>322900.95725600014</v>
      </c>
    </row>
    <row r="131" spans="1:25" ht="38.25" customHeight="1" x14ac:dyDescent="0.2">
      <c r="A131" s="255" t="s">
        <v>76</v>
      </c>
      <c r="B131" s="248" t="s">
        <v>130</v>
      </c>
      <c r="C131" s="248" t="s">
        <v>202</v>
      </c>
      <c r="D131" s="248" t="s">
        <v>192</v>
      </c>
      <c r="E131" s="247" t="s">
        <v>781</v>
      </c>
      <c r="F131" s="248" t="s">
        <v>77</v>
      </c>
      <c r="G131" s="253"/>
      <c r="H131" s="253">
        <v>18791.29</v>
      </c>
      <c r="I131" s="253">
        <f>-1500+1851.48</f>
        <v>351.48</v>
      </c>
      <c r="J131" s="253">
        <f>H131+I131</f>
        <v>19142.77</v>
      </c>
      <c r="K131" s="253">
        <v>-1755.05</v>
      </c>
      <c r="L131" s="253">
        <f>19869.07+2000</f>
        <v>21869.07</v>
      </c>
      <c r="M131" s="253">
        <f>15576.33+2000</f>
        <v>17576.330000000002</v>
      </c>
      <c r="N131" s="253">
        <v>-3654.89</v>
      </c>
      <c r="O131" s="253">
        <v>18000</v>
      </c>
      <c r="P131" s="253">
        <v>18000</v>
      </c>
      <c r="Q131" s="253">
        <v>0</v>
      </c>
      <c r="R131" s="253">
        <f>P131+Q131</f>
        <v>18000</v>
      </c>
      <c r="S131" s="253">
        <f>-5592.25+600+412.2-567.49</f>
        <v>-5147.54</v>
      </c>
      <c r="T131" s="253">
        <v>0</v>
      </c>
      <c r="U131" s="253">
        <f>14000+1491.99-6810.44-600</f>
        <v>8081.5499999999993</v>
      </c>
      <c r="V131" s="253">
        <v>61437.11</v>
      </c>
      <c r="W131" s="253">
        <v>-61437.11</v>
      </c>
      <c r="X131" s="253">
        <f t="shared" ref="X131:X135" si="144">V131+W131</f>
        <v>0</v>
      </c>
      <c r="Y131" s="253">
        <v>0</v>
      </c>
    </row>
    <row r="132" spans="1:25" ht="38.25" hidden="1" customHeight="1" x14ac:dyDescent="0.2">
      <c r="A132" s="255" t="s">
        <v>76</v>
      </c>
      <c r="B132" s="248" t="s">
        <v>130</v>
      </c>
      <c r="C132" s="248" t="s">
        <v>202</v>
      </c>
      <c r="D132" s="248" t="s">
        <v>192</v>
      </c>
      <c r="E132" s="247" t="s">
        <v>1141</v>
      </c>
      <c r="F132" s="248" t="s">
        <v>77</v>
      </c>
      <c r="G132" s="253"/>
      <c r="H132" s="253">
        <v>18791.29</v>
      </c>
      <c r="I132" s="253">
        <f>-1500+1851.48</f>
        <v>351.48</v>
      </c>
      <c r="J132" s="253">
        <f>H132+I132</f>
        <v>19142.77</v>
      </c>
      <c r="K132" s="253">
        <v>-1755.05</v>
      </c>
      <c r="L132" s="253">
        <f>19869.07+2000</f>
        <v>21869.07</v>
      </c>
      <c r="M132" s="253">
        <f>15576.33+2000</f>
        <v>17576.330000000002</v>
      </c>
      <c r="N132" s="253">
        <v>-3654.89</v>
      </c>
      <c r="O132" s="253">
        <v>18000</v>
      </c>
      <c r="P132" s="253">
        <v>18000</v>
      </c>
      <c r="Q132" s="253">
        <v>0</v>
      </c>
      <c r="R132" s="253"/>
      <c r="S132" s="253">
        <v>4000</v>
      </c>
      <c r="T132" s="253">
        <v>0</v>
      </c>
      <c r="U132" s="253">
        <v>4000</v>
      </c>
      <c r="V132" s="253">
        <v>0</v>
      </c>
      <c r="W132" s="253">
        <v>0</v>
      </c>
      <c r="X132" s="253">
        <f t="shared" si="144"/>
        <v>0</v>
      </c>
      <c r="Y132" s="253">
        <v>0</v>
      </c>
    </row>
    <row r="133" spans="1:25" ht="36.75" customHeight="1" x14ac:dyDescent="0.2">
      <c r="A133" s="255" t="s">
        <v>76</v>
      </c>
      <c r="B133" s="248" t="s">
        <v>130</v>
      </c>
      <c r="C133" s="248" t="s">
        <v>202</v>
      </c>
      <c r="D133" s="248" t="s">
        <v>192</v>
      </c>
      <c r="E133" s="247" t="s">
        <v>783</v>
      </c>
      <c r="F133" s="248" t="s">
        <v>77</v>
      </c>
      <c r="G133" s="253"/>
      <c r="H133" s="253">
        <v>44069.2</v>
      </c>
      <c r="I133" s="253">
        <v>-1729.49</v>
      </c>
      <c r="J133" s="253">
        <f t="shared" ref="J133:J146" si="145">H133+I133</f>
        <v>42339.71</v>
      </c>
      <c r="K133" s="253">
        <v>0</v>
      </c>
      <c r="L133" s="253">
        <f>47545-16557.49</f>
        <v>30987.51</v>
      </c>
      <c r="M133" s="253">
        <f>47545-15562.42</f>
        <v>31982.58</v>
      </c>
      <c r="N133" s="253">
        <f>1990.44+11926.9</f>
        <v>13917.34</v>
      </c>
      <c r="O133" s="253">
        <f t="shared" ref="O133" si="146">M133+N133</f>
        <v>45899.92</v>
      </c>
      <c r="P133" s="253">
        <f>30399.29+11620.7</f>
        <v>42019.990000000005</v>
      </c>
      <c r="Q133" s="253">
        <v>4909.87</v>
      </c>
      <c r="R133" s="253">
        <f t="shared" ref="R133" si="147">P133+Q133</f>
        <v>46929.860000000008</v>
      </c>
      <c r="S133" s="253">
        <f>14252.94+7382.6-1691.1+9472</f>
        <v>29416.440000000002</v>
      </c>
      <c r="T133" s="253">
        <v>61790.26</v>
      </c>
      <c r="U133" s="253">
        <f>11375.14+1217.21-8716.5+3606.79+810</f>
        <v>8292.64</v>
      </c>
      <c r="V133" s="253">
        <v>0</v>
      </c>
      <c r="W133" s="253">
        <v>51707.135750000016</v>
      </c>
      <c r="X133" s="253">
        <f t="shared" si="144"/>
        <v>51707.135750000016</v>
      </c>
      <c r="Y133" s="253">
        <v>55734.837256000144</v>
      </c>
    </row>
    <row r="134" spans="1:25" ht="33.75" hidden="1" customHeight="1" x14ac:dyDescent="0.2">
      <c r="A134" s="255" t="s">
        <v>76</v>
      </c>
      <c r="B134" s="248" t="s">
        <v>130</v>
      </c>
      <c r="C134" s="248" t="s">
        <v>202</v>
      </c>
      <c r="D134" s="248" t="s">
        <v>192</v>
      </c>
      <c r="E134" s="247" t="s">
        <v>1070</v>
      </c>
      <c r="F134" s="248" t="s">
        <v>77</v>
      </c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>
        <f>18623.3-7382.6-9472</f>
        <v>1768.6999999999989</v>
      </c>
      <c r="T134" s="253">
        <v>4316.7</v>
      </c>
      <c r="U134" s="253">
        <f>3675.9+8716.5-240-810</f>
        <v>11342.4</v>
      </c>
      <c r="V134" s="253">
        <v>0</v>
      </c>
      <c r="W134" s="253">
        <v>0</v>
      </c>
      <c r="X134" s="253">
        <f t="shared" si="144"/>
        <v>0</v>
      </c>
      <c r="Y134" s="253">
        <v>0</v>
      </c>
    </row>
    <row r="135" spans="1:25" ht="81.75" customHeight="1" x14ac:dyDescent="0.2">
      <c r="A135" s="255" t="s">
        <v>940</v>
      </c>
      <c r="B135" s="248" t="s">
        <v>130</v>
      </c>
      <c r="C135" s="248" t="s">
        <v>202</v>
      </c>
      <c r="D135" s="248" t="s">
        <v>192</v>
      </c>
      <c r="E135" s="247" t="s">
        <v>776</v>
      </c>
      <c r="F135" s="248" t="s">
        <v>77</v>
      </c>
      <c r="G135" s="253"/>
      <c r="H135" s="253">
        <v>174462.7</v>
      </c>
      <c r="I135" s="253">
        <v>5065</v>
      </c>
      <c r="J135" s="253">
        <f t="shared" ref="J135:J138" si="148">H135+I135</f>
        <v>179527.7</v>
      </c>
      <c r="K135" s="253">
        <v>-3826.2</v>
      </c>
      <c r="L135" s="253">
        <f>177297.6-4263</f>
        <v>173034.6</v>
      </c>
      <c r="M135" s="253">
        <f>177297.6-4263</f>
        <v>173034.6</v>
      </c>
      <c r="N135" s="253">
        <f>-30015.8+9254.2</f>
        <v>-20761.599999999999</v>
      </c>
      <c r="O135" s="253">
        <f>M135+N135</f>
        <v>152273</v>
      </c>
      <c r="P135" s="253">
        <f>143018.8+9254.2</f>
        <v>152273</v>
      </c>
      <c r="Q135" s="253">
        <v>36373</v>
      </c>
      <c r="R135" s="253">
        <f>P135+Q135</f>
        <v>188646</v>
      </c>
      <c r="S135" s="253">
        <v>10530</v>
      </c>
      <c r="T135" s="253">
        <f t="shared" ref="T135" si="149">R135+S135</f>
        <v>199176</v>
      </c>
      <c r="U135" s="253">
        <v>2155.9</v>
      </c>
      <c r="V135" s="253">
        <v>72625.899999999994</v>
      </c>
      <c r="W135" s="253">
        <v>9785.2000000000007</v>
      </c>
      <c r="X135" s="253">
        <f t="shared" si="144"/>
        <v>82411.099999999991</v>
      </c>
      <c r="Y135" s="253">
        <v>219584</v>
      </c>
    </row>
    <row r="136" spans="1:25" ht="33.75" customHeight="1" x14ac:dyDescent="0.2">
      <c r="A136" s="255" t="s">
        <v>770</v>
      </c>
      <c r="B136" s="248" t="s">
        <v>130</v>
      </c>
      <c r="C136" s="248" t="s">
        <v>202</v>
      </c>
      <c r="D136" s="248" t="s">
        <v>192</v>
      </c>
      <c r="E136" s="247" t="s">
        <v>772</v>
      </c>
      <c r="F136" s="248"/>
      <c r="G136" s="253"/>
      <c r="H136" s="253">
        <f>H138</f>
        <v>280.10000000000002</v>
      </c>
      <c r="I136" s="253">
        <f>I138</f>
        <v>0</v>
      </c>
      <c r="J136" s="253">
        <f t="shared" si="148"/>
        <v>280.10000000000002</v>
      </c>
      <c r="K136" s="253">
        <f>K138</f>
        <v>0</v>
      </c>
      <c r="L136" s="253">
        <f>L138</f>
        <v>12</v>
      </c>
      <c r="M136" s="253">
        <f>M138</f>
        <v>12</v>
      </c>
      <c r="N136" s="253">
        <f t="shared" ref="N136:Q136" si="150">N138</f>
        <v>15</v>
      </c>
      <c r="O136" s="253">
        <f t="shared" si="150"/>
        <v>27</v>
      </c>
      <c r="P136" s="253">
        <f t="shared" si="150"/>
        <v>27</v>
      </c>
      <c r="Q136" s="253">
        <f t="shared" si="150"/>
        <v>0</v>
      </c>
      <c r="R136" s="253">
        <f>R137+R138</f>
        <v>1987</v>
      </c>
      <c r="S136" s="253">
        <f t="shared" ref="S136:X136" si="151">S137+S138</f>
        <v>-517.19999999999993</v>
      </c>
      <c r="T136" s="253">
        <f t="shared" si="151"/>
        <v>1482.1</v>
      </c>
      <c r="U136" s="253">
        <f t="shared" si="151"/>
        <v>294.46999999999997</v>
      </c>
      <c r="V136" s="253">
        <f t="shared" si="151"/>
        <v>1330.2</v>
      </c>
      <c r="W136" s="253">
        <f t="shared" si="151"/>
        <v>1481.32</v>
      </c>
      <c r="X136" s="253">
        <f t="shared" si="151"/>
        <v>2811.52</v>
      </c>
      <c r="Y136" s="253">
        <f t="shared" ref="Y136" si="152">Y137+Y138</f>
        <v>2811.52</v>
      </c>
    </row>
    <row r="137" spans="1:25" ht="18.75" customHeight="1" x14ac:dyDescent="0.2">
      <c r="A137" s="255" t="s">
        <v>78</v>
      </c>
      <c r="B137" s="248" t="s">
        <v>130</v>
      </c>
      <c r="C137" s="248" t="s">
        <v>202</v>
      </c>
      <c r="D137" s="248" t="s">
        <v>192</v>
      </c>
      <c r="E137" s="247" t="s">
        <v>772</v>
      </c>
      <c r="F137" s="248" t="s">
        <v>79</v>
      </c>
      <c r="G137" s="253"/>
      <c r="H137" s="253">
        <v>1831</v>
      </c>
      <c r="I137" s="253">
        <v>0</v>
      </c>
      <c r="J137" s="253">
        <f t="shared" si="148"/>
        <v>1831</v>
      </c>
      <c r="K137" s="253">
        <v>0</v>
      </c>
      <c r="L137" s="253">
        <v>1115.2</v>
      </c>
      <c r="M137" s="253">
        <v>1115.2</v>
      </c>
      <c r="N137" s="253">
        <v>1512.7</v>
      </c>
      <c r="O137" s="253">
        <f t="shared" ref="O137:O138" si="153">M137+N137</f>
        <v>2627.9</v>
      </c>
      <c r="P137" s="253">
        <v>2627.9</v>
      </c>
      <c r="Q137" s="253">
        <v>-667.9</v>
      </c>
      <c r="R137" s="253">
        <f>P137+Q137</f>
        <v>1960</v>
      </c>
      <c r="S137" s="253">
        <v>-504.9</v>
      </c>
      <c r="T137" s="253">
        <f t="shared" ref="T137" si="154">R137+S137</f>
        <v>1455.1</v>
      </c>
      <c r="U137" s="253">
        <v>303.7</v>
      </c>
      <c r="V137" s="253">
        <v>1316.9</v>
      </c>
      <c r="W137" s="253">
        <v>1466.5</v>
      </c>
      <c r="X137" s="253">
        <f>V137+W137</f>
        <v>2783.4</v>
      </c>
      <c r="Y137" s="253">
        <v>2783.4</v>
      </c>
    </row>
    <row r="138" spans="1:25" ht="18.75" customHeight="1" x14ac:dyDescent="0.2">
      <c r="A138" s="255" t="s">
        <v>1071</v>
      </c>
      <c r="B138" s="248" t="s">
        <v>130</v>
      </c>
      <c r="C138" s="248" t="s">
        <v>202</v>
      </c>
      <c r="D138" s="248" t="s">
        <v>192</v>
      </c>
      <c r="E138" s="247" t="s">
        <v>772</v>
      </c>
      <c r="F138" s="248" t="s">
        <v>79</v>
      </c>
      <c r="G138" s="253"/>
      <c r="H138" s="253">
        <v>280.10000000000002</v>
      </c>
      <c r="I138" s="253">
        <v>0</v>
      </c>
      <c r="J138" s="253">
        <f t="shared" si="148"/>
        <v>280.10000000000002</v>
      </c>
      <c r="K138" s="253">
        <v>0</v>
      </c>
      <c r="L138" s="253">
        <v>12</v>
      </c>
      <c r="M138" s="253">
        <v>12</v>
      </c>
      <c r="N138" s="253">
        <v>15</v>
      </c>
      <c r="O138" s="253">
        <f t="shared" si="153"/>
        <v>27</v>
      </c>
      <c r="P138" s="253">
        <v>27</v>
      </c>
      <c r="Q138" s="253">
        <v>0</v>
      </c>
      <c r="R138" s="253">
        <f>P138+Q138</f>
        <v>27</v>
      </c>
      <c r="S138" s="253">
        <v>-12.3</v>
      </c>
      <c r="T138" s="253">
        <v>27</v>
      </c>
      <c r="U138" s="253">
        <v>-9.23</v>
      </c>
      <c r="V138" s="253">
        <v>13.3</v>
      </c>
      <c r="W138" s="253">
        <v>14.82</v>
      </c>
      <c r="X138" s="253">
        <f>V138+W138</f>
        <v>28.12</v>
      </c>
      <c r="Y138" s="253">
        <v>28.12</v>
      </c>
    </row>
    <row r="139" spans="1:25" ht="18.75" hidden="1" customHeight="1" x14ac:dyDescent="0.2">
      <c r="A139" s="255" t="s">
        <v>775</v>
      </c>
      <c r="B139" s="248" t="s">
        <v>130</v>
      </c>
      <c r="C139" s="248" t="s">
        <v>202</v>
      </c>
      <c r="D139" s="248" t="s">
        <v>192</v>
      </c>
      <c r="E139" s="247" t="s">
        <v>773</v>
      </c>
      <c r="F139" s="248"/>
      <c r="G139" s="253"/>
      <c r="H139" s="253">
        <f>H140</f>
        <v>1736</v>
      </c>
      <c r="I139" s="253">
        <f>I140</f>
        <v>0</v>
      </c>
      <c r="J139" s="253">
        <f t="shared" si="145"/>
        <v>1736</v>
      </c>
      <c r="K139" s="253">
        <f>K140</f>
        <v>0</v>
      </c>
      <c r="L139" s="253">
        <f>L140</f>
        <v>1667.6</v>
      </c>
      <c r="M139" s="253">
        <f>M140</f>
        <v>1667.6</v>
      </c>
      <c r="N139" s="253">
        <f t="shared" ref="N139:Q139" si="155">N140</f>
        <v>-647.6</v>
      </c>
      <c r="O139" s="253">
        <f t="shared" si="155"/>
        <v>1019.9999999999999</v>
      </c>
      <c r="P139" s="253">
        <f t="shared" si="155"/>
        <v>1020</v>
      </c>
      <c r="Q139" s="253">
        <f t="shared" si="155"/>
        <v>-117.5</v>
      </c>
      <c r="R139" s="253">
        <f>R140+R141</f>
        <v>902.5</v>
      </c>
      <c r="S139" s="253">
        <f t="shared" ref="S139:X139" si="156">S140+S141</f>
        <v>1902</v>
      </c>
      <c r="T139" s="253">
        <f t="shared" si="156"/>
        <v>2776.4</v>
      </c>
      <c r="U139" s="253">
        <f t="shared" si="156"/>
        <v>-2776.4</v>
      </c>
      <c r="V139" s="253">
        <f t="shared" si="156"/>
        <v>0</v>
      </c>
      <c r="W139" s="253">
        <f t="shared" si="156"/>
        <v>0</v>
      </c>
      <c r="X139" s="253">
        <f t="shared" si="156"/>
        <v>0</v>
      </c>
      <c r="Y139" s="253">
        <f t="shared" ref="Y139" si="157">Y140+Y141</f>
        <v>0</v>
      </c>
    </row>
    <row r="140" spans="1:25" ht="16.5" hidden="1" customHeight="1" x14ac:dyDescent="0.2">
      <c r="A140" s="255" t="s">
        <v>78</v>
      </c>
      <c r="B140" s="248" t="s">
        <v>130</v>
      </c>
      <c r="C140" s="248" t="s">
        <v>202</v>
      </c>
      <c r="D140" s="248" t="s">
        <v>192</v>
      </c>
      <c r="E140" s="247" t="s">
        <v>773</v>
      </c>
      <c r="F140" s="248" t="s">
        <v>79</v>
      </c>
      <c r="G140" s="253"/>
      <c r="H140" s="253">
        <v>1736</v>
      </c>
      <c r="I140" s="253">
        <v>0</v>
      </c>
      <c r="J140" s="253">
        <f t="shared" si="145"/>
        <v>1736</v>
      </c>
      <c r="K140" s="253">
        <v>0</v>
      </c>
      <c r="L140" s="253">
        <v>1667.6</v>
      </c>
      <c r="M140" s="253">
        <v>1667.6</v>
      </c>
      <c r="N140" s="253">
        <v>-647.6</v>
      </c>
      <c r="O140" s="253">
        <f t="shared" ref="O140:O146" si="158">M140+N140</f>
        <v>1019.9999999999999</v>
      </c>
      <c r="P140" s="253">
        <v>1020</v>
      </c>
      <c r="Q140" s="253">
        <v>-117.5</v>
      </c>
      <c r="R140" s="253">
        <f>P140+Q140</f>
        <v>902.5</v>
      </c>
      <c r="S140" s="253">
        <v>1873.9</v>
      </c>
      <c r="T140" s="253">
        <f t="shared" ref="T140" si="159">R140+S140</f>
        <v>2776.4</v>
      </c>
      <c r="U140" s="253">
        <v>-2776.4</v>
      </c>
      <c r="V140" s="253">
        <f t="shared" ref="V140:V141" si="160">T140+U140</f>
        <v>0</v>
      </c>
      <c r="W140" s="253">
        <v>0</v>
      </c>
      <c r="X140" s="253">
        <f t="shared" ref="X140:Y141" si="161">V140+W140</f>
        <v>0</v>
      </c>
      <c r="Y140" s="253">
        <f t="shared" si="161"/>
        <v>0</v>
      </c>
    </row>
    <row r="141" spans="1:25" ht="24.75" hidden="1" customHeight="1" x14ac:dyDescent="0.2">
      <c r="A141" s="255" t="s">
        <v>1071</v>
      </c>
      <c r="B141" s="248" t="s">
        <v>130</v>
      </c>
      <c r="C141" s="248" t="s">
        <v>202</v>
      </c>
      <c r="D141" s="248" t="s">
        <v>192</v>
      </c>
      <c r="E141" s="247" t="s">
        <v>773</v>
      </c>
      <c r="F141" s="248" t="s">
        <v>79</v>
      </c>
      <c r="G141" s="253"/>
      <c r="H141" s="253" t="e">
        <f>#REF!</f>
        <v>#REF!</v>
      </c>
      <c r="I141" s="253" t="e">
        <f>#REF!</f>
        <v>#REF!</v>
      </c>
      <c r="J141" s="253" t="e">
        <f t="shared" si="145"/>
        <v>#REF!</v>
      </c>
      <c r="K141" s="253" t="e">
        <f>#REF!</f>
        <v>#REF!</v>
      </c>
      <c r="L141" s="253" t="e">
        <f>#REF!</f>
        <v>#REF!</v>
      </c>
      <c r="M141" s="253" t="e">
        <f>#REF!</f>
        <v>#REF!</v>
      </c>
      <c r="N141" s="253" t="e">
        <f>#REF!</f>
        <v>#REF!</v>
      </c>
      <c r="O141" s="253" t="e">
        <f>#REF!</f>
        <v>#REF!</v>
      </c>
      <c r="P141" s="253" t="e">
        <f>#REF!</f>
        <v>#REF!</v>
      </c>
      <c r="Q141" s="253" t="e">
        <f>#REF!</f>
        <v>#REF!</v>
      </c>
      <c r="R141" s="253">
        <v>0</v>
      </c>
      <c r="S141" s="253">
        <v>28.1</v>
      </c>
      <c r="T141" s="253">
        <v>0</v>
      </c>
      <c r="U141" s="253">
        <v>0</v>
      </c>
      <c r="V141" s="253">
        <f t="shared" si="160"/>
        <v>0</v>
      </c>
      <c r="W141" s="253">
        <v>0</v>
      </c>
      <c r="X141" s="253">
        <f t="shared" si="161"/>
        <v>0</v>
      </c>
      <c r="Y141" s="253">
        <f t="shared" si="161"/>
        <v>0</v>
      </c>
    </row>
    <row r="142" spans="1:25" ht="47.25" customHeight="1" x14ac:dyDescent="0.2">
      <c r="A142" s="255" t="s">
        <v>1157</v>
      </c>
      <c r="B142" s="248" t="s">
        <v>130</v>
      </c>
      <c r="C142" s="248" t="s">
        <v>202</v>
      </c>
      <c r="D142" s="248" t="s">
        <v>192</v>
      </c>
      <c r="E142" s="247" t="s">
        <v>1158</v>
      </c>
      <c r="F142" s="248"/>
      <c r="G142" s="253"/>
      <c r="H142" s="253">
        <v>1736</v>
      </c>
      <c r="I142" s="253">
        <v>0</v>
      </c>
      <c r="J142" s="253">
        <v>1736</v>
      </c>
      <c r="K142" s="253">
        <v>0</v>
      </c>
      <c r="L142" s="253">
        <v>1667.6</v>
      </c>
      <c r="M142" s="253">
        <v>1667.6</v>
      </c>
      <c r="N142" s="253">
        <v>-647.6</v>
      </c>
      <c r="O142" s="253">
        <v>1019.9999999999999</v>
      </c>
      <c r="P142" s="253">
        <v>1020</v>
      </c>
      <c r="Q142" s="253">
        <v>-117.5</v>
      </c>
      <c r="R142" s="253">
        <v>902.5</v>
      </c>
      <c r="S142" s="253">
        <v>1902</v>
      </c>
      <c r="T142" s="253">
        <f>T143+T144</f>
        <v>0</v>
      </c>
      <c r="U142" s="253">
        <f t="shared" ref="U142:X142" si="162">U143+U144</f>
        <v>2075.25</v>
      </c>
      <c r="V142" s="253">
        <f t="shared" si="162"/>
        <v>2075.25</v>
      </c>
      <c r="W142" s="253">
        <f t="shared" si="162"/>
        <v>1233.9499999999998</v>
      </c>
      <c r="X142" s="253">
        <f t="shared" si="162"/>
        <v>3309.2</v>
      </c>
      <c r="Y142" s="253">
        <f t="shared" ref="Y142" si="163">Y143+Y144</f>
        <v>3309.2</v>
      </c>
    </row>
    <row r="143" spans="1:25" ht="24.75" customHeight="1" x14ac:dyDescent="0.2">
      <c r="A143" s="255" t="s">
        <v>78</v>
      </c>
      <c r="B143" s="248" t="s">
        <v>130</v>
      </c>
      <c r="C143" s="248" t="s">
        <v>202</v>
      </c>
      <c r="D143" s="248" t="s">
        <v>192</v>
      </c>
      <c r="E143" s="247" t="s">
        <v>1158</v>
      </c>
      <c r="F143" s="248" t="s">
        <v>79</v>
      </c>
      <c r="G143" s="253"/>
      <c r="H143" s="253">
        <v>1736</v>
      </c>
      <c r="I143" s="253">
        <v>0</v>
      </c>
      <c r="J143" s="253">
        <v>1736</v>
      </c>
      <c r="K143" s="253">
        <v>0</v>
      </c>
      <c r="L143" s="253">
        <v>1667.6</v>
      </c>
      <c r="M143" s="253">
        <v>1667.6</v>
      </c>
      <c r="N143" s="253">
        <v>-647.6</v>
      </c>
      <c r="O143" s="253">
        <v>1019.9999999999999</v>
      </c>
      <c r="P143" s="253">
        <v>1020</v>
      </c>
      <c r="Q143" s="253">
        <v>-117.5</v>
      </c>
      <c r="R143" s="253">
        <v>902.5</v>
      </c>
      <c r="S143" s="253">
        <v>1873.9</v>
      </c>
      <c r="T143" s="253">
        <v>0</v>
      </c>
      <c r="U143" s="253">
        <v>2054.5</v>
      </c>
      <c r="V143" s="253">
        <v>2054.5</v>
      </c>
      <c r="W143" s="253">
        <v>1221.5999999999999</v>
      </c>
      <c r="X143" s="253">
        <f>V143+W143</f>
        <v>3276.1</v>
      </c>
      <c r="Y143" s="253">
        <v>3276.1</v>
      </c>
    </row>
    <row r="144" spans="1:25" ht="24.75" customHeight="1" x14ac:dyDescent="0.2">
      <c r="A144" s="255" t="s">
        <v>1071</v>
      </c>
      <c r="B144" s="248" t="s">
        <v>130</v>
      </c>
      <c r="C144" s="248" t="s">
        <v>202</v>
      </c>
      <c r="D144" s="248" t="s">
        <v>192</v>
      </c>
      <c r="E144" s="247" t="s">
        <v>1158</v>
      </c>
      <c r="F144" s="248" t="s">
        <v>79</v>
      </c>
      <c r="G144" s="253"/>
      <c r="H144" s="253" t="e">
        <v>#REF!</v>
      </c>
      <c r="I144" s="253" t="e">
        <v>#REF!</v>
      </c>
      <c r="J144" s="253" t="e">
        <v>#REF!</v>
      </c>
      <c r="K144" s="253" t="e">
        <v>#REF!</v>
      </c>
      <c r="L144" s="253" t="e">
        <v>#REF!</v>
      </c>
      <c r="M144" s="253" t="e">
        <v>#REF!</v>
      </c>
      <c r="N144" s="253" t="e">
        <v>#REF!</v>
      </c>
      <c r="O144" s="253" t="e">
        <v>#REF!</v>
      </c>
      <c r="P144" s="253" t="e">
        <v>#REF!</v>
      </c>
      <c r="Q144" s="253" t="e">
        <v>#REF!</v>
      </c>
      <c r="R144" s="253">
        <v>0</v>
      </c>
      <c r="S144" s="253">
        <v>28.1</v>
      </c>
      <c r="T144" s="253">
        <v>0</v>
      </c>
      <c r="U144" s="253">
        <v>20.75</v>
      </c>
      <c r="V144" s="253">
        <v>20.75</v>
      </c>
      <c r="W144" s="253">
        <v>12.35</v>
      </c>
      <c r="X144" s="253">
        <f>V144+W144</f>
        <v>33.1</v>
      </c>
      <c r="Y144" s="253">
        <v>33.1</v>
      </c>
    </row>
    <row r="145" spans="1:25" ht="16.5" hidden="1" customHeight="1" x14ac:dyDescent="0.2">
      <c r="A145" s="255" t="s">
        <v>1062</v>
      </c>
      <c r="B145" s="248" t="s">
        <v>130</v>
      </c>
      <c r="C145" s="248" t="s">
        <v>202</v>
      </c>
      <c r="D145" s="248" t="s">
        <v>192</v>
      </c>
      <c r="E145" s="247" t="s">
        <v>1063</v>
      </c>
      <c r="F145" s="248" t="s">
        <v>79</v>
      </c>
      <c r="G145" s="253"/>
      <c r="H145" s="253">
        <v>1831</v>
      </c>
      <c r="I145" s="253">
        <v>0</v>
      </c>
      <c r="J145" s="253">
        <f t="shared" si="145"/>
        <v>1831</v>
      </c>
      <c r="K145" s="253">
        <v>0</v>
      </c>
      <c r="L145" s="253">
        <v>1115.2</v>
      </c>
      <c r="M145" s="253">
        <v>1115.2</v>
      </c>
      <c r="N145" s="253">
        <v>1512.7</v>
      </c>
      <c r="O145" s="253">
        <f t="shared" si="158"/>
        <v>2627.9</v>
      </c>
      <c r="P145" s="253">
        <v>2627.9</v>
      </c>
      <c r="Q145" s="253">
        <v>-667.9</v>
      </c>
      <c r="R145" s="253">
        <v>2000</v>
      </c>
      <c r="S145" s="253">
        <v>2052.3000000000002</v>
      </c>
      <c r="T145" s="253">
        <v>2000</v>
      </c>
      <c r="U145" s="253">
        <v>1878.7</v>
      </c>
      <c r="V145" s="253">
        <v>0</v>
      </c>
      <c r="W145" s="253">
        <v>0</v>
      </c>
      <c r="X145" s="253">
        <f t="shared" ref="X145:X146" si="164">V145+W145</f>
        <v>0</v>
      </c>
      <c r="Y145" s="253">
        <v>0</v>
      </c>
    </row>
    <row r="146" spans="1:25" ht="18.75" customHeight="1" x14ac:dyDescent="0.2">
      <c r="A146" s="255" t="s">
        <v>497</v>
      </c>
      <c r="B146" s="248" t="s">
        <v>130</v>
      </c>
      <c r="C146" s="248" t="s">
        <v>202</v>
      </c>
      <c r="D146" s="248" t="s">
        <v>192</v>
      </c>
      <c r="E146" s="247" t="s">
        <v>781</v>
      </c>
      <c r="F146" s="248" t="s">
        <v>94</v>
      </c>
      <c r="G146" s="253"/>
      <c r="H146" s="253">
        <v>150</v>
      </c>
      <c r="I146" s="253">
        <v>0</v>
      </c>
      <c r="J146" s="253">
        <f t="shared" si="145"/>
        <v>150</v>
      </c>
      <c r="K146" s="253">
        <v>0</v>
      </c>
      <c r="L146" s="253">
        <v>150</v>
      </c>
      <c r="M146" s="253">
        <v>150</v>
      </c>
      <c r="N146" s="253">
        <v>0</v>
      </c>
      <c r="O146" s="253">
        <f t="shared" si="158"/>
        <v>150</v>
      </c>
      <c r="P146" s="253">
        <v>150</v>
      </c>
      <c r="Q146" s="253">
        <v>0</v>
      </c>
      <c r="R146" s="253">
        <f t="shared" ref="R146" si="165">P146+Q146</f>
        <v>150</v>
      </c>
      <c r="S146" s="253">
        <v>-50</v>
      </c>
      <c r="T146" s="253">
        <v>150</v>
      </c>
      <c r="U146" s="253">
        <v>0</v>
      </c>
      <c r="V146" s="253">
        <v>0</v>
      </c>
      <c r="W146" s="253">
        <v>150</v>
      </c>
      <c r="X146" s="253">
        <f t="shared" si="164"/>
        <v>150</v>
      </c>
      <c r="Y146" s="253">
        <v>150</v>
      </c>
    </row>
    <row r="147" spans="1:25" ht="33" customHeight="1" x14ac:dyDescent="0.2">
      <c r="A147" s="255" t="s">
        <v>1125</v>
      </c>
      <c r="B147" s="248" t="s">
        <v>130</v>
      </c>
      <c r="C147" s="248" t="s">
        <v>202</v>
      </c>
      <c r="D147" s="248" t="s">
        <v>192</v>
      </c>
      <c r="E147" s="247" t="s">
        <v>1126</v>
      </c>
      <c r="F147" s="248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>
        <f>R148+R149</f>
        <v>0</v>
      </c>
      <c r="S147" s="253">
        <f t="shared" ref="S147:X147" si="166">S148+S149</f>
        <v>2181.1200000000003</v>
      </c>
      <c r="T147" s="253">
        <f t="shared" si="166"/>
        <v>2181.1200000000003</v>
      </c>
      <c r="U147" s="253">
        <f t="shared" si="166"/>
        <v>-1570.92</v>
      </c>
      <c r="V147" s="253">
        <f t="shared" si="166"/>
        <v>610.70000000000005</v>
      </c>
      <c r="W147" s="253">
        <f t="shared" si="166"/>
        <v>-610.70000000000005</v>
      </c>
      <c r="X147" s="253">
        <f t="shared" si="166"/>
        <v>0</v>
      </c>
      <c r="Y147" s="253">
        <f t="shared" ref="Y147" si="167">Y148+Y149</f>
        <v>740</v>
      </c>
    </row>
    <row r="148" spans="1:25" ht="18.75" customHeight="1" x14ac:dyDescent="0.2">
      <c r="A148" s="255" t="s">
        <v>78</v>
      </c>
      <c r="B148" s="248" t="s">
        <v>130</v>
      </c>
      <c r="C148" s="248" t="s">
        <v>202</v>
      </c>
      <c r="D148" s="248" t="s">
        <v>192</v>
      </c>
      <c r="E148" s="247" t="s">
        <v>1126</v>
      </c>
      <c r="F148" s="248" t="s">
        <v>79</v>
      </c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>
        <v>2159.3000000000002</v>
      </c>
      <c r="T148" s="253">
        <f>R148+S148</f>
        <v>2159.3000000000002</v>
      </c>
      <c r="U148" s="253">
        <v>-1555.2</v>
      </c>
      <c r="V148" s="253">
        <v>604.6</v>
      </c>
      <c r="W148" s="253">
        <v>-604.6</v>
      </c>
      <c r="X148" s="253">
        <f>V148+W148</f>
        <v>0</v>
      </c>
      <c r="Y148" s="253">
        <v>732.6</v>
      </c>
    </row>
    <row r="149" spans="1:25" ht="18.75" customHeight="1" x14ac:dyDescent="0.2">
      <c r="A149" s="255" t="s">
        <v>1127</v>
      </c>
      <c r="B149" s="248" t="s">
        <v>130</v>
      </c>
      <c r="C149" s="248" t="s">
        <v>202</v>
      </c>
      <c r="D149" s="248" t="s">
        <v>192</v>
      </c>
      <c r="E149" s="247" t="s">
        <v>1126</v>
      </c>
      <c r="F149" s="248" t="s">
        <v>79</v>
      </c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253">
        <v>21.82</v>
      </c>
      <c r="T149" s="253">
        <f>R149+S149</f>
        <v>21.82</v>
      </c>
      <c r="U149" s="253">
        <v>-15.72</v>
      </c>
      <c r="V149" s="253">
        <v>6.1</v>
      </c>
      <c r="W149" s="253">
        <v>-6.1</v>
      </c>
      <c r="X149" s="253">
        <f>V149+W149</f>
        <v>0</v>
      </c>
      <c r="Y149" s="253">
        <v>7.4</v>
      </c>
    </row>
    <row r="150" spans="1:25" ht="47.25" hidden="1" customHeight="1" x14ac:dyDescent="0.2">
      <c r="A150" s="255" t="s">
        <v>1167</v>
      </c>
      <c r="B150" s="248" t="s">
        <v>130</v>
      </c>
      <c r="C150" s="248" t="s">
        <v>202</v>
      </c>
      <c r="D150" s="248" t="s">
        <v>192</v>
      </c>
      <c r="E150" s="247" t="s">
        <v>1183</v>
      </c>
      <c r="F150" s="248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>
        <f t="shared" ref="T150:Y150" si="168">T151</f>
        <v>0</v>
      </c>
      <c r="U150" s="253">
        <f t="shared" si="168"/>
        <v>20899</v>
      </c>
      <c r="V150" s="253">
        <f t="shared" si="168"/>
        <v>0</v>
      </c>
      <c r="W150" s="253">
        <f t="shared" si="168"/>
        <v>0</v>
      </c>
      <c r="X150" s="253">
        <f t="shared" si="168"/>
        <v>0</v>
      </c>
      <c r="Y150" s="253">
        <f t="shared" si="168"/>
        <v>0</v>
      </c>
    </row>
    <row r="151" spans="1:25" ht="18.75" hidden="1" customHeight="1" x14ac:dyDescent="0.2">
      <c r="A151" s="255" t="s">
        <v>78</v>
      </c>
      <c r="B151" s="248" t="s">
        <v>130</v>
      </c>
      <c r="C151" s="248" t="s">
        <v>202</v>
      </c>
      <c r="D151" s="248" t="s">
        <v>192</v>
      </c>
      <c r="E151" s="247" t="s">
        <v>1183</v>
      </c>
      <c r="F151" s="248" t="s">
        <v>79</v>
      </c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>
        <v>0</v>
      </c>
      <c r="U151" s="253">
        <v>20899</v>
      </c>
      <c r="V151" s="253">
        <v>0</v>
      </c>
      <c r="W151" s="253">
        <v>0</v>
      </c>
      <c r="X151" s="253">
        <f>V151+W151</f>
        <v>0</v>
      </c>
      <c r="Y151" s="253">
        <v>0</v>
      </c>
    </row>
    <row r="152" spans="1:25" ht="36" customHeight="1" x14ac:dyDescent="0.2">
      <c r="A152" s="255" t="s">
        <v>1176</v>
      </c>
      <c r="B152" s="248" t="s">
        <v>130</v>
      </c>
      <c r="C152" s="248" t="s">
        <v>202</v>
      </c>
      <c r="D152" s="248" t="s">
        <v>192</v>
      </c>
      <c r="E152" s="247" t="s">
        <v>1177</v>
      </c>
      <c r="F152" s="248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>
        <f>T153+T154</f>
        <v>0</v>
      </c>
      <c r="U152" s="253">
        <f t="shared" ref="U152:X152" si="169">U153+U154</f>
        <v>14310</v>
      </c>
      <c r="V152" s="253">
        <f t="shared" si="169"/>
        <v>14334</v>
      </c>
      <c r="W152" s="253">
        <f t="shared" si="169"/>
        <v>28.119999999999997</v>
      </c>
      <c r="X152" s="253">
        <f t="shared" si="169"/>
        <v>14362.12</v>
      </c>
      <c r="Y152" s="253">
        <f t="shared" ref="Y152" si="170">Y153+Y154</f>
        <v>14756.6</v>
      </c>
    </row>
    <row r="153" spans="1:25" ht="18.75" customHeight="1" x14ac:dyDescent="0.2">
      <c r="A153" s="255" t="s">
        <v>78</v>
      </c>
      <c r="B153" s="248" t="s">
        <v>130</v>
      </c>
      <c r="C153" s="248" t="s">
        <v>202</v>
      </c>
      <c r="D153" s="248" t="s">
        <v>192</v>
      </c>
      <c r="E153" s="247" t="s">
        <v>1177</v>
      </c>
      <c r="F153" s="248" t="s">
        <v>79</v>
      </c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>
        <v>0</v>
      </c>
      <c r="U153" s="253">
        <v>14166.9</v>
      </c>
      <c r="V153" s="253">
        <v>14190.6</v>
      </c>
      <c r="W153" s="253">
        <v>27.9</v>
      </c>
      <c r="X153" s="253">
        <f>V153+W153</f>
        <v>14218.5</v>
      </c>
      <c r="Y153" s="253">
        <v>14609</v>
      </c>
    </row>
    <row r="154" spans="1:25" ht="18.75" customHeight="1" x14ac:dyDescent="0.2">
      <c r="A154" s="255" t="s">
        <v>1127</v>
      </c>
      <c r="B154" s="248" t="s">
        <v>130</v>
      </c>
      <c r="C154" s="248" t="s">
        <v>202</v>
      </c>
      <c r="D154" s="248" t="s">
        <v>192</v>
      </c>
      <c r="E154" s="247" t="s">
        <v>1177</v>
      </c>
      <c r="F154" s="248" t="s">
        <v>79</v>
      </c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  <c r="T154" s="253">
        <v>0</v>
      </c>
      <c r="U154" s="253">
        <v>143.1</v>
      </c>
      <c r="V154" s="253">
        <v>143.4</v>
      </c>
      <c r="W154" s="253">
        <v>0.22</v>
      </c>
      <c r="X154" s="253">
        <f>V154+W154</f>
        <v>143.62</v>
      </c>
      <c r="Y154" s="253">
        <v>147.6</v>
      </c>
    </row>
    <row r="155" spans="1:25" ht="48.75" customHeight="1" x14ac:dyDescent="0.2">
      <c r="A155" s="255" t="s">
        <v>1179</v>
      </c>
      <c r="B155" s="248" t="s">
        <v>130</v>
      </c>
      <c r="C155" s="248" t="s">
        <v>202</v>
      </c>
      <c r="D155" s="248" t="s">
        <v>192</v>
      </c>
      <c r="E155" s="247" t="s">
        <v>1180</v>
      </c>
      <c r="F155" s="248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>
        <f t="shared" ref="T155:Y155" si="171">T156</f>
        <v>0</v>
      </c>
      <c r="U155" s="253">
        <f t="shared" si="171"/>
        <v>25000</v>
      </c>
      <c r="V155" s="253">
        <f t="shared" si="171"/>
        <v>25000</v>
      </c>
      <c r="W155" s="253">
        <f t="shared" si="171"/>
        <v>-127.8</v>
      </c>
      <c r="X155" s="253">
        <f t="shared" si="171"/>
        <v>24872.2</v>
      </c>
      <c r="Y155" s="253">
        <f t="shared" si="171"/>
        <v>25814.799999999999</v>
      </c>
    </row>
    <row r="156" spans="1:25" ht="18.75" customHeight="1" x14ac:dyDescent="0.2">
      <c r="A156" s="255" t="s">
        <v>78</v>
      </c>
      <c r="B156" s="248" t="s">
        <v>130</v>
      </c>
      <c r="C156" s="248" t="s">
        <v>202</v>
      </c>
      <c r="D156" s="248" t="s">
        <v>192</v>
      </c>
      <c r="E156" s="247" t="s">
        <v>1180</v>
      </c>
      <c r="F156" s="248" t="s">
        <v>79</v>
      </c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>
        <v>0</v>
      </c>
      <c r="U156" s="253">
        <v>25000</v>
      </c>
      <c r="V156" s="253">
        <v>25000</v>
      </c>
      <c r="W156" s="253">
        <v>-127.8</v>
      </c>
      <c r="X156" s="253">
        <f>V156+W156</f>
        <v>24872.2</v>
      </c>
      <c r="Y156" s="253">
        <v>25814.799999999999</v>
      </c>
    </row>
    <row r="157" spans="1:25" ht="35.25" hidden="1" customHeight="1" x14ac:dyDescent="0.2">
      <c r="A157" s="255" t="s">
        <v>1040</v>
      </c>
      <c r="B157" s="248" t="s">
        <v>130</v>
      </c>
      <c r="C157" s="248" t="s">
        <v>202</v>
      </c>
      <c r="D157" s="248" t="s">
        <v>192</v>
      </c>
      <c r="E157" s="247" t="s">
        <v>1122</v>
      </c>
      <c r="F157" s="248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>
        <f>T158</f>
        <v>0</v>
      </c>
      <c r="U157" s="253">
        <f t="shared" ref="U157:Y157" si="172">U158</f>
        <v>165</v>
      </c>
      <c r="V157" s="253">
        <f t="shared" si="172"/>
        <v>0</v>
      </c>
      <c r="W157" s="253">
        <f t="shared" si="172"/>
        <v>0</v>
      </c>
      <c r="X157" s="253">
        <f t="shared" si="172"/>
        <v>0</v>
      </c>
      <c r="Y157" s="253">
        <f t="shared" si="172"/>
        <v>0</v>
      </c>
    </row>
    <row r="158" spans="1:25" ht="35.25" hidden="1" customHeight="1" x14ac:dyDescent="0.2">
      <c r="A158" s="255" t="s">
        <v>76</v>
      </c>
      <c r="B158" s="248" t="s">
        <v>130</v>
      </c>
      <c r="C158" s="248" t="s">
        <v>202</v>
      </c>
      <c r="D158" s="248" t="s">
        <v>192</v>
      </c>
      <c r="E158" s="247" t="s">
        <v>1122</v>
      </c>
      <c r="F158" s="248" t="s">
        <v>77</v>
      </c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>
        <v>0</v>
      </c>
      <c r="U158" s="253">
        <v>165</v>
      </c>
      <c r="V158" s="253">
        <v>0</v>
      </c>
      <c r="W158" s="253">
        <v>0</v>
      </c>
      <c r="X158" s="253">
        <f>V158+W158</f>
        <v>0</v>
      </c>
      <c r="Y158" s="253">
        <v>0</v>
      </c>
    </row>
    <row r="159" spans="1:25" s="429" customFormat="1" ht="21.75" customHeight="1" x14ac:dyDescent="0.2">
      <c r="A159" s="440" t="s">
        <v>848</v>
      </c>
      <c r="B159" s="246" t="s">
        <v>130</v>
      </c>
      <c r="C159" s="246" t="s">
        <v>202</v>
      </c>
      <c r="D159" s="246" t="s">
        <v>194</v>
      </c>
      <c r="E159" s="249"/>
      <c r="F159" s="246"/>
      <c r="G159" s="271"/>
      <c r="H159" s="271"/>
      <c r="I159" s="271"/>
      <c r="J159" s="271"/>
      <c r="K159" s="271"/>
      <c r="L159" s="271">
        <f>L160+L182+L181</f>
        <v>21560</v>
      </c>
      <c r="M159" s="271">
        <f>M160+M182+M181</f>
        <v>21560</v>
      </c>
      <c r="N159" s="271">
        <f t="shared" ref="N159:X159" si="173">N160+N182+N181</f>
        <v>-1455</v>
      </c>
      <c r="O159" s="271">
        <f t="shared" si="173"/>
        <v>20105</v>
      </c>
      <c r="P159" s="271">
        <f t="shared" si="173"/>
        <v>20105</v>
      </c>
      <c r="Q159" s="271">
        <f t="shared" si="173"/>
        <v>0</v>
      </c>
      <c r="R159" s="271">
        <f t="shared" si="173"/>
        <v>20105</v>
      </c>
      <c r="S159" s="271">
        <f t="shared" si="173"/>
        <v>9257</v>
      </c>
      <c r="T159" s="271">
        <f t="shared" si="173"/>
        <v>26693</v>
      </c>
      <c r="U159" s="271">
        <f t="shared" si="173"/>
        <v>3418.2</v>
      </c>
      <c r="V159" s="271">
        <f t="shared" si="173"/>
        <v>22853</v>
      </c>
      <c r="W159" s="271">
        <f t="shared" si="173"/>
        <v>-1322</v>
      </c>
      <c r="X159" s="271">
        <f t="shared" si="173"/>
        <v>21531</v>
      </c>
      <c r="Y159" s="271">
        <f t="shared" ref="Y159" si="174">Y160+Y182+Y181</f>
        <v>21531</v>
      </c>
    </row>
    <row r="160" spans="1:25" ht="29.25" customHeight="1" x14ac:dyDescent="0.2">
      <c r="A160" s="255" t="s">
        <v>899</v>
      </c>
      <c r="B160" s="248" t="s">
        <v>130</v>
      </c>
      <c r="C160" s="248" t="s">
        <v>202</v>
      </c>
      <c r="D160" s="248" t="s">
        <v>194</v>
      </c>
      <c r="E160" s="247" t="s">
        <v>916</v>
      </c>
      <c r="F160" s="248"/>
      <c r="G160" s="253"/>
      <c r="H160" s="253">
        <f t="shared" ref="H160:Q160" si="175">H162+H168</f>
        <v>0</v>
      </c>
      <c r="I160" s="253">
        <f t="shared" si="175"/>
        <v>20483</v>
      </c>
      <c r="J160" s="253">
        <f t="shared" si="175"/>
        <v>20483</v>
      </c>
      <c r="K160" s="253">
        <f t="shared" si="175"/>
        <v>1418.7700000000002</v>
      </c>
      <c r="L160" s="253">
        <f t="shared" si="175"/>
        <v>21560</v>
      </c>
      <c r="M160" s="253">
        <f t="shared" si="175"/>
        <v>21560</v>
      </c>
      <c r="N160" s="253">
        <f t="shared" si="175"/>
        <v>-1455</v>
      </c>
      <c r="O160" s="253">
        <f t="shared" si="175"/>
        <v>20105</v>
      </c>
      <c r="P160" s="253">
        <f t="shared" si="175"/>
        <v>20105</v>
      </c>
      <c r="Q160" s="253">
        <f t="shared" si="175"/>
        <v>0</v>
      </c>
      <c r="R160" s="253">
        <f>R162+R168+R161</f>
        <v>20105</v>
      </c>
      <c r="S160" s="253">
        <f t="shared" ref="S160:X160" si="176">S162+S168+S161</f>
        <v>9257</v>
      </c>
      <c r="T160" s="253">
        <f t="shared" si="176"/>
        <v>26693</v>
      </c>
      <c r="U160" s="253">
        <f t="shared" si="176"/>
        <v>3418.2</v>
      </c>
      <c r="V160" s="253">
        <f t="shared" si="176"/>
        <v>22853</v>
      </c>
      <c r="W160" s="253">
        <f t="shared" si="176"/>
        <v>-1322</v>
      </c>
      <c r="X160" s="253">
        <f t="shared" si="176"/>
        <v>21531</v>
      </c>
      <c r="Y160" s="253">
        <f t="shared" ref="Y160" si="177">Y162+Y168+Y161</f>
        <v>21531</v>
      </c>
    </row>
    <row r="161" spans="1:25" ht="21" hidden="1" customHeight="1" x14ac:dyDescent="0.2">
      <c r="A161" s="255" t="s">
        <v>1145</v>
      </c>
      <c r="B161" s="248" t="s">
        <v>130</v>
      </c>
      <c r="C161" s="248" t="s">
        <v>202</v>
      </c>
      <c r="D161" s="248" t="s">
        <v>194</v>
      </c>
      <c r="E161" s="352" t="s">
        <v>916</v>
      </c>
      <c r="F161" s="248" t="s">
        <v>1146</v>
      </c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>
        <v>0</v>
      </c>
      <c r="S161" s="253">
        <v>6876</v>
      </c>
      <c r="T161" s="253">
        <v>0</v>
      </c>
      <c r="U161" s="253">
        <v>8850.4</v>
      </c>
      <c r="V161" s="253">
        <v>0</v>
      </c>
      <c r="W161" s="253">
        <v>0</v>
      </c>
      <c r="X161" s="253">
        <f>V161+W161</f>
        <v>0</v>
      </c>
      <c r="Y161" s="253">
        <v>0</v>
      </c>
    </row>
    <row r="162" spans="1:25" ht="24" customHeight="1" x14ac:dyDescent="0.2">
      <c r="A162" s="440" t="s">
        <v>1075</v>
      </c>
      <c r="B162" s="248" t="s">
        <v>130</v>
      </c>
      <c r="C162" s="248" t="s">
        <v>202</v>
      </c>
      <c r="D162" s="248" t="s">
        <v>194</v>
      </c>
      <c r="E162" s="247" t="s">
        <v>780</v>
      </c>
      <c r="F162" s="248"/>
      <c r="G162" s="253"/>
      <c r="H162" s="253">
        <f t="shared" ref="H162:Q162" si="178">H163+H166</f>
        <v>0</v>
      </c>
      <c r="I162" s="253">
        <f t="shared" si="178"/>
        <v>5750</v>
      </c>
      <c r="J162" s="253">
        <f t="shared" si="178"/>
        <v>5750</v>
      </c>
      <c r="K162" s="253">
        <f t="shared" si="178"/>
        <v>80.39</v>
      </c>
      <c r="L162" s="253">
        <f t="shared" si="178"/>
        <v>5750</v>
      </c>
      <c r="M162" s="253">
        <f t="shared" si="178"/>
        <v>5750</v>
      </c>
      <c r="N162" s="253">
        <f t="shared" si="178"/>
        <v>265</v>
      </c>
      <c r="O162" s="253">
        <f t="shared" si="178"/>
        <v>6015</v>
      </c>
      <c r="P162" s="253">
        <f t="shared" si="178"/>
        <v>6015</v>
      </c>
      <c r="Q162" s="253">
        <f t="shared" si="178"/>
        <v>0</v>
      </c>
      <c r="R162" s="253">
        <f>R163+R164+R165+R166+R167</f>
        <v>6015</v>
      </c>
      <c r="S162" s="253">
        <f t="shared" ref="S162:X162" si="179">S163+S164+S165+S166+S167</f>
        <v>-719</v>
      </c>
      <c r="T162" s="253">
        <f t="shared" si="179"/>
        <v>7564</v>
      </c>
      <c r="U162" s="253">
        <f t="shared" si="179"/>
        <v>-2491</v>
      </c>
      <c r="V162" s="253">
        <f t="shared" si="179"/>
        <v>6264</v>
      </c>
      <c r="W162" s="253">
        <f t="shared" si="179"/>
        <v>-921</v>
      </c>
      <c r="X162" s="253">
        <f t="shared" si="179"/>
        <v>5343</v>
      </c>
      <c r="Y162" s="253">
        <f t="shared" ref="Y162" si="180">Y163+Y164+Y165+Y166+Y167</f>
        <v>5343</v>
      </c>
    </row>
    <row r="163" spans="1:25" ht="32.25" customHeight="1" x14ac:dyDescent="0.2">
      <c r="A163" s="255" t="s">
        <v>76</v>
      </c>
      <c r="B163" s="248" t="s">
        <v>130</v>
      </c>
      <c r="C163" s="248" t="s">
        <v>202</v>
      </c>
      <c r="D163" s="248" t="s">
        <v>194</v>
      </c>
      <c r="E163" s="247" t="s">
        <v>780</v>
      </c>
      <c r="F163" s="248" t="s">
        <v>77</v>
      </c>
      <c r="G163" s="253"/>
      <c r="H163" s="253">
        <v>0</v>
      </c>
      <c r="I163" s="253">
        <v>5550</v>
      </c>
      <c r="J163" s="253">
        <f>H163+I163</f>
        <v>5550</v>
      </c>
      <c r="K163" s="253">
        <v>80.39</v>
      </c>
      <c r="L163" s="253">
        <v>5550</v>
      </c>
      <c r="M163" s="253">
        <v>5550</v>
      </c>
      <c r="N163" s="253">
        <v>265</v>
      </c>
      <c r="O163" s="253">
        <f>M163+N163</f>
        <v>5815</v>
      </c>
      <c r="P163" s="253">
        <v>5815</v>
      </c>
      <c r="Q163" s="253">
        <v>0</v>
      </c>
      <c r="R163" s="253">
        <f>P163+Q163</f>
        <v>5815</v>
      </c>
      <c r="S163" s="253">
        <f>-101-2520+302</f>
        <v>-2319</v>
      </c>
      <c r="T163" s="253">
        <v>5714</v>
      </c>
      <c r="U163" s="253">
        <f>99-2760+220</f>
        <v>-2441</v>
      </c>
      <c r="V163" s="253">
        <v>5714</v>
      </c>
      <c r="W163" s="253">
        <v>-921</v>
      </c>
      <c r="X163" s="253">
        <f>V163+W163</f>
        <v>4793</v>
      </c>
      <c r="Y163" s="253">
        <v>4793</v>
      </c>
    </row>
    <row r="164" spans="1:25" ht="27.75" hidden="1" customHeight="1" x14ac:dyDescent="0.2">
      <c r="A164" s="255" t="s">
        <v>76</v>
      </c>
      <c r="B164" s="248" t="s">
        <v>130</v>
      </c>
      <c r="C164" s="248" t="s">
        <v>202</v>
      </c>
      <c r="D164" s="248" t="s">
        <v>194</v>
      </c>
      <c r="E164" s="247" t="s">
        <v>1072</v>
      </c>
      <c r="F164" s="248" t="s">
        <v>77</v>
      </c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>
        <f>1300</f>
        <v>1300</v>
      </c>
      <c r="T164" s="253">
        <f t="shared" ref="T164:T165" si="181">R164+S164</f>
        <v>1300</v>
      </c>
      <c r="U164" s="253">
        <v>0</v>
      </c>
      <c r="V164" s="253">
        <v>0</v>
      </c>
      <c r="W164" s="253">
        <v>0</v>
      </c>
      <c r="X164" s="253">
        <f t="shared" ref="X164:X167" si="182">V164+W164</f>
        <v>0</v>
      </c>
      <c r="Y164" s="253">
        <v>0</v>
      </c>
    </row>
    <row r="165" spans="1:25" ht="27.75" customHeight="1" x14ac:dyDescent="0.2">
      <c r="A165" s="255" t="s">
        <v>76</v>
      </c>
      <c r="B165" s="248" t="s">
        <v>130</v>
      </c>
      <c r="C165" s="248" t="s">
        <v>202</v>
      </c>
      <c r="D165" s="248" t="s">
        <v>194</v>
      </c>
      <c r="E165" s="247" t="s">
        <v>1073</v>
      </c>
      <c r="F165" s="248" t="s">
        <v>77</v>
      </c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>
        <v>300</v>
      </c>
      <c r="T165" s="253">
        <f t="shared" si="181"/>
        <v>300</v>
      </c>
      <c r="U165" s="253">
        <v>0</v>
      </c>
      <c r="V165" s="253">
        <v>300</v>
      </c>
      <c r="W165" s="253">
        <v>0</v>
      </c>
      <c r="X165" s="253">
        <f t="shared" si="182"/>
        <v>300</v>
      </c>
      <c r="Y165" s="253">
        <v>300</v>
      </c>
    </row>
    <row r="166" spans="1:25" ht="30.75" customHeight="1" x14ac:dyDescent="0.2">
      <c r="A166" s="255" t="s">
        <v>1074</v>
      </c>
      <c r="B166" s="248" t="s">
        <v>130</v>
      </c>
      <c r="C166" s="248" t="s">
        <v>202</v>
      </c>
      <c r="D166" s="248" t="s">
        <v>194</v>
      </c>
      <c r="E166" s="247" t="s">
        <v>780</v>
      </c>
      <c r="F166" s="248" t="s">
        <v>79</v>
      </c>
      <c r="G166" s="253"/>
      <c r="H166" s="253">
        <v>0</v>
      </c>
      <c r="I166" s="253">
        <v>200</v>
      </c>
      <c r="J166" s="253">
        <f>H166+I166</f>
        <v>200</v>
      </c>
      <c r="K166" s="253">
        <v>0</v>
      </c>
      <c r="L166" s="253">
        <v>200</v>
      </c>
      <c r="M166" s="253">
        <v>200</v>
      </c>
      <c r="N166" s="253">
        <v>0</v>
      </c>
      <c r="O166" s="253">
        <f>M166+N166</f>
        <v>200</v>
      </c>
      <c r="P166" s="253">
        <v>200</v>
      </c>
      <c r="Q166" s="253">
        <v>0</v>
      </c>
      <c r="R166" s="253">
        <f>P166+Q166</f>
        <v>200</v>
      </c>
      <c r="S166" s="253">
        <v>-50</v>
      </c>
      <c r="T166" s="253">
        <v>200</v>
      </c>
      <c r="U166" s="253">
        <v>-50</v>
      </c>
      <c r="V166" s="253">
        <v>200</v>
      </c>
      <c r="W166" s="253">
        <v>0</v>
      </c>
      <c r="X166" s="253">
        <f t="shared" si="182"/>
        <v>200</v>
      </c>
      <c r="Y166" s="253">
        <v>200</v>
      </c>
    </row>
    <row r="167" spans="1:25" ht="21.75" customHeight="1" x14ac:dyDescent="0.2">
      <c r="A167" s="255" t="s">
        <v>721</v>
      </c>
      <c r="B167" s="248" t="s">
        <v>130</v>
      </c>
      <c r="C167" s="248" t="s">
        <v>202</v>
      </c>
      <c r="D167" s="248" t="s">
        <v>194</v>
      </c>
      <c r="E167" s="248" t="s">
        <v>818</v>
      </c>
      <c r="F167" s="248" t="s">
        <v>79</v>
      </c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>
        <v>0</v>
      </c>
      <c r="S167" s="253">
        <v>50</v>
      </c>
      <c r="T167" s="253">
        <f t="shared" ref="T167" si="183">R167+S167</f>
        <v>50</v>
      </c>
      <c r="U167" s="253">
        <v>0</v>
      </c>
      <c r="V167" s="253">
        <v>50</v>
      </c>
      <c r="W167" s="253">
        <v>0</v>
      </c>
      <c r="X167" s="253">
        <f t="shared" si="182"/>
        <v>50</v>
      </c>
      <c r="Y167" s="253">
        <v>50</v>
      </c>
    </row>
    <row r="168" spans="1:25" ht="22.5" customHeight="1" x14ac:dyDescent="0.2">
      <c r="A168" s="440" t="s">
        <v>1076</v>
      </c>
      <c r="B168" s="246" t="s">
        <v>130</v>
      </c>
      <c r="C168" s="246" t="s">
        <v>202</v>
      </c>
      <c r="D168" s="246" t="s">
        <v>194</v>
      </c>
      <c r="E168" s="249" t="s">
        <v>779</v>
      </c>
      <c r="F168" s="248"/>
      <c r="G168" s="253"/>
      <c r="H168" s="253">
        <f t="shared" ref="H168:Q168" si="184">H169+H172</f>
        <v>0</v>
      </c>
      <c r="I168" s="253">
        <f t="shared" si="184"/>
        <v>14733</v>
      </c>
      <c r="J168" s="253">
        <f t="shared" si="184"/>
        <v>14733</v>
      </c>
      <c r="K168" s="253">
        <f t="shared" si="184"/>
        <v>1338.38</v>
      </c>
      <c r="L168" s="253">
        <f t="shared" si="184"/>
        <v>15810</v>
      </c>
      <c r="M168" s="253">
        <f t="shared" si="184"/>
        <v>15810</v>
      </c>
      <c r="N168" s="253">
        <f t="shared" si="184"/>
        <v>-1720</v>
      </c>
      <c r="O168" s="253">
        <f t="shared" si="184"/>
        <v>14090</v>
      </c>
      <c r="P168" s="253">
        <f t="shared" si="184"/>
        <v>14090</v>
      </c>
      <c r="Q168" s="253">
        <f t="shared" si="184"/>
        <v>0</v>
      </c>
      <c r="R168" s="253">
        <f>R169+R170+R171+R172</f>
        <v>14090</v>
      </c>
      <c r="S168" s="253">
        <f t="shared" ref="S168:X168" si="185">S169+S170+S171+S172</f>
        <v>3100</v>
      </c>
      <c r="T168" s="253">
        <f t="shared" si="185"/>
        <v>19129</v>
      </c>
      <c r="U168" s="253">
        <f t="shared" si="185"/>
        <v>-2941.2</v>
      </c>
      <c r="V168" s="253">
        <f t="shared" si="185"/>
        <v>16589</v>
      </c>
      <c r="W168" s="253">
        <f t="shared" si="185"/>
        <v>-401</v>
      </c>
      <c r="X168" s="253">
        <f t="shared" si="185"/>
        <v>16188</v>
      </c>
      <c r="Y168" s="253">
        <f t="shared" ref="Y168" si="186">Y169+Y170+Y171+Y172</f>
        <v>16188</v>
      </c>
    </row>
    <row r="169" spans="1:25" ht="33.75" customHeight="1" x14ac:dyDescent="0.2">
      <c r="A169" s="255" t="s">
        <v>76</v>
      </c>
      <c r="B169" s="248" t="s">
        <v>130</v>
      </c>
      <c r="C169" s="248" t="s">
        <v>202</v>
      </c>
      <c r="D169" s="248" t="s">
        <v>194</v>
      </c>
      <c r="E169" s="247" t="s">
        <v>779</v>
      </c>
      <c r="F169" s="248" t="s">
        <v>77</v>
      </c>
      <c r="G169" s="253"/>
      <c r="H169" s="253">
        <v>0</v>
      </c>
      <c r="I169" s="253">
        <v>14013</v>
      </c>
      <c r="J169" s="253">
        <f>H169+I169</f>
        <v>14013</v>
      </c>
      <c r="K169" s="253">
        <v>1338.38</v>
      </c>
      <c r="L169" s="253">
        <f>12090+3000</f>
        <v>15090</v>
      </c>
      <c r="M169" s="253">
        <f>12090+3000</f>
        <v>15090</v>
      </c>
      <c r="N169" s="253">
        <v>-1700</v>
      </c>
      <c r="O169" s="253">
        <f>M169+N169</f>
        <v>13390</v>
      </c>
      <c r="P169" s="253">
        <v>13390</v>
      </c>
      <c r="Q169" s="253">
        <v>0</v>
      </c>
      <c r="R169" s="253">
        <f>P169+Q169</f>
        <v>13390</v>
      </c>
      <c r="S169" s="253">
        <f>879-1348-2952+941</f>
        <v>-2480</v>
      </c>
      <c r="T169" s="253">
        <v>14269</v>
      </c>
      <c r="U169" s="253">
        <f>-481-4655.2+575</f>
        <v>-4561.2</v>
      </c>
      <c r="V169" s="253">
        <v>14269</v>
      </c>
      <c r="W169" s="253">
        <v>-401</v>
      </c>
      <c r="X169" s="253">
        <f t="shared" ref="X169:X182" si="187">V169+W169</f>
        <v>13868</v>
      </c>
      <c r="Y169" s="253">
        <v>13868</v>
      </c>
    </row>
    <row r="170" spans="1:25" ht="33.75" hidden="1" customHeight="1" x14ac:dyDescent="0.2">
      <c r="A170" s="255" t="s">
        <v>76</v>
      </c>
      <c r="B170" s="248" t="s">
        <v>130</v>
      </c>
      <c r="C170" s="248" t="s">
        <v>202</v>
      </c>
      <c r="D170" s="248" t="s">
        <v>194</v>
      </c>
      <c r="E170" s="247" t="s">
        <v>1077</v>
      </c>
      <c r="F170" s="248" t="s">
        <v>77</v>
      </c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>
        <v>0</v>
      </c>
      <c r="S170" s="253">
        <f>4160</f>
        <v>4160</v>
      </c>
      <c r="T170" s="253">
        <f t="shared" ref="S170:Y182" si="188">R170+S170</f>
        <v>4160</v>
      </c>
      <c r="U170" s="253">
        <v>0</v>
      </c>
      <c r="V170" s="253">
        <v>0</v>
      </c>
      <c r="W170" s="253">
        <v>0</v>
      </c>
      <c r="X170" s="253">
        <f t="shared" si="187"/>
        <v>0</v>
      </c>
      <c r="Y170" s="253">
        <v>0</v>
      </c>
    </row>
    <row r="171" spans="1:25" ht="33.75" customHeight="1" x14ac:dyDescent="0.2">
      <c r="A171" s="255" t="s">
        <v>76</v>
      </c>
      <c r="B171" s="248" t="s">
        <v>130</v>
      </c>
      <c r="C171" s="248" t="s">
        <v>202</v>
      </c>
      <c r="D171" s="248" t="s">
        <v>194</v>
      </c>
      <c r="E171" s="247" t="s">
        <v>1078</v>
      </c>
      <c r="F171" s="248" t="s">
        <v>77</v>
      </c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>
        <v>0</v>
      </c>
      <c r="S171" s="253">
        <v>1620</v>
      </c>
      <c r="T171" s="253">
        <v>0</v>
      </c>
      <c r="U171" s="253">
        <v>1620</v>
      </c>
      <c r="V171" s="253">
        <v>1620</v>
      </c>
      <c r="W171" s="253">
        <v>0</v>
      </c>
      <c r="X171" s="253">
        <f t="shared" si="187"/>
        <v>1620</v>
      </c>
      <c r="Y171" s="253">
        <v>1620</v>
      </c>
    </row>
    <row r="172" spans="1:25" ht="18.75" customHeight="1" x14ac:dyDescent="0.2">
      <c r="A172" s="255" t="s">
        <v>537</v>
      </c>
      <c r="B172" s="248" t="s">
        <v>130</v>
      </c>
      <c r="C172" s="248" t="s">
        <v>202</v>
      </c>
      <c r="D172" s="248" t="s">
        <v>194</v>
      </c>
      <c r="E172" s="247" t="s">
        <v>779</v>
      </c>
      <c r="F172" s="248" t="s">
        <v>79</v>
      </c>
      <c r="G172" s="253"/>
      <c r="H172" s="253">
        <v>0</v>
      </c>
      <c r="I172" s="253">
        <v>720</v>
      </c>
      <c r="J172" s="253">
        <f>H172+I172</f>
        <v>720</v>
      </c>
      <c r="K172" s="253">
        <v>0</v>
      </c>
      <c r="L172" s="253">
        <v>720</v>
      </c>
      <c r="M172" s="253">
        <v>720</v>
      </c>
      <c r="N172" s="253">
        <v>-20</v>
      </c>
      <c r="O172" s="253">
        <f>M172+N172</f>
        <v>700</v>
      </c>
      <c r="P172" s="253">
        <v>700</v>
      </c>
      <c r="Q172" s="253">
        <v>0</v>
      </c>
      <c r="R172" s="253">
        <f t="shared" ref="R172:Y239" si="189">P172+Q172</f>
        <v>700</v>
      </c>
      <c r="S172" s="253">
        <v>-200</v>
      </c>
      <c r="T172" s="253">
        <v>700</v>
      </c>
      <c r="U172" s="253">
        <v>0</v>
      </c>
      <c r="V172" s="253">
        <v>700</v>
      </c>
      <c r="W172" s="253">
        <v>0</v>
      </c>
      <c r="X172" s="253">
        <f t="shared" si="187"/>
        <v>700</v>
      </c>
      <c r="Y172" s="253">
        <v>700</v>
      </c>
    </row>
    <row r="173" spans="1:25" s="429" customFormat="1" ht="18.75" hidden="1" customHeight="1" x14ac:dyDescent="0.2">
      <c r="A173" s="440" t="s">
        <v>848</v>
      </c>
      <c r="B173" s="246" t="s">
        <v>130</v>
      </c>
      <c r="C173" s="246" t="s">
        <v>202</v>
      </c>
      <c r="D173" s="246" t="s">
        <v>194</v>
      </c>
      <c r="E173" s="249"/>
      <c r="F173" s="246"/>
      <c r="G173" s="271">
        <f t="shared" ref="G173:Q173" si="190">G174+G177+G180</f>
        <v>0</v>
      </c>
      <c r="H173" s="271">
        <f t="shared" si="190"/>
        <v>21483</v>
      </c>
      <c r="I173" s="271">
        <f t="shared" si="190"/>
        <v>-21483</v>
      </c>
      <c r="J173" s="271">
        <f t="shared" si="190"/>
        <v>0</v>
      </c>
      <c r="K173" s="271">
        <f t="shared" si="190"/>
        <v>0</v>
      </c>
      <c r="L173" s="271">
        <f t="shared" si="190"/>
        <v>-21483</v>
      </c>
      <c r="M173" s="271">
        <f t="shared" si="190"/>
        <v>0</v>
      </c>
      <c r="N173" s="271">
        <f t="shared" si="190"/>
        <v>-21483</v>
      </c>
      <c r="O173" s="271">
        <f t="shared" si="190"/>
        <v>-21483</v>
      </c>
      <c r="P173" s="271">
        <f t="shared" si="190"/>
        <v>-21483</v>
      </c>
      <c r="Q173" s="271">
        <f t="shared" si="190"/>
        <v>-42966</v>
      </c>
      <c r="R173" s="253">
        <f t="shared" si="189"/>
        <v>-64449</v>
      </c>
      <c r="S173" s="253">
        <f t="shared" si="188"/>
        <v>-107415</v>
      </c>
      <c r="T173" s="253">
        <f t="shared" si="188"/>
        <v>-171864</v>
      </c>
      <c r="U173" s="253">
        <f t="shared" si="188"/>
        <v>-279279</v>
      </c>
      <c r="V173" s="253">
        <f t="shared" si="188"/>
        <v>-451143</v>
      </c>
      <c r="W173" s="253">
        <f t="shared" si="188"/>
        <v>-730422</v>
      </c>
      <c r="X173" s="253">
        <f t="shared" si="187"/>
        <v>-1181565</v>
      </c>
      <c r="Y173" s="253">
        <f t="shared" si="188"/>
        <v>-1911987</v>
      </c>
    </row>
    <row r="174" spans="1:25" s="429" customFormat="1" ht="18.75" hidden="1" customHeight="1" x14ac:dyDescent="0.2">
      <c r="A174" s="255" t="s">
        <v>536</v>
      </c>
      <c r="B174" s="248" t="s">
        <v>130</v>
      </c>
      <c r="C174" s="248" t="s">
        <v>202</v>
      </c>
      <c r="D174" s="248" t="s">
        <v>194</v>
      </c>
      <c r="E174" s="247" t="s">
        <v>780</v>
      </c>
      <c r="F174" s="248"/>
      <c r="G174" s="253">
        <f>G175+G176</f>
        <v>0</v>
      </c>
      <c r="H174" s="253">
        <f>H175+H176</f>
        <v>5750</v>
      </c>
      <c r="I174" s="253">
        <f>I175+I176</f>
        <v>-5750</v>
      </c>
      <c r="J174" s="253">
        <f>H174+I174</f>
        <v>0</v>
      </c>
      <c r="K174" s="253">
        <f>K175+K176</f>
        <v>0</v>
      </c>
      <c r="L174" s="253">
        <f>I174+J174</f>
        <v>-5750</v>
      </c>
      <c r="M174" s="253">
        <f>J174+K174</f>
        <v>0</v>
      </c>
      <c r="N174" s="253">
        <f t="shared" ref="N174:Q180" si="191">K174+L174</f>
        <v>-5750</v>
      </c>
      <c r="O174" s="253">
        <f t="shared" si="191"/>
        <v>-5750</v>
      </c>
      <c r="P174" s="253">
        <f t="shared" si="191"/>
        <v>-5750</v>
      </c>
      <c r="Q174" s="253">
        <f t="shared" si="191"/>
        <v>-11500</v>
      </c>
      <c r="R174" s="253">
        <f t="shared" si="189"/>
        <v>-17250</v>
      </c>
      <c r="S174" s="253">
        <f t="shared" si="188"/>
        <v>-28750</v>
      </c>
      <c r="T174" s="253">
        <f t="shared" si="188"/>
        <v>-46000</v>
      </c>
      <c r="U174" s="253">
        <f t="shared" si="188"/>
        <v>-74750</v>
      </c>
      <c r="V174" s="253">
        <f t="shared" si="188"/>
        <v>-120750</v>
      </c>
      <c r="W174" s="253">
        <f t="shared" si="188"/>
        <v>-195500</v>
      </c>
      <c r="X174" s="253">
        <f t="shared" si="187"/>
        <v>-316250</v>
      </c>
      <c r="Y174" s="253">
        <f t="shared" si="188"/>
        <v>-511750</v>
      </c>
    </row>
    <row r="175" spans="1:25" s="429" customFormat="1" ht="30.75" hidden="1" customHeight="1" x14ac:dyDescent="0.2">
      <c r="A175" s="255" t="s">
        <v>76</v>
      </c>
      <c r="B175" s="248" t="s">
        <v>130</v>
      </c>
      <c r="C175" s="248" t="s">
        <v>202</v>
      </c>
      <c r="D175" s="248" t="s">
        <v>194</v>
      </c>
      <c r="E175" s="247" t="s">
        <v>780</v>
      </c>
      <c r="F175" s="248" t="s">
        <v>77</v>
      </c>
      <c r="G175" s="253"/>
      <c r="H175" s="253">
        <v>5550</v>
      </c>
      <c r="I175" s="253">
        <v>-5550</v>
      </c>
      <c r="J175" s="253">
        <f t="shared" ref="J175:J180" si="192">H175+I175</f>
        <v>0</v>
      </c>
      <c r="K175" s="253">
        <v>0</v>
      </c>
      <c r="L175" s="253">
        <f t="shared" ref="L175:M180" si="193">I175+J175</f>
        <v>-5550</v>
      </c>
      <c r="M175" s="253">
        <f t="shared" si="193"/>
        <v>0</v>
      </c>
      <c r="N175" s="253">
        <f t="shared" si="191"/>
        <v>-5550</v>
      </c>
      <c r="O175" s="253">
        <f t="shared" si="191"/>
        <v>-5550</v>
      </c>
      <c r="P175" s="253">
        <f t="shared" si="191"/>
        <v>-5550</v>
      </c>
      <c r="Q175" s="253">
        <f t="shared" si="191"/>
        <v>-11100</v>
      </c>
      <c r="R175" s="253">
        <f t="shared" si="189"/>
        <v>-16650</v>
      </c>
      <c r="S175" s="253">
        <f t="shared" si="188"/>
        <v>-27750</v>
      </c>
      <c r="T175" s="253">
        <f t="shared" si="188"/>
        <v>-44400</v>
      </c>
      <c r="U175" s="253">
        <f t="shared" si="188"/>
        <v>-72150</v>
      </c>
      <c r="V175" s="253">
        <f t="shared" si="188"/>
        <v>-116550</v>
      </c>
      <c r="W175" s="253">
        <f t="shared" si="188"/>
        <v>-188700</v>
      </c>
      <c r="X175" s="253">
        <f t="shared" si="187"/>
        <v>-305250</v>
      </c>
      <c r="Y175" s="253">
        <f t="shared" si="188"/>
        <v>-493950</v>
      </c>
    </row>
    <row r="176" spans="1:25" s="429" customFormat="1" ht="18.75" hidden="1" customHeight="1" x14ac:dyDescent="0.2">
      <c r="A176" s="255" t="s">
        <v>78</v>
      </c>
      <c r="B176" s="248" t="s">
        <v>130</v>
      </c>
      <c r="C176" s="248" t="s">
        <v>202</v>
      </c>
      <c r="D176" s="248" t="s">
        <v>194</v>
      </c>
      <c r="E176" s="247" t="s">
        <v>780</v>
      </c>
      <c r="F176" s="248" t="s">
        <v>79</v>
      </c>
      <c r="G176" s="253"/>
      <c r="H176" s="253">
        <v>200</v>
      </c>
      <c r="I176" s="253">
        <v>-200</v>
      </c>
      <c r="J176" s="253">
        <f t="shared" si="192"/>
        <v>0</v>
      </c>
      <c r="K176" s="253">
        <v>0</v>
      </c>
      <c r="L176" s="253">
        <f t="shared" si="193"/>
        <v>-200</v>
      </c>
      <c r="M176" s="253">
        <f t="shared" si="193"/>
        <v>0</v>
      </c>
      <c r="N176" s="253">
        <f t="shared" si="191"/>
        <v>-200</v>
      </c>
      <c r="O176" s="253">
        <f t="shared" si="191"/>
        <v>-200</v>
      </c>
      <c r="P176" s="253">
        <f t="shared" si="191"/>
        <v>-200</v>
      </c>
      <c r="Q176" s="253">
        <f t="shared" si="191"/>
        <v>-400</v>
      </c>
      <c r="R176" s="253">
        <f t="shared" si="189"/>
        <v>-600</v>
      </c>
      <c r="S176" s="253">
        <f t="shared" si="188"/>
        <v>-1000</v>
      </c>
      <c r="T176" s="253">
        <f t="shared" si="188"/>
        <v>-1600</v>
      </c>
      <c r="U176" s="253">
        <f t="shared" si="188"/>
        <v>-2600</v>
      </c>
      <c r="V176" s="253">
        <f t="shared" si="188"/>
        <v>-4200</v>
      </c>
      <c r="W176" s="253">
        <f t="shared" si="188"/>
        <v>-6800</v>
      </c>
      <c r="X176" s="253">
        <f t="shared" si="187"/>
        <v>-11000</v>
      </c>
      <c r="Y176" s="253">
        <f t="shared" si="188"/>
        <v>-17800</v>
      </c>
    </row>
    <row r="177" spans="1:25" ht="18.75" hidden="1" customHeight="1" x14ac:dyDescent="0.2">
      <c r="A177" s="255" t="s">
        <v>537</v>
      </c>
      <c r="B177" s="248" t="s">
        <v>130</v>
      </c>
      <c r="C177" s="248" t="s">
        <v>202</v>
      </c>
      <c r="D177" s="248" t="s">
        <v>194</v>
      </c>
      <c r="E177" s="247" t="s">
        <v>779</v>
      </c>
      <c r="F177" s="248"/>
      <c r="G177" s="253">
        <f>G178+G179</f>
        <v>0</v>
      </c>
      <c r="H177" s="253">
        <f>H178+H179</f>
        <v>14733</v>
      </c>
      <c r="I177" s="253">
        <f>I178+I179</f>
        <v>-14733</v>
      </c>
      <c r="J177" s="253">
        <f t="shared" si="192"/>
        <v>0</v>
      </c>
      <c r="K177" s="253">
        <f>K178+K179</f>
        <v>0</v>
      </c>
      <c r="L177" s="253">
        <f t="shared" si="193"/>
        <v>-14733</v>
      </c>
      <c r="M177" s="253">
        <f t="shared" si="193"/>
        <v>0</v>
      </c>
      <c r="N177" s="253">
        <f t="shared" si="191"/>
        <v>-14733</v>
      </c>
      <c r="O177" s="253">
        <f t="shared" si="191"/>
        <v>-14733</v>
      </c>
      <c r="P177" s="253">
        <f t="shared" si="191"/>
        <v>-14733</v>
      </c>
      <c r="Q177" s="253">
        <f t="shared" si="191"/>
        <v>-29466</v>
      </c>
      <c r="R177" s="253">
        <f t="shared" si="189"/>
        <v>-44199</v>
      </c>
      <c r="S177" s="253">
        <f t="shared" si="188"/>
        <v>-73665</v>
      </c>
      <c r="T177" s="253">
        <f t="shared" si="188"/>
        <v>-117864</v>
      </c>
      <c r="U177" s="253">
        <f t="shared" si="188"/>
        <v>-191529</v>
      </c>
      <c r="V177" s="253">
        <f t="shared" si="188"/>
        <v>-309393</v>
      </c>
      <c r="W177" s="253">
        <f t="shared" si="188"/>
        <v>-500922</v>
      </c>
      <c r="X177" s="253">
        <f t="shared" si="187"/>
        <v>-810315</v>
      </c>
      <c r="Y177" s="253">
        <f t="shared" si="188"/>
        <v>-1311237</v>
      </c>
    </row>
    <row r="178" spans="1:25" ht="33.75" hidden="1" customHeight="1" x14ac:dyDescent="0.2">
      <c r="A178" s="255" t="s">
        <v>76</v>
      </c>
      <c r="B178" s="248" t="s">
        <v>130</v>
      </c>
      <c r="C178" s="248" t="s">
        <v>202</v>
      </c>
      <c r="D178" s="248" t="s">
        <v>194</v>
      </c>
      <c r="E178" s="247" t="s">
        <v>779</v>
      </c>
      <c r="F178" s="248" t="s">
        <v>77</v>
      </c>
      <c r="G178" s="253"/>
      <c r="H178" s="253">
        <v>14013</v>
      </c>
      <c r="I178" s="253">
        <v>-14013</v>
      </c>
      <c r="J178" s="253">
        <f t="shared" si="192"/>
        <v>0</v>
      </c>
      <c r="K178" s="253">
        <v>0</v>
      </c>
      <c r="L178" s="253">
        <f t="shared" si="193"/>
        <v>-14013</v>
      </c>
      <c r="M178" s="253">
        <f t="shared" si="193"/>
        <v>0</v>
      </c>
      <c r="N178" s="253">
        <f t="shared" si="191"/>
        <v>-14013</v>
      </c>
      <c r="O178" s="253">
        <f t="shared" si="191"/>
        <v>-14013</v>
      </c>
      <c r="P178" s="253">
        <f t="shared" si="191"/>
        <v>-14013</v>
      </c>
      <c r="Q178" s="253">
        <f t="shared" si="191"/>
        <v>-28026</v>
      </c>
      <c r="R178" s="253">
        <f t="shared" si="189"/>
        <v>-42039</v>
      </c>
      <c r="S178" s="253">
        <f t="shared" si="188"/>
        <v>-70065</v>
      </c>
      <c r="T178" s="253">
        <f t="shared" si="188"/>
        <v>-112104</v>
      </c>
      <c r="U178" s="253">
        <f t="shared" si="188"/>
        <v>-182169</v>
      </c>
      <c r="V178" s="253">
        <f t="shared" si="188"/>
        <v>-294273</v>
      </c>
      <c r="W178" s="253">
        <f t="shared" si="188"/>
        <v>-476442</v>
      </c>
      <c r="X178" s="253">
        <f t="shared" si="187"/>
        <v>-770715</v>
      </c>
      <c r="Y178" s="253">
        <f t="shared" si="188"/>
        <v>-1247157</v>
      </c>
    </row>
    <row r="179" spans="1:25" ht="18.75" hidden="1" customHeight="1" x14ac:dyDescent="0.2">
      <c r="A179" s="255" t="s">
        <v>78</v>
      </c>
      <c r="B179" s="248" t="s">
        <v>130</v>
      </c>
      <c r="C179" s="248" t="s">
        <v>202</v>
      </c>
      <c r="D179" s="248" t="s">
        <v>194</v>
      </c>
      <c r="E179" s="247" t="s">
        <v>779</v>
      </c>
      <c r="F179" s="248" t="s">
        <v>79</v>
      </c>
      <c r="G179" s="253"/>
      <c r="H179" s="253">
        <v>720</v>
      </c>
      <c r="I179" s="253">
        <v>-720</v>
      </c>
      <c r="J179" s="253">
        <f t="shared" si="192"/>
        <v>0</v>
      </c>
      <c r="K179" s="253">
        <v>0</v>
      </c>
      <c r="L179" s="253">
        <f t="shared" si="193"/>
        <v>-720</v>
      </c>
      <c r="M179" s="253">
        <f t="shared" si="193"/>
        <v>0</v>
      </c>
      <c r="N179" s="253">
        <f t="shared" si="191"/>
        <v>-720</v>
      </c>
      <c r="O179" s="253">
        <f t="shared" si="191"/>
        <v>-720</v>
      </c>
      <c r="P179" s="253">
        <f t="shared" si="191"/>
        <v>-720</v>
      </c>
      <c r="Q179" s="253">
        <f t="shared" si="191"/>
        <v>-1440</v>
      </c>
      <c r="R179" s="253">
        <f t="shared" si="189"/>
        <v>-2160</v>
      </c>
      <c r="S179" s="253">
        <f t="shared" si="188"/>
        <v>-3600</v>
      </c>
      <c r="T179" s="253">
        <f t="shared" si="188"/>
        <v>-5760</v>
      </c>
      <c r="U179" s="253">
        <f t="shared" si="188"/>
        <v>-9360</v>
      </c>
      <c r="V179" s="253">
        <f t="shared" si="188"/>
        <v>-15120</v>
      </c>
      <c r="W179" s="253">
        <f t="shared" si="188"/>
        <v>-24480</v>
      </c>
      <c r="X179" s="253">
        <f t="shared" si="187"/>
        <v>-39600</v>
      </c>
      <c r="Y179" s="253">
        <f t="shared" si="188"/>
        <v>-64080</v>
      </c>
    </row>
    <row r="180" spans="1:25" ht="33.75" hidden="1" customHeight="1" x14ac:dyDescent="0.2">
      <c r="A180" s="255" t="s">
        <v>860</v>
      </c>
      <c r="B180" s="248" t="s">
        <v>130</v>
      </c>
      <c r="C180" s="248" t="s">
        <v>202</v>
      </c>
      <c r="D180" s="248" t="s">
        <v>194</v>
      </c>
      <c r="E180" s="247" t="s">
        <v>861</v>
      </c>
      <c r="F180" s="248" t="s">
        <v>79</v>
      </c>
      <c r="G180" s="253"/>
      <c r="H180" s="253">
        <v>1000</v>
      </c>
      <c r="I180" s="253">
        <v>-1000</v>
      </c>
      <c r="J180" s="253">
        <f t="shared" si="192"/>
        <v>0</v>
      </c>
      <c r="K180" s="253">
        <v>0</v>
      </c>
      <c r="L180" s="253">
        <f t="shared" si="193"/>
        <v>-1000</v>
      </c>
      <c r="M180" s="253">
        <f t="shared" si="193"/>
        <v>0</v>
      </c>
      <c r="N180" s="253">
        <f t="shared" si="191"/>
        <v>-1000</v>
      </c>
      <c r="O180" s="253">
        <f t="shared" si="191"/>
        <v>-1000</v>
      </c>
      <c r="P180" s="253">
        <f t="shared" si="191"/>
        <v>-1000</v>
      </c>
      <c r="Q180" s="253">
        <f t="shared" si="191"/>
        <v>-2000</v>
      </c>
      <c r="R180" s="253">
        <f t="shared" si="189"/>
        <v>-3000</v>
      </c>
      <c r="S180" s="253">
        <f t="shared" si="188"/>
        <v>-5000</v>
      </c>
      <c r="T180" s="253">
        <f t="shared" si="188"/>
        <v>-8000</v>
      </c>
      <c r="U180" s="253">
        <f t="shared" si="188"/>
        <v>-13000</v>
      </c>
      <c r="V180" s="253">
        <f t="shared" si="188"/>
        <v>-21000</v>
      </c>
      <c r="W180" s="253">
        <f t="shared" si="188"/>
        <v>-34000</v>
      </c>
      <c r="X180" s="253">
        <f t="shared" si="187"/>
        <v>-55000</v>
      </c>
      <c r="Y180" s="253">
        <f t="shared" si="188"/>
        <v>-89000</v>
      </c>
    </row>
    <row r="181" spans="1:25" ht="33.75" hidden="1" customHeight="1" x14ac:dyDescent="0.2">
      <c r="A181" s="255" t="s">
        <v>78</v>
      </c>
      <c r="B181" s="248" t="s">
        <v>130</v>
      </c>
      <c r="C181" s="248" t="s">
        <v>202</v>
      </c>
      <c r="D181" s="248" t="s">
        <v>194</v>
      </c>
      <c r="E181" s="247" t="s">
        <v>954</v>
      </c>
      <c r="F181" s="248" t="s">
        <v>79</v>
      </c>
      <c r="G181" s="253"/>
      <c r="H181" s="253"/>
      <c r="I181" s="253"/>
      <c r="J181" s="253"/>
      <c r="K181" s="253"/>
      <c r="L181" s="253">
        <v>0</v>
      </c>
      <c r="M181" s="253">
        <v>0</v>
      </c>
      <c r="N181" s="253">
        <v>0</v>
      </c>
      <c r="O181" s="253">
        <v>0</v>
      </c>
      <c r="P181" s="253">
        <v>0</v>
      </c>
      <c r="Q181" s="253">
        <v>0</v>
      </c>
      <c r="R181" s="253">
        <f t="shared" si="189"/>
        <v>0</v>
      </c>
      <c r="S181" s="253">
        <f t="shared" si="188"/>
        <v>0</v>
      </c>
      <c r="T181" s="253">
        <f t="shared" si="188"/>
        <v>0</v>
      </c>
      <c r="U181" s="253">
        <f t="shared" si="188"/>
        <v>0</v>
      </c>
      <c r="V181" s="253">
        <f t="shared" si="188"/>
        <v>0</v>
      </c>
      <c r="W181" s="253">
        <f t="shared" si="188"/>
        <v>0</v>
      </c>
      <c r="X181" s="253">
        <f t="shared" si="187"/>
        <v>0</v>
      </c>
      <c r="Y181" s="253">
        <f t="shared" si="188"/>
        <v>0</v>
      </c>
    </row>
    <row r="182" spans="1:25" ht="33.75" hidden="1" customHeight="1" x14ac:dyDescent="0.2">
      <c r="A182" s="255" t="s">
        <v>860</v>
      </c>
      <c r="B182" s="248" t="s">
        <v>130</v>
      </c>
      <c r="C182" s="248" t="s">
        <v>202</v>
      </c>
      <c r="D182" s="248" t="s">
        <v>194</v>
      </c>
      <c r="E182" s="247" t="s">
        <v>861</v>
      </c>
      <c r="F182" s="248" t="s">
        <v>79</v>
      </c>
      <c r="G182" s="253"/>
      <c r="H182" s="253">
        <v>500</v>
      </c>
      <c r="I182" s="253">
        <v>1000</v>
      </c>
      <c r="J182" s="253">
        <v>1500</v>
      </c>
      <c r="K182" s="253">
        <v>168</v>
      </c>
      <c r="L182" s="253">
        <v>0</v>
      </c>
      <c r="M182" s="253">
        <v>0</v>
      </c>
      <c r="N182" s="253">
        <v>0</v>
      </c>
      <c r="O182" s="253">
        <v>0</v>
      </c>
      <c r="P182" s="253">
        <v>0</v>
      </c>
      <c r="Q182" s="253">
        <v>0</v>
      </c>
      <c r="R182" s="253">
        <f t="shared" si="189"/>
        <v>0</v>
      </c>
      <c r="S182" s="253">
        <f t="shared" si="188"/>
        <v>0</v>
      </c>
      <c r="T182" s="253">
        <f t="shared" si="188"/>
        <v>0</v>
      </c>
      <c r="U182" s="253">
        <f t="shared" si="188"/>
        <v>0</v>
      </c>
      <c r="V182" s="253">
        <f t="shared" si="188"/>
        <v>0</v>
      </c>
      <c r="W182" s="253">
        <f t="shared" si="188"/>
        <v>0</v>
      </c>
      <c r="X182" s="253">
        <f t="shared" si="187"/>
        <v>0</v>
      </c>
      <c r="Y182" s="253">
        <f t="shared" si="188"/>
        <v>0</v>
      </c>
    </row>
    <row r="183" spans="1:25" ht="17.25" customHeight="1" x14ac:dyDescent="0.2">
      <c r="A183" s="440" t="s">
        <v>230</v>
      </c>
      <c r="B183" s="246" t="s">
        <v>130</v>
      </c>
      <c r="C183" s="246" t="s">
        <v>202</v>
      </c>
      <c r="D183" s="246" t="s">
        <v>202</v>
      </c>
      <c r="E183" s="249"/>
      <c r="F183" s="246"/>
      <c r="G183" s="257" t="e">
        <f>#REF!+#REF!+#REF!+#REF!+G184+G188+G190+#REF!</f>
        <v>#REF!</v>
      </c>
      <c r="H183" s="257">
        <f t="shared" ref="H183:X183" si="194">H184+H188+H190</f>
        <v>2217</v>
      </c>
      <c r="I183" s="257">
        <f t="shared" si="194"/>
        <v>0</v>
      </c>
      <c r="J183" s="257">
        <f t="shared" si="194"/>
        <v>2217</v>
      </c>
      <c r="K183" s="257">
        <f t="shared" si="194"/>
        <v>-69.400000000000006</v>
      </c>
      <c r="L183" s="257">
        <f t="shared" si="194"/>
        <v>1956.6</v>
      </c>
      <c r="M183" s="257">
        <f t="shared" si="194"/>
        <v>1956.6</v>
      </c>
      <c r="N183" s="257">
        <f t="shared" si="194"/>
        <v>-67.7</v>
      </c>
      <c r="O183" s="257">
        <f t="shared" si="194"/>
        <v>1888.8999999999999</v>
      </c>
      <c r="P183" s="257">
        <f t="shared" si="194"/>
        <v>1888.9</v>
      </c>
      <c r="Q183" s="257">
        <f t="shared" si="194"/>
        <v>4.3</v>
      </c>
      <c r="R183" s="257">
        <f t="shared" si="194"/>
        <v>1893.2</v>
      </c>
      <c r="S183" s="257">
        <f t="shared" si="194"/>
        <v>-135.5</v>
      </c>
      <c r="T183" s="257">
        <f t="shared" si="194"/>
        <v>2007.7</v>
      </c>
      <c r="U183" s="257">
        <f t="shared" si="194"/>
        <v>-200</v>
      </c>
      <c r="V183" s="257">
        <f t="shared" si="194"/>
        <v>2007.7</v>
      </c>
      <c r="W183" s="257">
        <f t="shared" si="194"/>
        <v>70.400000000000006</v>
      </c>
      <c r="X183" s="257">
        <f t="shared" si="194"/>
        <v>2078.1000000000004</v>
      </c>
      <c r="Y183" s="257">
        <f t="shared" ref="Y183" si="195">Y184+Y188+Y190</f>
        <v>2078.1000000000004</v>
      </c>
    </row>
    <row r="184" spans="1:25" x14ac:dyDescent="0.2">
      <c r="A184" s="255" t="s">
        <v>752</v>
      </c>
      <c r="B184" s="248" t="s">
        <v>130</v>
      </c>
      <c r="C184" s="248" t="s">
        <v>202</v>
      </c>
      <c r="D184" s="248" t="s">
        <v>202</v>
      </c>
      <c r="E184" s="247" t="s">
        <v>751</v>
      </c>
      <c r="F184" s="248"/>
      <c r="G184" s="253"/>
      <c r="H184" s="253">
        <f>H187</f>
        <v>500</v>
      </c>
      <c r="I184" s="253">
        <f>I187</f>
        <v>0</v>
      </c>
      <c r="J184" s="253">
        <f>H184+I184</f>
        <v>500</v>
      </c>
      <c r="K184" s="253">
        <f>K187+K185+K186</f>
        <v>-69.400000000000006</v>
      </c>
      <c r="L184" s="253">
        <f>L187+L185+L186</f>
        <v>384</v>
      </c>
      <c r="M184" s="253">
        <f>M187+M185+M186</f>
        <v>384</v>
      </c>
      <c r="N184" s="253">
        <f t="shared" ref="N184:X184" si="196">N187+N185+N186</f>
        <v>0</v>
      </c>
      <c r="O184" s="253">
        <f t="shared" si="196"/>
        <v>384</v>
      </c>
      <c r="P184" s="253">
        <f t="shared" si="196"/>
        <v>384</v>
      </c>
      <c r="Q184" s="253">
        <f t="shared" si="196"/>
        <v>0</v>
      </c>
      <c r="R184" s="253">
        <f t="shared" si="196"/>
        <v>384</v>
      </c>
      <c r="S184" s="253">
        <f t="shared" si="196"/>
        <v>-200</v>
      </c>
      <c r="T184" s="253">
        <f t="shared" si="196"/>
        <v>384</v>
      </c>
      <c r="U184" s="253">
        <f t="shared" si="196"/>
        <v>-200</v>
      </c>
      <c r="V184" s="253">
        <f t="shared" si="196"/>
        <v>384</v>
      </c>
      <c r="W184" s="253">
        <f t="shared" si="196"/>
        <v>0</v>
      </c>
      <c r="X184" s="253">
        <f t="shared" si="196"/>
        <v>384</v>
      </c>
      <c r="Y184" s="253">
        <f t="shared" ref="Y184" si="197">Y187+Y185+Y186</f>
        <v>384</v>
      </c>
    </row>
    <row r="185" spans="1:25" hidden="1" x14ac:dyDescent="0.2">
      <c r="A185" s="255" t="s">
        <v>97</v>
      </c>
      <c r="B185" s="248" t="s">
        <v>130</v>
      </c>
      <c r="C185" s="248" t="s">
        <v>202</v>
      </c>
      <c r="D185" s="248" t="s">
        <v>202</v>
      </c>
      <c r="E185" s="247" t="s">
        <v>751</v>
      </c>
      <c r="F185" s="248" t="s">
        <v>917</v>
      </c>
      <c r="G185" s="253"/>
      <c r="H185" s="253"/>
      <c r="I185" s="253"/>
      <c r="J185" s="253">
        <v>0</v>
      </c>
      <c r="K185" s="253">
        <v>70</v>
      </c>
      <c r="L185" s="253">
        <v>0</v>
      </c>
      <c r="M185" s="253">
        <v>0</v>
      </c>
      <c r="N185" s="253">
        <v>0</v>
      </c>
      <c r="O185" s="253">
        <v>0</v>
      </c>
      <c r="P185" s="253">
        <v>0</v>
      </c>
      <c r="Q185" s="253">
        <v>0</v>
      </c>
      <c r="R185" s="253">
        <f t="shared" si="189"/>
        <v>0</v>
      </c>
      <c r="S185" s="253">
        <f t="shared" si="189"/>
        <v>0</v>
      </c>
      <c r="T185" s="253">
        <f t="shared" si="189"/>
        <v>0</v>
      </c>
      <c r="U185" s="253">
        <f t="shared" si="189"/>
        <v>0</v>
      </c>
      <c r="V185" s="253">
        <f t="shared" si="189"/>
        <v>0</v>
      </c>
      <c r="W185" s="253">
        <f t="shared" si="189"/>
        <v>0</v>
      </c>
      <c r="X185" s="253">
        <f t="shared" si="189"/>
        <v>0</v>
      </c>
      <c r="Y185" s="253">
        <f t="shared" si="189"/>
        <v>0</v>
      </c>
    </row>
    <row r="186" spans="1:25" hidden="1" x14ac:dyDescent="0.2">
      <c r="A186" s="255" t="s">
        <v>121</v>
      </c>
      <c r="B186" s="248" t="s">
        <v>130</v>
      </c>
      <c r="C186" s="248" t="s">
        <v>202</v>
      </c>
      <c r="D186" s="248" t="s">
        <v>202</v>
      </c>
      <c r="E186" s="247" t="s">
        <v>751</v>
      </c>
      <c r="F186" s="248" t="s">
        <v>94</v>
      </c>
      <c r="G186" s="253"/>
      <c r="H186" s="253"/>
      <c r="I186" s="253"/>
      <c r="J186" s="253">
        <v>0</v>
      </c>
      <c r="K186" s="253">
        <v>110.6</v>
      </c>
      <c r="L186" s="253">
        <v>0</v>
      </c>
      <c r="M186" s="253">
        <v>0</v>
      </c>
      <c r="N186" s="253">
        <v>0</v>
      </c>
      <c r="O186" s="253">
        <v>0</v>
      </c>
      <c r="P186" s="253">
        <v>0</v>
      </c>
      <c r="Q186" s="253">
        <v>0</v>
      </c>
      <c r="R186" s="253">
        <f t="shared" si="189"/>
        <v>0</v>
      </c>
      <c r="S186" s="253">
        <f t="shared" si="189"/>
        <v>0</v>
      </c>
      <c r="T186" s="253">
        <f t="shared" si="189"/>
        <v>0</v>
      </c>
      <c r="U186" s="253">
        <f t="shared" si="189"/>
        <v>0</v>
      </c>
      <c r="V186" s="253">
        <f t="shared" si="189"/>
        <v>0</v>
      </c>
      <c r="W186" s="253">
        <f t="shared" si="189"/>
        <v>0</v>
      </c>
      <c r="X186" s="253">
        <f t="shared" si="189"/>
        <v>0</v>
      </c>
      <c r="Y186" s="253">
        <f t="shared" si="189"/>
        <v>0</v>
      </c>
    </row>
    <row r="187" spans="1:25" x14ac:dyDescent="0.2">
      <c r="A187" s="255" t="s">
        <v>78</v>
      </c>
      <c r="B187" s="248" t="s">
        <v>130</v>
      </c>
      <c r="C187" s="248" t="s">
        <v>202</v>
      </c>
      <c r="D187" s="248" t="s">
        <v>202</v>
      </c>
      <c r="E187" s="247" t="s">
        <v>751</v>
      </c>
      <c r="F187" s="248" t="s">
        <v>79</v>
      </c>
      <c r="G187" s="253"/>
      <c r="H187" s="253">
        <v>500</v>
      </c>
      <c r="I187" s="253">
        <v>0</v>
      </c>
      <c r="J187" s="253">
        <f t="shared" ref="J187:J192" si="198">H187+I187</f>
        <v>500</v>
      </c>
      <c r="K187" s="253">
        <v>-250</v>
      </c>
      <c r="L187" s="253">
        <v>384</v>
      </c>
      <c r="M187" s="253">
        <v>384</v>
      </c>
      <c r="N187" s="253">
        <v>0</v>
      </c>
      <c r="O187" s="253">
        <f>M187+N187</f>
        <v>384</v>
      </c>
      <c r="P187" s="253">
        <v>384</v>
      </c>
      <c r="Q187" s="253">
        <v>0</v>
      </c>
      <c r="R187" s="253">
        <f t="shared" si="189"/>
        <v>384</v>
      </c>
      <c r="S187" s="253">
        <v>-200</v>
      </c>
      <c r="T187" s="253">
        <v>384</v>
      </c>
      <c r="U187" s="253">
        <v>-200</v>
      </c>
      <c r="V187" s="253">
        <v>384</v>
      </c>
      <c r="W187" s="253">
        <v>0</v>
      </c>
      <c r="X187" s="253">
        <f t="shared" si="189"/>
        <v>384</v>
      </c>
      <c r="Y187" s="253">
        <v>384</v>
      </c>
    </row>
    <row r="188" spans="1:25" x14ac:dyDescent="0.2">
      <c r="A188" s="255" t="s">
        <v>881</v>
      </c>
      <c r="B188" s="248" t="s">
        <v>130</v>
      </c>
      <c r="C188" s="248" t="s">
        <v>202</v>
      </c>
      <c r="D188" s="248" t="s">
        <v>202</v>
      </c>
      <c r="E188" s="247" t="s">
        <v>750</v>
      </c>
      <c r="F188" s="248"/>
      <c r="G188" s="253" t="e">
        <f>G189+#REF!</f>
        <v>#REF!</v>
      </c>
      <c r="H188" s="253">
        <f>H189</f>
        <v>220</v>
      </c>
      <c r="I188" s="253">
        <f>I189</f>
        <v>0</v>
      </c>
      <c r="J188" s="253">
        <f t="shared" si="198"/>
        <v>220</v>
      </c>
      <c r="K188" s="253">
        <f>K189</f>
        <v>0</v>
      </c>
      <c r="L188" s="253">
        <f>L189</f>
        <v>100</v>
      </c>
      <c r="M188" s="253">
        <f>M189</f>
        <v>100</v>
      </c>
      <c r="N188" s="253">
        <f t="shared" ref="N188:Y188" si="199">N189</f>
        <v>0</v>
      </c>
      <c r="O188" s="253">
        <f t="shared" si="199"/>
        <v>100</v>
      </c>
      <c r="P188" s="253">
        <f t="shared" si="199"/>
        <v>100</v>
      </c>
      <c r="Q188" s="253">
        <f t="shared" si="199"/>
        <v>0</v>
      </c>
      <c r="R188" s="253">
        <f t="shared" si="199"/>
        <v>100</v>
      </c>
      <c r="S188" s="253">
        <f t="shared" si="199"/>
        <v>-50</v>
      </c>
      <c r="T188" s="253">
        <f t="shared" si="199"/>
        <v>100</v>
      </c>
      <c r="U188" s="253">
        <f t="shared" si="199"/>
        <v>0</v>
      </c>
      <c r="V188" s="253">
        <f t="shared" si="199"/>
        <v>100</v>
      </c>
      <c r="W188" s="253">
        <f t="shared" si="199"/>
        <v>0</v>
      </c>
      <c r="X188" s="253">
        <f t="shared" si="199"/>
        <v>100</v>
      </c>
      <c r="Y188" s="253">
        <f t="shared" si="199"/>
        <v>100</v>
      </c>
    </row>
    <row r="189" spans="1:25" x14ac:dyDescent="0.2">
      <c r="A189" s="255" t="s">
        <v>121</v>
      </c>
      <c r="B189" s="248" t="s">
        <v>130</v>
      </c>
      <c r="C189" s="248" t="s">
        <v>202</v>
      </c>
      <c r="D189" s="248" t="s">
        <v>202</v>
      </c>
      <c r="E189" s="247" t="s">
        <v>750</v>
      </c>
      <c r="F189" s="248" t="s">
        <v>94</v>
      </c>
      <c r="G189" s="253"/>
      <c r="H189" s="253">
        <v>220</v>
      </c>
      <c r="I189" s="253">
        <v>0</v>
      </c>
      <c r="J189" s="253">
        <f t="shared" si="198"/>
        <v>220</v>
      </c>
      <c r="K189" s="253">
        <v>0</v>
      </c>
      <c r="L189" s="253">
        <v>100</v>
      </c>
      <c r="M189" s="253">
        <v>100</v>
      </c>
      <c r="N189" s="253">
        <v>0</v>
      </c>
      <c r="O189" s="253">
        <f>M189+N189</f>
        <v>100</v>
      </c>
      <c r="P189" s="253">
        <v>100</v>
      </c>
      <c r="Q189" s="253">
        <v>0</v>
      </c>
      <c r="R189" s="253">
        <f t="shared" si="189"/>
        <v>100</v>
      </c>
      <c r="S189" s="253">
        <v>-50</v>
      </c>
      <c r="T189" s="253">
        <v>100</v>
      </c>
      <c r="U189" s="253">
        <v>0</v>
      </c>
      <c r="V189" s="253">
        <v>100</v>
      </c>
      <c r="W189" s="253">
        <v>0</v>
      </c>
      <c r="X189" s="253">
        <f t="shared" ref="X189" si="200">V189+W189</f>
        <v>100</v>
      </c>
      <c r="Y189" s="253">
        <v>100</v>
      </c>
    </row>
    <row r="190" spans="1:25" ht="30" x14ac:dyDescent="0.2">
      <c r="A190" s="255" t="s">
        <v>748</v>
      </c>
      <c r="B190" s="248" t="s">
        <v>130</v>
      </c>
      <c r="C190" s="248" t="s">
        <v>202</v>
      </c>
      <c r="D190" s="248" t="s">
        <v>202</v>
      </c>
      <c r="E190" s="247" t="s">
        <v>945</v>
      </c>
      <c r="F190" s="248"/>
      <c r="G190" s="253">
        <f>G192</f>
        <v>0</v>
      </c>
      <c r="H190" s="253">
        <f>H192</f>
        <v>1497</v>
      </c>
      <c r="I190" s="253">
        <f>I192</f>
        <v>0</v>
      </c>
      <c r="J190" s="253">
        <f t="shared" si="198"/>
        <v>1497</v>
      </c>
      <c r="K190" s="253">
        <f>K191+K192</f>
        <v>0</v>
      </c>
      <c r="L190" s="253">
        <f>L191+L192</f>
        <v>1472.6</v>
      </c>
      <c r="M190" s="253">
        <f>M191+M192</f>
        <v>1472.6</v>
      </c>
      <c r="N190" s="253">
        <f t="shared" ref="N190:X190" si="201">N191+N192</f>
        <v>-67.7</v>
      </c>
      <c r="O190" s="253">
        <f t="shared" si="201"/>
        <v>1404.8999999999999</v>
      </c>
      <c r="P190" s="253">
        <f t="shared" si="201"/>
        <v>1404.9</v>
      </c>
      <c r="Q190" s="253">
        <f t="shared" si="201"/>
        <v>4.3</v>
      </c>
      <c r="R190" s="253">
        <f t="shared" si="201"/>
        <v>1409.2</v>
      </c>
      <c r="S190" s="253">
        <f t="shared" si="201"/>
        <v>114.5</v>
      </c>
      <c r="T190" s="253">
        <f t="shared" si="201"/>
        <v>1523.7</v>
      </c>
      <c r="U190" s="253">
        <f t="shared" si="201"/>
        <v>0</v>
      </c>
      <c r="V190" s="253">
        <f t="shared" si="201"/>
        <v>1523.7</v>
      </c>
      <c r="W190" s="253">
        <f t="shared" si="201"/>
        <v>70.400000000000006</v>
      </c>
      <c r="X190" s="253">
        <f t="shared" si="201"/>
        <v>1594.1000000000001</v>
      </c>
      <c r="Y190" s="253">
        <f t="shared" ref="Y190" si="202">Y191+Y192</f>
        <v>1594.1000000000001</v>
      </c>
    </row>
    <row r="191" spans="1:25" hidden="1" x14ac:dyDescent="0.2">
      <c r="A191" s="255" t="s">
        <v>138</v>
      </c>
      <c r="B191" s="248" t="s">
        <v>130</v>
      </c>
      <c r="C191" s="248" t="s">
        <v>392</v>
      </c>
      <c r="D191" s="248" t="s">
        <v>392</v>
      </c>
      <c r="E191" s="247" t="s">
        <v>945</v>
      </c>
      <c r="F191" s="248" t="s">
        <v>139</v>
      </c>
      <c r="G191" s="253"/>
      <c r="H191" s="253">
        <v>1497</v>
      </c>
      <c r="I191" s="253">
        <v>0</v>
      </c>
      <c r="J191" s="253">
        <v>0</v>
      </c>
      <c r="K191" s="253">
        <v>503.89</v>
      </c>
      <c r="L191" s="253">
        <v>0</v>
      </c>
      <c r="M191" s="253">
        <v>0</v>
      </c>
      <c r="N191" s="253">
        <v>0</v>
      </c>
      <c r="O191" s="253">
        <v>0</v>
      </c>
      <c r="P191" s="253">
        <v>0</v>
      </c>
      <c r="Q191" s="253">
        <v>0</v>
      </c>
      <c r="R191" s="253">
        <f t="shared" si="189"/>
        <v>0</v>
      </c>
      <c r="S191" s="253">
        <f t="shared" si="189"/>
        <v>0</v>
      </c>
      <c r="T191" s="253">
        <f t="shared" si="189"/>
        <v>0</v>
      </c>
      <c r="U191" s="253">
        <f t="shared" si="189"/>
        <v>0</v>
      </c>
      <c r="V191" s="253">
        <f t="shared" si="189"/>
        <v>0</v>
      </c>
      <c r="W191" s="253">
        <f t="shared" si="189"/>
        <v>0</v>
      </c>
      <c r="X191" s="253">
        <f t="shared" si="189"/>
        <v>0</v>
      </c>
      <c r="Y191" s="253">
        <f t="shared" si="189"/>
        <v>0</v>
      </c>
    </row>
    <row r="192" spans="1:25" x14ac:dyDescent="0.2">
      <c r="A192" s="255" t="s">
        <v>78</v>
      </c>
      <c r="B192" s="248" t="s">
        <v>130</v>
      </c>
      <c r="C192" s="248" t="s">
        <v>392</v>
      </c>
      <c r="D192" s="248" t="s">
        <v>392</v>
      </c>
      <c r="E192" s="247" t="s">
        <v>945</v>
      </c>
      <c r="F192" s="248" t="s">
        <v>79</v>
      </c>
      <c r="G192" s="253"/>
      <c r="H192" s="253">
        <v>1497</v>
      </c>
      <c r="I192" s="253">
        <v>0</v>
      </c>
      <c r="J192" s="253">
        <f t="shared" si="198"/>
        <v>1497</v>
      </c>
      <c r="K192" s="253">
        <v>-503.89</v>
      </c>
      <c r="L192" s="253">
        <v>1472.6</v>
      </c>
      <c r="M192" s="253">
        <v>1472.6</v>
      </c>
      <c r="N192" s="253">
        <v>-67.7</v>
      </c>
      <c r="O192" s="253">
        <f>M192+N192</f>
        <v>1404.8999999999999</v>
      </c>
      <c r="P192" s="253">
        <v>1404.9</v>
      </c>
      <c r="Q192" s="253">
        <v>4.3</v>
      </c>
      <c r="R192" s="253">
        <f t="shared" si="189"/>
        <v>1409.2</v>
      </c>
      <c r="S192" s="253">
        <v>114.5</v>
      </c>
      <c r="T192" s="253">
        <v>1523.7</v>
      </c>
      <c r="U192" s="253">
        <v>0</v>
      </c>
      <c r="V192" s="253">
        <v>1523.7</v>
      </c>
      <c r="W192" s="253">
        <v>70.400000000000006</v>
      </c>
      <c r="X192" s="253">
        <f t="shared" si="189"/>
        <v>1594.1000000000001</v>
      </c>
      <c r="Y192" s="253">
        <v>1594.1000000000001</v>
      </c>
    </row>
    <row r="193" spans="1:25" x14ac:dyDescent="0.2">
      <c r="A193" s="440" t="s">
        <v>231</v>
      </c>
      <c r="B193" s="246" t="s">
        <v>130</v>
      </c>
      <c r="C193" s="246" t="s">
        <v>202</v>
      </c>
      <c r="D193" s="246" t="s">
        <v>212</v>
      </c>
      <c r="E193" s="246"/>
      <c r="F193" s="246"/>
      <c r="G193" s="258" t="e">
        <f>G200+G218+G235</f>
        <v>#REF!</v>
      </c>
      <c r="H193" s="257" t="e">
        <f t="shared" ref="H193:Q193" si="203">H218+H235</f>
        <v>#REF!</v>
      </c>
      <c r="I193" s="257" t="e">
        <f t="shared" si="203"/>
        <v>#REF!</v>
      </c>
      <c r="J193" s="257" t="e">
        <f t="shared" si="203"/>
        <v>#REF!</v>
      </c>
      <c r="K193" s="257" t="e">
        <f t="shared" si="203"/>
        <v>#REF!</v>
      </c>
      <c r="L193" s="257">
        <f t="shared" si="203"/>
        <v>18150</v>
      </c>
      <c r="M193" s="257">
        <f t="shared" si="203"/>
        <v>18150</v>
      </c>
      <c r="N193" s="257">
        <f t="shared" si="203"/>
        <v>359</v>
      </c>
      <c r="O193" s="257">
        <f t="shared" si="203"/>
        <v>18509</v>
      </c>
      <c r="P193" s="257">
        <f t="shared" si="203"/>
        <v>18509</v>
      </c>
      <c r="Q193" s="257">
        <f t="shared" si="203"/>
        <v>366.5</v>
      </c>
      <c r="R193" s="257">
        <f>R218</f>
        <v>18875.5</v>
      </c>
      <c r="S193" s="257">
        <f t="shared" ref="S193:X193" si="204">S218</f>
        <v>4562</v>
      </c>
      <c r="T193" s="257">
        <f t="shared" si="204"/>
        <v>23134.5</v>
      </c>
      <c r="U193" s="257">
        <f t="shared" si="204"/>
        <v>2231.6</v>
      </c>
      <c r="V193" s="257">
        <f t="shared" si="204"/>
        <v>16638.5</v>
      </c>
      <c r="W193" s="257">
        <f t="shared" si="204"/>
        <v>2472.13</v>
      </c>
      <c r="X193" s="257">
        <f t="shared" si="204"/>
        <v>19110.63</v>
      </c>
      <c r="Y193" s="257">
        <f t="shared" ref="Y193" si="205">Y218</f>
        <v>19110.63</v>
      </c>
    </row>
    <row r="194" spans="1:25" ht="12.75" hidden="1" customHeight="1" x14ac:dyDescent="0.2">
      <c r="A194" s="440" t="s">
        <v>329</v>
      </c>
      <c r="B194" s="246" t="s">
        <v>130</v>
      </c>
      <c r="C194" s="246" t="s">
        <v>202</v>
      </c>
      <c r="D194" s="246" t="s">
        <v>212</v>
      </c>
      <c r="E194" s="246" t="s">
        <v>330</v>
      </c>
      <c r="F194" s="246"/>
      <c r="G194" s="253"/>
      <c r="H194" s="253"/>
      <c r="I194" s="253"/>
      <c r="J194" s="253" t="e">
        <f>J195</f>
        <v>#REF!</v>
      </c>
      <c r="K194" s="253"/>
      <c r="L194" s="253" t="e">
        <f>L195</f>
        <v>#REF!</v>
      </c>
      <c r="M194" s="253">
        <f>M195</f>
        <v>0</v>
      </c>
      <c r="N194" s="253" t="e">
        <f t="shared" ref="N194:Y195" si="206">N195</f>
        <v>#REF!</v>
      </c>
      <c r="O194" s="253">
        <f t="shared" si="206"/>
        <v>0</v>
      </c>
      <c r="P194" s="253" t="e">
        <f t="shared" si="206"/>
        <v>#REF!</v>
      </c>
      <c r="Q194" s="253">
        <f t="shared" si="206"/>
        <v>0</v>
      </c>
      <c r="R194" s="253" t="e">
        <f t="shared" si="206"/>
        <v>#REF!</v>
      </c>
      <c r="S194" s="253">
        <f t="shared" si="206"/>
        <v>0</v>
      </c>
      <c r="T194" s="253" t="e">
        <f t="shared" si="206"/>
        <v>#REF!</v>
      </c>
      <c r="U194" s="253">
        <f t="shared" si="206"/>
        <v>0</v>
      </c>
      <c r="V194" s="253" t="e">
        <f t="shared" si="206"/>
        <v>#REF!</v>
      </c>
      <c r="W194" s="253">
        <f t="shared" si="206"/>
        <v>0</v>
      </c>
      <c r="X194" s="253" t="e">
        <f t="shared" si="206"/>
        <v>#REF!</v>
      </c>
      <c r="Y194" s="253">
        <f t="shared" si="206"/>
        <v>0</v>
      </c>
    </row>
    <row r="195" spans="1:25" ht="51" hidden="1" customHeight="1" x14ac:dyDescent="0.2">
      <c r="A195" s="255" t="s">
        <v>140</v>
      </c>
      <c r="B195" s="248" t="s">
        <v>130</v>
      </c>
      <c r="C195" s="248" t="s">
        <v>202</v>
      </c>
      <c r="D195" s="248" t="s">
        <v>212</v>
      </c>
      <c r="E195" s="248" t="s">
        <v>141</v>
      </c>
      <c r="F195" s="248"/>
      <c r="G195" s="253"/>
      <c r="H195" s="253"/>
      <c r="I195" s="253"/>
      <c r="J195" s="253" t="e">
        <f>J196</f>
        <v>#REF!</v>
      </c>
      <c r="K195" s="253"/>
      <c r="L195" s="253" t="e">
        <f>L196</f>
        <v>#REF!</v>
      </c>
      <c r="M195" s="253">
        <f>M196</f>
        <v>0</v>
      </c>
      <c r="N195" s="253" t="e">
        <f t="shared" si="206"/>
        <v>#REF!</v>
      </c>
      <c r="O195" s="253">
        <f t="shared" si="206"/>
        <v>0</v>
      </c>
      <c r="P195" s="253" t="e">
        <f t="shared" si="206"/>
        <v>#REF!</v>
      </c>
      <c r="Q195" s="253">
        <f t="shared" si="206"/>
        <v>0</v>
      </c>
      <c r="R195" s="253" t="e">
        <f t="shared" si="206"/>
        <v>#REF!</v>
      </c>
      <c r="S195" s="253">
        <f t="shared" si="206"/>
        <v>0</v>
      </c>
      <c r="T195" s="253" t="e">
        <f t="shared" si="206"/>
        <v>#REF!</v>
      </c>
      <c r="U195" s="253">
        <f t="shared" si="206"/>
        <v>0</v>
      </c>
      <c r="V195" s="253" t="e">
        <f t="shared" si="206"/>
        <v>#REF!</v>
      </c>
      <c r="W195" s="253">
        <f t="shared" si="206"/>
        <v>0</v>
      </c>
      <c r="X195" s="253" t="e">
        <f t="shared" si="206"/>
        <v>#REF!</v>
      </c>
      <c r="Y195" s="253">
        <f t="shared" si="206"/>
        <v>0</v>
      </c>
    </row>
    <row r="196" spans="1:25" ht="12.75" hidden="1" customHeight="1" x14ac:dyDescent="0.2">
      <c r="A196" s="255" t="s">
        <v>320</v>
      </c>
      <c r="B196" s="248" t="s">
        <v>130</v>
      </c>
      <c r="C196" s="248" t="s">
        <v>202</v>
      </c>
      <c r="D196" s="248" t="s">
        <v>212</v>
      </c>
      <c r="E196" s="248" t="s">
        <v>141</v>
      </c>
      <c r="F196" s="248" t="s">
        <v>321</v>
      </c>
      <c r="G196" s="253"/>
      <c r="H196" s="253"/>
      <c r="I196" s="253"/>
      <c r="J196" s="253" t="e">
        <f>#REF!+I196</f>
        <v>#REF!</v>
      </c>
      <c r="K196" s="253"/>
      <c r="L196" s="253" t="e">
        <f>F196+J196</f>
        <v>#REF!</v>
      </c>
      <c r="M196" s="253">
        <f>G196+K196</f>
        <v>0</v>
      </c>
      <c r="N196" s="253" t="e">
        <f t="shared" ref="N196:O196" si="207">H196+L196</f>
        <v>#REF!</v>
      </c>
      <c r="O196" s="253">
        <f t="shared" si="207"/>
        <v>0</v>
      </c>
      <c r="P196" s="253" t="e">
        <f>J196+N196</f>
        <v>#REF!</v>
      </c>
      <c r="Q196" s="253">
        <f t="shared" ref="Q196:Y196" si="208">K196+O196</f>
        <v>0</v>
      </c>
      <c r="R196" s="253" t="e">
        <f t="shared" si="208"/>
        <v>#REF!</v>
      </c>
      <c r="S196" s="253">
        <f t="shared" si="208"/>
        <v>0</v>
      </c>
      <c r="T196" s="253" t="e">
        <f t="shared" si="208"/>
        <v>#REF!</v>
      </c>
      <c r="U196" s="253">
        <f t="shared" si="208"/>
        <v>0</v>
      </c>
      <c r="V196" s="253" t="e">
        <f t="shared" si="208"/>
        <v>#REF!</v>
      </c>
      <c r="W196" s="253">
        <f t="shared" si="208"/>
        <v>0</v>
      </c>
      <c r="X196" s="253" t="e">
        <f t="shared" si="208"/>
        <v>#REF!</v>
      </c>
      <c r="Y196" s="253">
        <f t="shared" si="208"/>
        <v>0</v>
      </c>
    </row>
    <row r="197" spans="1:25" ht="30.75" hidden="1" customHeight="1" x14ac:dyDescent="0.2">
      <c r="A197" s="255" t="s">
        <v>123</v>
      </c>
      <c r="B197" s="248" t="s">
        <v>130</v>
      </c>
      <c r="C197" s="248" t="s">
        <v>202</v>
      </c>
      <c r="D197" s="248" t="s">
        <v>212</v>
      </c>
      <c r="E197" s="256" t="s">
        <v>332</v>
      </c>
      <c r="F197" s="248"/>
      <c r="G197" s="253"/>
      <c r="H197" s="253"/>
      <c r="I197" s="253">
        <f t="shared" ref="I197:Y198" si="209">I198</f>
        <v>-2264.25</v>
      </c>
      <c r="J197" s="253">
        <f t="shared" si="209"/>
        <v>-2264.25</v>
      </c>
      <c r="K197" s="253">
        <f t="shared" si="209"/>
        <v>-2264.25</v>
      </c>
      <c r="L197" s="253">
        <f t="shared" si="209"/>
        <v>-2264.25</v>
      </c>
      <c r="M197" s="253">
        <f t="shared" si="209"/>
        <v>-4528.5</v>
      </c>
      <c r="N197" s="253">
        <f t="shared" si="209"/>
        <v>-4528.5</v>
      </c>
      <c r="O197" s="253">
        <f t="shared" si="209"/>
        <v>-6792.75</v>
      </c>
      <c r="P197" s="253">
        <f t="shared" si="209"/>
        <v>-6792.75</v>
      </c>
      <c r="Q197" s="253">
        <f t="shared" si="209"/>
        <v>-11321.25</v>
      </c>
      <c r="R197" s="253">
        <f t="shared" si="209"/>
        <v>-11321.25</v>
      </c>
      <c r="S197" s="253">
        <f t="shared" si="209"/>
        <v>-18114</v>
      </c>
      <c r="T197" s="253">
        <f t="shared" si="209"/>
        <v>-18114</v>
      </c>
      <c r="U197" s="253">
        <f t="shared" si="209"/>
        <v>-29435.25</v>
      </c>
      <c r="V197" s="253">
        <f t="shared" si="209"/>
        <v>-29435.25</v>
      </c>
      <c r="W197" s="253">
        <f t="shared" si="209"/>
        <v>-47549.25</v>
      </c>
      <c r="X197" s="253">
        <f t="shared" si="209"/>
        <v>-47549.25</v>
      </c>
      <c r="Y197" s="253">
        <f t="shared" si="209"/>
        <v>-76984.5</v>
      </c>
    </row>
    <row r="198" spans="1:25" hidden="1" x14ac:dyDescent="0.2">
      <c r="A198" s="255" t="s">
        <v>333</v>
      </c>
      <c r="B198" s="248" t="s">
        <v>130</v>
      </c>
      <c r="C198" s="248" t="s">
        <v>202</v>
      </c>
      <c r="D198" s="248" t="s">
        <v>212</v>
      </c>
      <c r="E198" s="256" t="s">
        <v>334</v>
      </c>
      <c r="F198" s="248"/>
      <c r="G198" s="253"/>
      <c r="H198" s="253"/>
      <c r="I198" s="253">
        <f t="shared" si="209"/>
        <v>-2264.25</v>
      </c>
      <c r="J198" s="253">
        <f t="shared" si="209"/>
        <v>-2264.25</v>
      </c>
      <c r="K198" s="253">
        <f t="shared" si="209"/>
        <v>-2264.25</v>
      </c>
      <c r="L198" s="253">
        <f t="shared" si="209"/>
        <v>-2264.25</v>
      </c>
      <c r="M198" s="253">
        <f t="shared" si="209"/>
        <v>-4528.5</v>
      </c>
      <c r="N198" s="253">
        <f t="shared" si="209"/>
        <v>-4528.5</v>
      </c>
      <c r="O198" s="253">
        <f t="shared" si="209"/>
        <v>-6792.75</v>
      </c>
      <c r="P198" s="253">
        <f t="shared" si="209"/>
        <v>-6792.75</v>
      </c>
      <c r="Q198" s="253">
        <f t="shared" si="209"/>
        <v>-11321.25</v>
      </c>
      <c r="R198" s="253">
        <f t="shared" si="209"/>
        <v>-11321.25</v>
      </c>
      <c r="S198" s="253">
        <f t="shared" si="209"/>
        <v>-18114</v>
      </c>
      <c r="T198" s="253">
        <f t="shared" si="209"/>
        <v>-18114</v>
      </c>
      <c r="U198" s="253">
        <f t="shared" si="209"/>
        <v>-29435.25</v>
      </c>
      <c r="V198" s="253">
        <f t="shared" si="209"/>
        <v>-29435.25</v>
      </c>
      <c r="W198" s="253">
        <f t="shared" si="209"/>
        <v>-47549.25</v>
      </c>
      <c r="X198" s="253">
        <f t="shared" si="209"/>
        <v>-47549.25</v>
      </c>
      <c r="Y198" s="253">
        <f t="shared" si="209"/>
        <v>-76984.5</v>
      </c>
    </row>
    <row r="199" spans="1:25" hidden="1" x14ac:dyDescent="0.2">
      <c r="A199" s="255" t="s">
        <v>95</v>
      </c>
      <c r="B199" s="248" t="s">
        <v>130</v>
      </c>
      <c r="C199" s="248" t="s">
        <v>202</v>
      </c>
      <c r="D199" s="248" t="s">
        <v>212</v>
      </c>
      <c r="E199" s="256" t="s">
        <v>334</v>
      </c>
      <c r="F199" s="248" t="s">
        <v>96</v>
      </c>
      <c r="G199" s="253"/>
      <c r="H199" s="253"/>
      <c r="I199" s="253">
        <v>-2264.25</v>
      </c>
      <c r="J199" s="253">
        <f>G199+I199</f>
        <v>-2264.25</v>
      </c>
      <c r="K199" s="253">
        <v>-2264.25</v>
      </c>
      <c r="L199" s="253">
        <f>H199+J199</f>
        <v>-2264.25</v>
      </c>
      <c r="M199" s="253">
        <f>I199+K199</f>
        <v>-4528.5</v>
      </c>
      <c r="N199" s="253">
        <f t="shared" ref="N199:O199" si="210">J199+L199</f>
        <v>-4528.5</v>
      </c>
      <c r="O199" s="253">
        <f t="shared" si="210"/>
        <v>-6792.75</v>
      </c>
      <c r="P199" s="253">
        <f>L199+N199</f>
        <v>-6792.75</v>
      </c>
      <c r="Q199" s="253">
        <f t="shared" ref="Q199:Y199" si="211">M199+O199</f>
        <v>-11321.25</v>
      </c>
      <c r="R199" s="253">
        <f t="shared" si="211"/>
        <v>-11321.25</v>
      </c>
      <c r="S199" s="253">
        <f t="shared" si="211"/>
        <v>-18114</v>
      </c>
      <c r="T199" s="253">
        <f t="shared" si="211"/>
        <v>-18114</v>
      </c>
      <c r="U199" s="253">
        <f t="shared" si="211"/>
        <v>-29435.25</v>
      </c>
      <c r="V199" s="253">
        <f t="shared" si="211"/>
        <v>-29435.25</v>
      </c>
      <c r="W199" s="253">
        <f t="shared" si="211"/>
        <v>-47549.25</v>
      </c>
      <c r="X199" s="253">
        <f t="shared" si="211"/>
        <v>-47549.25</v>
      </c>
      <c r="Y199" s="253">
        <f t="shared" si="211"/>
        <v>-76984.5</v>
      </c>
    </row>
    <row r="200" spans="1:25" ht="27" hidden="1" customHeight="1" x14ac:dyDescent="0.2">
      <c r="A200" s="255" t="s">
        <v>988</v>
      </c>
      <c r="B200" s="248" t="s">
        <v>130</v>
      </c>
      <c r="C200" s="248" t="s">
        <v>202</v>
      </c>
      <c r="D200" s="248" t="s">
        <v>212</v>
      </c>
      <c r="E200" s="256" t="s">
        <v>455</v>
      </c>
      <c r="F200" s="248"/>
      <c r="G200" s="253"/>
      <c r="H200" s="253"/>
      <c r="I200" s="253">
        <f>I201+I203</f>
        <v>-12509.01</v>
      </c>
      <c r="J200" s="253" t="e">
        <f>J201+J203</f>
        <v>#REF!</v>
      </c>
      <c r="K200" s="253">
        <f>K201+K203</f>
        <v>-12509.01</v>
      </c>
      <c r="L200" s="253" t="e">
        <f>L201+L203</f>
        <v>#REF!</v>
      </c>
      <c r="M200" s="253" t="e">
        <f>M201+M203</f>
        <v>#REF!</v>
      </c>
      <c r="N200" s="253" t="e">
        <f t="shared" ref="N200:X200" si="212">N201+N203</f>
        <v>#REF!</v>
      </c>
      <c r="O200" s="253" t="e">
        <f t="shared" si="212"/>
        <v>#REF!</v>
      </c>
      <c r="P200" s="253" t="e">
        <f t="shared" si="212"/>
        <v>#REF!</v>
      </c>
      <c r="Q200" s="253" t="e">
        <f t="shared" si="212"/>
        <v>#REF!</v>
      </c>
      <c r="R200" s="253" t="e">
        <f t="shared" si="212"/>
        <v>#REF!</v>
      </c>
      <c r="S200" s="253" t="e">
        <f t="shared" si="212"/>
        <v>#REF!</v>
      </c>
      <c r="T200" s="253" t="e">
        <f t="shared" si="212"/>
        <v>#REF!</v>
      </c>
      <c r="U200" s="253" t="e">
        <f t="shared" si="212"/>
        <v>#REF!</v>
      </c>
      <c r="V200" s="253" t="e">
        <f t="shared" si="212"/>
        <v>#REF!</v>
      </c>
      <c r="W200" s="253" t="e">
        <f t="shared" si="212"/>
        <v>#REF!</v>
      </c>
      <c r="X200" s="253" t="e">
        <f t="shared" si="212"/>
        <v>#REF!</v>
      </c>
      <c r="Y200" s="253" t="e">
        <f t="shared" ref="Y200" si="213">Y201+Y203</f>
        <v>#REF!</v>
      </c>
    </row>
    <row r="201" spans="1:25" ht="27" hidden="1" customHeight="1" x14ac:dyDescent="0.2">
      <c r="A201" s="255" t="s">
        <v>977</v>
      </c>
      <c r="B201" s="248" t="s">
        <v>130</v>
      </c>
      <c r="C201" s="248" t="s">
        <v>202</v>
      </c>
      <c r="D201" s="248" t="s">
        <v>212</v>
      </c>
      <c r="E201" s="256" t="s">
        <v>456</v>
      </c>
      <c r="F201" s="248"/>
      <c r="G201" s="253"/>
      <c r="H201" s="253"/>
      <c r="I201" s="253">
        <f>I202</f>
        <v>-2241.17</v>
      </c>
      <c r="J201" s="253" t="e">
        <f>J202</f>
        <v>#REF!</v>
      </c>
      <c r="K201" s="253">
        <f>K202</f>
        <v>-2241.17</v>
      </c>
      <c r="L201" s="253" t="e">
        <f>L202</f>
        <v>#REF!</v>
      </c>
      <c r="M201" s="253" t="e">
        <f>M202</f>
        <v>#REF!</v>
      </c>
      <c r="N201" s="253" t="e">
        <f t="shared" ref="N201:Y201" si="214">N202</f>
        <v>#REF!</v>
      </c>
      <c r="O201" s="253" t="e">
        <f t="shared" si="214"/>
        <v>#REF!</v>
      </c>
      <c r="P201" s="253" t="e">
        <f t="shared" si="214"/>
        <v>#REF!</v>
      </c>
      <c r="Q201" s="253" t="e">
        <f t="shared" si="214"/>
        <v>#REF!</v>
      </c>
      <c r="R201" s="253" t="e">
        <f t="shared" si="214"/>
        <v>#REF!</v>
      </c>
      <c r="S201" s="253" t="e">
        <f t="shared" si="214"/>
        <v>#REF!</v>
      </c>
      <c r="T201" s="253" t="e">
        <f t="shared" si="214"/>
        <v>#REF!</v>
      </c>
      <c r="U201" s="253" t="e">
        <f t="shared" si="214"/>
        <v>#REF!</v>
      </c>
      <c r="V201" s="253" t="e">
        <f t="shared" si="214"/>
        <v>#REF!</v>
      </c>
      <c r="W201" s="253" t="e">
        <f t="shared" si="214"/>
        <v>#REF!</v>
      </c>
      <c r="X201" s="253" t="e">
        <f t="shared" si="214"/>
        <v>#REF!</v>
      </c>
      <c r="Y201" s="253" t="e">
        <f t="shared" si="214"/>
        <v>#REF!</v>
      </c>
    </row>
    <row r="202" spans="1:25" ht="21" hidden="1" customHeight="1" x14ac:dyDescent="0.2">
      <c r="A202" s="255" t="s">
        <v>95</v>
      </c>
      <c r="B202" s="248" t="s">
        <v>130</v>
      </c>
      <c r="C202" s="248" t="s">
        <v>202</v>
      </c>
      <c r="D202" s="248" t="s">
        <v>212</v>
      </c>
      <c r="E202" s="256" t="s">
        <v>456</v>
      </c>
      <c r="F202" s="248" t="s">
        <v>96</v>
      </c>
      <c r="G202" s="253"/>
      <c r="H202" s="253"/>
      <c r="I202" s="253">
        <v>-2241.17</v>
      </c>
      <c r="J202" s="253" t="e">
        <f>#REF!+I202</f>
        <v>#REF!</v>
      </c>
      <c r="K202" s="253">
        <v>-2241.17</v>
      </c>
      <c r="L202" s="253" t="e">
        <f>#REF!+J202</f>
        <v>#REF!</v>
      </c>
      <c r="M202" s="253" t="e">
        <f>#REF!+K202</f>
        <v>#REF!</v>
      </c>
      <c r="N202" s="253" t="e">
        <f>#REF!+L202</f>
        <v>#REF!</v>
      </c>
      <c r="O202" s="253" t="e">
        <f>#REF!+M202</f>
        <v>#REF!</v>
      </c>
      <c r="P202" s="253" t="e">
        <f>#REF!+N202</f>
        <v>#REF!</v>
      </c>
      <c r="Q202" s="253" t="e">
        <f>#REF!+O202</f>
        <v>#REF!</v>
      </c>
      <c r="R202" s="253" t="e">
        <f>#REF!+P202</f>
        <v>#REF!</v>
      </c>
      <c r="S202" s="253" t="e">
        <f>#REF!+Q202</f>
        <v>#REF!</v>
      </c>
      <c r="T202" s="253" t="e">
        <f>#REF!+R202</f>
        <v>#REF!</v>
      </c>
      <c r="U202" s="253" t="e">
        <f>#REF!+S202</f>
        <v>#REF!</v>
      </c>
      <c r="V202" s="253" t="e">
        <f>#REF!+T202</f>
        <v>#REF!</v>
      </c>
      <c r="W202" s="253" t="e">
        <f>#REF!+U202</f>
        <v>#REF!</v>
      </c>
      <c r="X202" s="253" t="e">
        <f>#REF!+V202</f>
        <v>#REF!</v>
      </c>
      <c r="Y202" s="253" t="e">
        <f>#REF!+W202</f>
        <v>#REF!</v>
      </c>
    </row>
    <row r="203" spans="1:25" ht="27" hidden="1" customHeight="1" x14ac:dyDescent="0.2">
      <c r="A203" s="255" t="s">
        <v>989</v>
      </c>
      <c r="B203" s="248" t="s">
        <v>130</v>
      </c>
      <c r="C203" s="248" t="s">
        <v>202</v>
      </c>
      <c r="D203" s="248" t="s">
        <v>212</v>
      </c>
      <c r="E203" s="256" t="s">
        <v>483</v>
      </c>
      <c r="F203" s="248"/>
      <c r="G203" s="253"/>
      <c r="H203" s="253"/>
      <c r="I203" s="253">
        <f>I204+I205+I206+I207+I208+I209</f>
        <v>-10267.84</v>
      </c>
      <c r="J203" s="253" t="e">
        <f>J204+J205+J206+J207+J208+J209</f>
        <v>#REF!</v>
      </c>
      <c r="K203" s="253">
        <f>K204+K205+K206+K207+K208+K209</f>
        <v>-10267.84</v>
      </c>
      <c r="L203" s="253" t="e">
        <f>L204+L205+L206+L207+L208+L209</f>
        <v>#REF!</v>
      </c>
      <c r="M203" s="253" t="e">
        <f>M204+M205+M206+M207+M208+M209</f>
        <v>#REF!</v>
      </c>
      <c r="N203" s="253" t="e">
        <f t="shared" ref="N203:X203" si="215">N204+N205+N206+N207+N208+N209</f>
        <v>#REF!</v>
      </c>
      <c r="O203" s="253" t="e">
        <f t="shared" si="215"/>
        <v>#REF!</v>
      </c>
      <c r="P203" s="253" t="e">
        <f t="shared" si="215"/>
        <v>#REF!</v>
      </c>
      <c r="Q203" s="253" t="e">
        <f t="shared" si="215"/>
        <v>#REF!</v>
      </c>
      <c r="R203" s="253" t="e">
        <f t="shared" si="215"/>
        <v>#REF!</v>
      </c>
      <c r="S203" s="253" t="e">
        <f t="shared" si="215"/>
        <v>#REF!</v>
      </c>
      <c r="T203" s="253" t="e">
        <f t="shared" si="215"/>
        <v>#REF!</v>
      </c>
      <c r="U203" s="253" t="e">
        <f t="shared" si="215"/>
        <v>#REF!</v>
      </c>
      <c r="V203" s="253" t="e">
        <f t="shared" si="215"/>
        <v>#REF!</v>
      </c>
      <c r="W203" s="253" t="e">
        <f t="shared" si="215"/>
        <v>#REF!</v>
      </c>
      <c r="X203" s="253" t="e">
        <f t="shared" si="215"/>
        <v>#REF!</v>
      </c>
      <c r="Y203" s="253" t="e">
        <f t="shared" ref="Y203" si="216">Y204+Y205+Y206+Y207+Y208+Y209</f>
        <v>#REF!</v>
      </c>
    </row>
    <row r="204" spans="1:25" ht="15.75" hidden="1" customHeight="1" x14ac:dyDescent="0.2">
      <c r="A204" s="255" t="s">
        <v>95</v>
      </c>
      <c r="B204" s="248" t="s">
        <v>130</v>
      </c>
      <c r="C204" s="248" t="s">
        <v>202</v>
      </c>
      <c r="D204" s="248" t="s">
        <v>212</v>
      </c>
      <c r="E204" s="256" t="s">
        <v>483</v>
      </c>
      <c r="F204" s="248" t="s">
        <v>96</v>
      </c>
      <c r="G204" s="253"/>
      <c r="H204" s="253"/>
      <c r="I204" s="253">
        <v>-7598.11</v>
      </c>
      <c r="J204" s="253" t="e">
        <f>#REF!+I204</f>
        <v>#REF!</v>
      </c>
      <c r="K204" s="253">
        <v>-7598.11</v>
      </c>
      <c r="L204" s="253" t="e">
        <f>#REF!+J204</f>
        <v>#REF!</v>
      </c>
      <c r="M204" s="253" t="e">
        <f>#REF!+K204</f>
        <v>#REF!</v>
      </c>
      <c r="N204" s="253" t="e">
        <f>#REF!+L204</f>
        <v>#REF!</v>
      </c>
      <c r="O204" s="253" t="e">
        <f>#REF!+M204</f>
        <v>#REF!</v>
      </c>
      <c r="P204" s="253" t="e">
        <f>#REF!+N204</f>
        <v>#REF!</v>
      </c>
      <c r="Q204" s="253" t="e">
        <f>#REF!+O204</f>
        <v>#REF!</v>
      </c>
      <c r="R204" s="253" t="e">
        <f>#REF!+P204</f>
        <v>#REF!</v>
      </c>
      <c r="S204" s="253" t="e">
        <f>#REF!+Q204</f>
        <v>#REF!</v>
      </c>
      <c r="T204" s="253" t="e">
        <f>#REF!+R204</f>
        <v>#REF!</v>
      </c>
      <c r="U204" s="253" t="e">
        <f>#REF!+S204</f>
        <v>#REF!</v>
      </c>
      <c r="V204" s="253" t="e">
        <f>#REF!+T204</f>
        <v>#REF!</v>
      </c>
      <c r="W204" s="253" t="e">
        <f>#REF!+U204</f>
        <v>#REF!</v>
      </c>
      <c r="X204" s="253" t="e">
        <f>#REF!+V204</f>
        <v>#REF!</v>
      </c>
      <c r="Y204" s="253" t="e">
        <f>#REF!+W204</f>
        <v>#REF!</v>
      </c>
    </row>
    <row r="205" spans="1:25" ht="12.75" hidden="1" customHeight="1" x14ac:dyDescent="0.2">
      <c r="A205" s="255" t="s">
        <v>97</v>
      </c>
      <c r="B205" s="248" t="s">
        <v>130</v>
      </c>
      <c r="C205" s="248" t="s">
        <v>202</v>
      </c>
      <c r="D205" s="248" t="s">
        <v>212</v>
      </c>
      <c r="E205" s="256" t="s">
        <v>483</v>
      </c>
      <c r="F205" s="248" t="s">
        <v>98</v>
      </c>
      <c r="G205" s="253"/>
      <c r="H205" s="253"/>
      <c r="I205" s="253">
        <v>-511.2</v>
      </c>
      <c r="J205" s="253" t="e">
        <f>#REF!+I205</f>
        <v>#REF!</v>
      </c>
      <c r="K205" s="253">
        <v>-511.2</v>
      </c>
      <c r="L205" s="253" t="e">
        <f>#REF!+J205</f>
        <v>#REF!</v>
      </c>
      <c r="M205" s="253" t="e">
        <f>#REF!+K205</f>
        <v>#REF!</v>
      </c>
      <c r="N205" s="253" t="e">
        <f>#REF!+L205</f>
        <v>#REF!</v>
      </c>
      <c r="O205" s="253" t="e">
        <f>#REF!+M205</f>
        <v>#REF!</v>
      </c>
      <c r="P205" s="253" t="e">
        <f>#REF!+N205</f>
        <v>#REF!</v>
      </c>
      <c r="Q205" s="253" t="e">
        <f>#REF!+O205</f>
        <v>#REF!</v>
      </c>
      <c r="R205" s="253" t="e">
        <f>#REF!+P205</f>
        <v>#REF!</v>
      </c>
      <c r="S205" s="253" t="e">
        <f>#REF!+Q205</f>
        <v>#REF!</v>
      </c>
      <c r="T205" s="253" t="e">
        <f>#REF!+R205</f>
        <v>#REF!</v>
      </c>
      <c r="U205" s="253" t="e">
        <f>#REF!+S205</f>
        <v>#REF!</v>
      </c>
      <c r="V205" s="253" t="e">
        <f>#REF!+T205</f>
        <v>#REF!</v>
      </c>
      <c r="W205" s="253" t="e">
        <f>#REF!+U205</f>
        <v>#REF!</v>
      </c>
      <c r="X205" s="253" t="e">
        <f>#REF!+V205</f>
        <v>#REF!</v>
      </c>
      <c r="Y205" s="253" t="e">
        <f>#REF!+W205</f>
        <v>#REF!</v>
      </c>
    </row>
    <row r="206" spans="1:25" ht="12.75" hidden="1" customHeight="1" x14ac:dyDescent="0.2">
      <c r="A206" s="255" t="s">
        <v>99</v>
      </c>
      <c r="B206" s="248" t="s">
        <v>130</v>
      </c>
      <c r="C206" s="248" t="s">
        <v>202</v>
      </c>
      <c r="D206" s="248" t="s">
        <v>212</v>
      </c>
      <c r="E206" s="256" t="s">
        <v>483</v>
      </c>
      <c r="F206" s="248" t="s">
        <v>100</v>
      </c>
      <c r="G206" s="253"/>
      <c r="H206" s="253"/>
      <c r="I206" s="253">
        <v>-200</v>
      </c>
      <c r="J206" s="253" t="e">
        <f>#REF!+I206</f>
        <v>#REF!</v>
      </c>
      <c r="K206" s="253">
        <v>-200</v>
      </c>
      <c r="L206" s="253" t="e">
        <f>#REF!+J206</f>
        <v>#REF!</v>
      </c>
      <c r="M206" s="253" t="e">
        <f>#REF!+K206</f>
        <v>#REF!</v>
      </c>
      <c r="N206" s="253" t="e">
        <f>#REF!+L206</f>
        <v>#REF!</v>
      </c>
      <c r="O206" s="253" t="e">
        <f>#REF!+M206</f>
        <v>#REF!</v>
      </c>
      <c r="P206" s="253" t="e">
        <f>#REF!+N206</f>
        <v>#REF!</v>
      </c>
      <c r="Q206" s="253" t="e">
        <f>#REF!+O206</f>
        <v>#REF!</v>
      </c>
      <c r="R206" s="253" t="e">
        <f>#REF!+P206</f>
        <v>#REF!</v>
      </c>
      <c r="S206" s="253" t="e">
        <f>#REF!+Q206</f>
        <v>#REF!</v>
      </c>
      <c r="T206" s="253" t="e">
        <f>#REF!+R206</f>
        <v>#REF!</v>
      </c>
      <c r="U206" s="253" t="e">
        <f>#REF!+S206</f>
        <v>#REF!</v>
      </c>
      <c r="V206" s="253" t="e">
        <f>#REF!+T206</f>
        <v>#REF!</v>
      </c>
      <c r="W206" s="253" t="e">
        <f>#REF!+U206</f>
        <v>#REF!</v>
      </c>
      <c r="X206" s="253" t="e">
        <f>#REF!+V206</f>
        <v>#REF!</v>
      </c>
      <c r="Y206" s="253" t="e">
        <f>#REF!+W206</f>
        <v>#REF!</v>
      </c>
    </row>
    <row r="207" spans="1:25" ht="12.75" hidden="1" customHeight="1" x14ac:dyDescent="0.2">
      <c r="A207" s="255" t="s">
        <v>93</v>
      </c>
      <c r="B207" s="248" t="s">
        <v>130</v>
      </c>
      <c r="C207" s="248" t="s">
        <v>202</v>
      </c>
      <c r="D207" s="248" t="s">
        <v>212</v>
      </c>
      <c r="E207" s="256" t="s">
        <v>483</v>
      </c>
      <c r="F207" s="248" t="s">
        <v>94</v>
      </c>
      <c r="G207" s="253"/>
      <c r="H207" s="253"/>
      <c r="I207" s="253">
        <v>-1788.53</v>
      </c>
      <c r="J207" s="253" t="e">
        <f>#REF!+I207</f>
        <v>#REF!</v>
      </c>
      <c r="K207" s="253">
        <v>-1788.53</v>
      </c>
      <c r="L207" s="253" t="e">
        <f>#REF!+J207</f>
        <v>#REF!</v>
      </c>
      <c r="M207" s="253" t="e">
        <f>#REF!+K207</f>
        <v>#REF!</v>
      </c>
      <c r="N207" s="253" t="e">
        <f>#REF!+L207</f>
        <v>#REF!</v>
      </c>
      <c r="O207" s="253" t="e">
        <f>#REF!+M207</f>
        <v>#REF!</v>
      </c>
      <c r="P207" s="253" t="e">
        <f>#REF!+N207</f>
        <v>#REF!</v>
      </c>
      <c r="Q207" s="253" t="e">
        <f>#REF!+O207</f>
        <v>#REF!</v>
      </c>
      <c r="R207" s="253" t="e">
        <f>#REF!+P207</f>
        <v>#REF!</v>
      </c>
      <c r="S207" s="253" t="e">
        <f>#REF!+Q207</f>
        <v>#REF!</v>
      </c>
      <c r="T207" s="253" t="e">
        <f>#REF!+R207</f>
        <v>#REF!</v>
      </c>
      <c r="U207" s="253" t="e">
        <f>#REF!+S207</f>
        <v>#REF!</v>
      </c>
      <c r="V207" s="253" t="e">
        <f>#REF!+T207</f>
        <v>#REF!</v>
      </c>
      <c r="W207" s="253" t="e">
        <f>#REF!+U207</f>
        <v>#REF!</v>
      </c>
      <c r="X207" s="253" t="e">
        <f>#REF!+V207</f>
        <v>#REF!</v>
      </c>
      <c r="Y207" s="253" t="e">
        <f>#REF!+W207</f>
        <v>#REF!</v>
      </c>
    </row>
    <row r="208" spans="1:25" ht="12.75" hidden="1" customHeight="1" x14ac:dyDescent="0.2">
      <c r="A208" s="255" t="s">
        <v>103</v>
      </c>
      <c r="B208" s="248" t="s">
        <v>130</v>
      </c>
      <c r="C208" s="248" t="s">
        <v>202</v>
      </c>
      <c r="D208" s="248" t="s">
        <v>212</v>
      </c>
      <c r="E208" s="256" t="s">
        <v>483</v>
      </c>
      <c r="F208" s="248" t="s">
        <v>104</v>
      </c>
      <c r="G208" s="253"/>
      <c r="H208" s="253"/>
      <c r="I208" s="253">
        <v>-31</v>
      </c>
      <c r="J208" s="253" t="e">
        <f>#REF!+I208</f>
        <v>#REF!</v>
      </c>
      <c r="K208" s="253">
        <v>-31</v>
      </c>
      <c r="L208" s="253" t="e">
        <f>#REF!+J208</f>
        <v>#REF!</v>
      </c>
      <c r="M208" s="253" t="e">
        <f>#REF!+K208</f>
        <v>#REF!</v>
      </c>
      <c r="N208" s="253" t="e">
        <f>#REF!+L208</f>
        <v>#REF!</v>
      </c>
      <c r="O208" s="253" t="e">
        <f>#REF!+M208</f>
        <v>#REF!</v>
      </c>
      <c r="P208" s="253" t="e">
        <f>#REF!+N208</f>
        <v>#REF!</v>
      </c>
      <c r="Q208" s="253" t="e">
        <f>#REF!+O208</f>
        <v>#REF!</v>
      </c>
      <c r="R208" s="253" t="e">
        <f>#REF!+P208</f>
        <v>#REF!</v>
      </c>
      <c r="S208" s="253" t="e">
        <f>#REF!+Q208</f>
        <v>#REF!</v>
      </c>
      <c r="T208" s="253" t="e">
        <f>#REF!+R208</f>
        <v>#REF!</v>
      </c>
      <c r="U208" s="253" t="e">
        <f>#REF!+S208</f>
        <v>#REF!</v>
      </c>
      <c r="V208" s="253" t="e">
        <f>#REF!+T208</f>
        <v>#REF!</v>
      </c>
      <c r="W208" s="253" t="e">
        <f>#REF!+U208</f>
        <v>#REF!</v>
      </c>
      <c r="X208" s="253" t="e">
        <f>#REF!+V208</f>
        <v>#REF!</v>
      </c>
      <c r="Y208" s="253" t="e">
        <f>#REF!+W208</f>
        <v>#REF!</v>
      </c>
    </row>
    <row r="209" spans="1:25" ht="15" hidden="1" customHeight="1" x14ac:dyDescent="0.2">
      <c r="A209" s="255" t="s">
        <v>400</v>
      </c>
      <c r="B209" s="248" t="s">
        <v>130</v>
      </c>
      <c r="C209" s="248" t="s">
        <v>202</v>
      </c>
      <c r="D209" s="248" t="s">
        <v>212</v>
      </c>
      <c r="E209" s="256" t="s">
        <v>483</v>
      </c>
      <c r="F209" s="248" t="s">
        <v>106</v>
      </c>
      <c r="G209" s="253"/>
      <c r="H209" s="253"/>
      <c r="I209" s="253">
        <v>-139</v>
      </c>
      <c r="J209" s="253" t="e">
        <f>#REF!+I209</f>
        <v>#REF!</v>
      </c>
      <c r="K209" s="253">
        <v>-139</v>
      </c>
      <c r="L209" s="253" t="e">
        <f>#REF!+J209</f>
        <v>#REF!</v>
      </c>
      <c r="M209" s="253" t="e">
        <f>#REF!+K209</f>
        <v>#REF!</v>
      </c>
      <c r="N209" s="253" t="e">
        <f>#REF!+L209</f>
        <v>#REF!</v>
      </c>
      <c r="O209" s="253" t="e">
        <f>#REF!+M209</f>
        <v>#REF!</v>
      </c>
      <c r="P209" s="253" t="e">
        <f>#REF!+N209</f>
        <v>#REF!</v>
      </c>
      <c r="Q209" s="253" t="e">
        <f>#REF!+O209</f>
        <v>#REF!</v>
      </c>
      <c r="R209" s="253" t="e">
        <f>#REF!+P209</f>
        <v>#REF!</v>
      </c>
      <c r="S209" s="253" t="e">
        <f>#REF!+Q209</f>
        <v>#REF!</v>
      </c>
      <c r="T209" s="253" t="e">
        <f>#REF!+R209</f>
        <v>#REF!</v>
      </c>
      <c r="U209" s="253" t="e">
        <f>#REF!+S209</f>
        <v>#REF!</v>
      </c>
      <c r="V209" s="253" t="e">
        <f>#REF!+T209</f>
        <v>#REF!</v>
      </c>
      <c r="W209" s="253" t="e">
        <f>#REF!+U209</f>
        <v>#REF!</v>
      </c>
      <c r="X209" s="253" t="e">
        <f>#REF!+V209</f>
        <v>#REF!</v>
      </c>
      <c r="Y209" s="253" t="e">
        <f>#REF!+W209</f>
        <v>#REF!</v>
      </c>
    </row>
    <row r="210" spans="1:25" ht="12.75" hidden="1" customHeight="1" x14ac:dyDescent="0.2">
      <c r="A210" s="255" t="s">
        <v>404</v>
      </c>
      <c r="B210" s="248" t="s">
        <v>130</v>
      </c>
      <c r="C210" s="248" t="s">
        <v>202</v>
      </c>
      <c r="D210" s="248" t="s">
        <v>212</v>
      </c>
      <c r="E210" s="248" t="s">
        <v>62</v>
      </c>
      <c r="F210" s="248"/>
      <c r="G210" s="253"/>
      <c r="H210" s="253"/>
      <c r="I210" s="253">
        <f>I211</f>
        <v>-9411.64</v>
      </c>
      <c r="J210" s="253">
        <f>J211</f>
        <v>-9411.64</v>
      </c>
      <c r="K210" s="253">
        <f>K211</f>
        <v>-9411.64</v>
      </c>
      <c r="L210" s="253">
        <f>L211</f>
        <v>-9411.64</v>
      </c>
      <c r="M210" s="253">
        <f>M211</f>
        <v>-18823.28</v>
      </c>
      <c r="N210" s="253">
        <f t="shared" ref="N210:Y210" si="217">N211</f>
        <v>-18823.28</v>
      </c>
      <c r="O210" s="253">
        <f t="shared" si="217"/>
        <v>-28234.920000000002</v>
      </c>
      <c r="P210" s="253">
        <f t="shared" si="217"/>
        <v>-28234.920000000002</v>
      </c>
      <c r="Q210" s="253">
        <f t="shared" si="217"/>
        <v>-47058.2</v>
      </c>
      <c r="R210" s="253">
        <f t="shared" si="217"/>
        <v>-47058.2</v>
      </c>
      <c r="S210" s="253">
        <f t="shared" si="217"/>
        <v>-75293.119999999995</v>
      </c>
      <c r="T210" s="253">
        <f t="shared" si="217"/>
        <v>-75293.119999999995</v>
      </c>
      <c r="U210" s="253">
        <f t="shared" si="217"/>
        <v>-122351.31999999999</v>
      </c>
      <c r="V210" s="253">
        <f t="shared" si="217"/>
        <v>-122351.31999999999</v>
      </c>
      <c r="W210" s="253">
        <f t="shared" si="217"/>
        <v>-197644.43999999997</v>
      </c>
      <c r="X210" s="253">
        <f t="shared" si="217"/>
        <v>-197644.43999999997</v>
      </c>
      <c r="Y210" s="253">
        <f t="shared" si="217"/>
        <v>-319995.76</v>
      </c>
    </row>
    <row r="211" spans="1:25" ht="27" hidden="1" customHeight="1" x14ac:dyDescent="0.2">
      <c r="A211" s="255" t="s">
        <v>422</v>
      </c>
      <c r="B211" s="248" t="s">
        <v>130</v>
      </c>
      <c r="C211" s="248" t="s">
        <v>202</v>
      </c>
      <c r="D211" s="248" t="s">
        <v>212</v>
      </c>
      <c r="E211" s="248" t="s">
        <v>431</v>
      </c>
      <c r="F211" s="248"/>
      <c r="G211" s="253"/>
      <c r="H211" s="253"/>
      <c r="I211" s="253">
        <f>I212+I213+I214+I215+I216+I217</f>
        <v>-9411.64</v>
      </c>
      <c r="J211" s="253">
        <f>J212+J213+J214+J215+J216+J217</f>
        <v>-9411.64</v>
      </c>
      <c r="K211" s="253">
        <f>K212+K213+K214+K215+K216+K217</f>
        <v>-9411.64</v>
      </c>
      <c r="L211" s="253">
        <f>L212+L213+L214+L215+L216+L217</f>
        <v>-9411.64</v>
      </c>
      <c r="M211" s="253">
        <f>M212+M213+M214+M215+M216+M217</f>
        <v>-18823.28</v>
      </c>
      <c r="N211" s="253">
        <f t="shared" ref="N211:X211" si="218">N212+N213+N214+N215+N216+N217</f>
        <v>-18823.28</v>
      </c>
      <c r="O211" s="253">
        <f t="shared" si="218"/>
        <v>-28234.920000000002</v>
      </c>
      <c r="P211" s="253">
        <f t="shared" si="218"/>
        <v>-28234.920000000002</v>
      </c>
      <c r="Q211" s="253">
        <f t="shared" si="218"/>
        <v>-47058.2</v>
      </c>
      <c r="R211" s="253">
        <f t="shared" si="218"/>
        <v>-47058.2</v>
      </c>
      <c r="S211" s="253">
        <f t="shared" si="218"/>
        <v>-75293.119999999995</v>
      </c>
      <c r="T211" s="253">
        <f t="shared" si="218"/>
        <v>-75293.119999999995</v>
      </c>
      <c r="U211" s="253">
        <f t="shared" si="218"/>
        <v>-122351.31999999999</v>
      </c>
      <c r="V211" s="253">
        <f t="shared" si="218"/>
        <v>-122351.31999999999</v>
      </c>
      <c r="W211" s="253">
        <f t="shared" si="218"/>
        <v>-197644.43999999997</v>
      </c>
      <c r="X211" s="253">
        <f t="shared" si="218"/>
        <v>-197644.43999999997</v>
      </c>
      <c r="Y211" s="253">
        <f t="shared" ref="Y211" si="219">Y212+Y213+Y214+Y215+Y216+Y217</f>
        <v>-319995.76</v>
      </c>
    </row>
    <row r="212" spans="1:25" ht="12.75" hidden="1" customHeight="1" x14ac:dyDescent="0.2">
      <c r="A212" s="255" t="s">
        <v>95</v>
      </c>
      <c r="B212" s="248" t="s">
        <v>130</v>
      </c>
      <c r="C212" s="248" t="s">
        <v>202</v>
      </c>
      <c r="D212" s="248" t="s">
        <v>212</v>
      </c>
      <c r="E212" s="248" t="s">
        <v>431</v>
      </c>
      <c r="F212" s="248" t="s">
        <v>96</v>
      </c>
      <c r="G212" s="253"/>
      <c r="H212" s="253"/>
      <c r="I212" s="253">
        <v>-6780.24</v>
      </c>
      <c r="J212" s="253">
        <f t="shared" ref="J212:J217" si="220">G212+I212</f>
        <v>-6780.24</v>
      </c>
      <c r="K212" s="253">
        <v>-6780.24</v>
      </c>
      <c r="L212" s="253">
        <f t="shared" ref="L212:Y217" si="221">H212+J212</f>
        <v>-6780.24</v>
      </c>
      <c r="M212" s="253">
        <f t="shared" si="221"/>
        <v>-13560.48</v>
      </c>
      <c r="N212" s="253">
        <f t="shared" si="221"/>
        <v>-13560.48</v>
      </c>
      <c r="O212" s="253">
        <f t="shared" si="221"/>
        <v>-20340.72</v>
      </c>
      <c r="P212" s="253">
        <f t="shared" si="221"/>
        <v>-20340.72</v>
      </c>
      <c r="Q212" s="253">
        <f t="shared" si="221"/>
        <v>-33901.199999999997</v>
      </c>
      <c r="R212" s="253">
        <f t="shared" si="221"/>
        <v>-33901.199999999997</v>
      </c>
      <c r="S212" s="253">
        <f t="shared" si="221"/>
        <v>-54241.919999999998</v>
      </c>
      <c r="T212" s="253">
        <f t="shared" si="221"/>
        <v>-54241.919999999998</v>
      </c>
      <c r="U212" s="253">
        <f t="shared" si="221"/>
        <v>-88143.12</v>
      </c>
      <c r="V212" s="253">
        <f t="shared" si="221"/>
        <v>-88143.12</v>
      </c>
      <c r="W212" s="253">
        <f t="shared" si="221"/>
        <v>-142385.03999999998</v>
      </c>
      <c r="X212" s="253">
        <f t="shared" si="221"/>
        <v>-142385.03999999998</v>
      </c>
      <c r="Y212" s="253">
        <f t="shared" si="221"/>
        <v>-230528.15999999997</v>
      </c>
    </row>
    <row r="213" spans="1:25" ht="12.75" hidden="1" customHeight="1" x14ac:dyDescent="0.2">
      <c r="A213" s="255" t="s">
        <v>97</v>
      </c>
      <c r="B213" s="248" t="s">
        <v>130</v>
      </c>
      <c r="C213" s="248" t="s">
        <v>202</v>
      </c>
      <c r="D213" s="248" t="s">
        <v>212</v>
      </c>
      <c r="E213" s="248" t="s">
        <v>431</v>
      </c>
      <c r="F213" s="248" t="s">
        <v>98</v>
      </c>
      <c r="G213" s="253"/>
      <c r="H213" s="253"/>
      <c r="I213" s="253">
        <v>-281.39999999999998</v>
      </c>
      <c r="J213" s="253">
        <f t="shared" si="220"/>
        <v>-281.39999999999998</v>
      </c>
      <c r="K213" s="253">
        <v>-281.39999999999998</v>
      </c>
      <c r="L213" s="253">
        <f t="shared" si="221"/>
        <v>-281.39999999999998</v>
      </c>
      <c r="M213" s="253">
        <f t="shared" si="221"/>
        <v>-562.79999999999995</v>
      </c>
      <c r="N213" s="253">
        <f t="shared" si="221"/>
        <v>-562.79999999999995</v>
      </c>
      <c r="O213" s="253">
        <f t="shared" si="221"/>
        <v>-844.19999999999993</v>
      </c>
      <c r="P213" s="253">
        <f t="shared" si="221"/>
        <v>-844.19999999999993</v>
      </c>
      <c r="Q213" s="253">
        <f t="shared" si="221"/>
        <v>-1407</v>
      </c>
      <c r="R213" s="253">
        <f t="shared" si="221"/>
        <v>-1407</v>
      </c>
      <c r="S213" s="253">
        <f t="shared" si="221"/>
        <v>-2251.1999999999998</v>
      </c>
      <c r="T213" s="253">
        <f t="shared" si="221"/>
        <v>-2251.1999999999998</v>
      </c>
      <c r="U213" s="253">
        <f t="shared" si="221"/>
        <v>-3658.2</v>
      </c>
      <c r="V213" s="253">
        <f t="shared" si="221"/>
        <v>-3658.2</v>
      </c>
      <c r="W213" s="253">
        <f t="shared" si="221"/>
        <v>-5909.4</v>
      </c>
      <c r="X213" s="253">
        <f t="shared" si="221"/>
        <v>-5909.4</v>
      </c>
      <c r="Y213" s="253">
        <f t="shared" si="221"/>
        <v>-9567.5999999999985</v>
      </c>
    </row>
    <row r="214" spans="1:25" ht="17.25" hidden="1" customHeight="1" x14ac:dyDescent="0.2">
      <c r="A214" s="255" t="s">
        <v>99</v>
      </c>
      <c r="B214" s="248" t="s">
        <v>130</v>
      </c>
      <c r="C214" s="248" t="s">
        <v>202</v>
      </c>
      <c r="D214" s="248" t="s">
        <v>212</v>
      </c>
      <c r="E214" s="248" t="s">
        <v>431</v>
      </c>
      <c r="F214" s="248" t="s">
        <v>100</v>
      </c>
      <c r="G214" s="253"/>
      <c r="H214" s="253"/>
      <c r="I214" s="253">
        <v>-200</v>
      </c>
      <c r="J214" s="253">
        <f t="shared" si="220"/>
        <v>-200</v>
      </c>
      <c r="K214" s="253">
        <v>-200</v>
      </c>
      <c r="L214" s="253">
        <f t="shared" si="221"/>
        <v>-200</v>
      </c>
      <c r="M214" s="253">
        <f t="shared" si="221"/>
        <v>-400</v>
      </c>
      <c r="N214" s="253">
        <f t="shared" si="221"/>
        <v>-400</v>
      </c>
      <c r="O214" s="253">
        <f t="shared" si="221"/>
        <v>-600</v>
      </c>
      <c r="P214" s="253">
        <f t="shared" si="221"/>
        <v>-600</v>
      </c>
      <c r="Q214" s="253">
        <f t="shared" si="221"/>
        <v>-1000</v>
      </c>
      <c r="R214" s="253">
        <f t="shared" si="221"/>
        <v>-1000</v>
      </c>
      <c r="S214" s="253">
        <f t="shared" si="221"/>
        <v>-1600</v>
      </c>
      <c r="T214" s="253">
        <f t="shared" si="221"/>
        <v>-1600</v>
      </c>
      <c r="U214" s="253">
        <f t="shared" si="221"/>
        <v>-2600</v>
      </c>
      <c r="V214" s="253">
        <f t="shared" si="221"/>
        <v>-2600</v>
      </c>
      <c r="W214" s="253">
        <f t="shared" si="221"/>
        <v>-4200</v>
      </c>
      <c r="X214" s="253">
        <f t="shared" si="221"/>
        <v>-4200</v>
      </c>
      <c r="Y214" s="253">
        <f t="shared" si="221"/>
        <v>-6800</v>
      </c>
    </row>
    <row r="215" spans="1:25" ht="21" hidden="1" customHeight="1" x14ac:dyDescent="0.2">
      <c r="A215" s="255" t="s">
        <v>93</v>
      </c>
      <c r="B215" s="248" t="s">
        <v>130</v>
      </c>
      <c r="C215" s="248" t="s">
        <v>202</v>
      </c>
      <c r="D215" s="248" t="s">
        <v>212</v>
      </c>
      <c r="E215" s="248" t="s">
        <v>431</v>
      </c>
      <c r="F215" s="248" t="s">
        <v>94</v>
      </c>
      <c r="G215" s="253"/>
      <c r="H215" s="253"/>
      <c r="I215" s="253">
        <v>-2000</v>
      </c>
      <c r="J215" s="253">
        <f t="shared" si="220"/>
        <v>-2000</v>
      </c>
      <c r="K215" s="253">
        <v>-2000</v>
      </c>
      <c r="L215" s="253">
        <f t="shared" si="221"/>
        <v>-2000</v>
      </c>
      <c r="M215" s="253">
        <f t="shared" si="221"/>
        <v>-4000</v>
      </c>
      <c r="N215" s="253">
        <f t="shared" si="221"/>
        <v>-4000</v>
      </c>
      <c r="O215" s="253">
        <f t="shared" si="221"/>
        <v>-6000</v>
      </c>
      <c r="P215" s="253">
        <f t="shared" si="221"/>
        <v>-6000</v>
      </c>
      <c r="Q215" s="253">
        <f t="shared" si="221"/>
        <v>-10000</v>
      </c>
      <c r="R215" s="253">
        <f t="shared" si="221"/>
        <v>-10000</v>
      </c>
      <c r="S215" s="253">
        <f t="shared" si="221"/>
        <v>-16000</v>
      </c>
      <c r="T215" s="253">
        <f t="shared" si="221"/>
        <v>-16000</v>
      </c>
      <c r="U215" s="253">
        <f t="shared" si="221"/>
        <v>-26000</v>
      </c>
      <c r="V215" s="253">
        <f t="shared" si="221"/>
        <v>-26000</v>
      </c>
      <c r="W215" s="253">
        <f t="shared" si="221"/>
        <v>-42000</v>
      </c>
      <c r="X215" s="253">
        <f t="shared" si="221"/>
        <v>-42000</v>
      </c>
      <c r="Y215" s="253">
        <f t="shared" si="221"/>
        <v>-68000</v>
      </c>
    </row>
    <row r="216" spans="1:25" ht="12.75" hidden="1" customHeight="1" x14ac:dyDescent="0.2">
      <c r="A216" s="255" t="s">
        <v>103</v>
      </c>
      <c r="B216" s="248" t="s">
        <v>130</v>
      </c>
      <c r="C216" s="248" t="s">
        <v>202</v>
      </c>
      <c r="D216" s="248" t="s">
        <v>212</v>
      </c>
      <c r="E216" s="248" t="s">
        <v>431</v>
      </c>
      <c r="F216" s="248" t="s">
        <v>104</v>
      </c>
      <c r="G216" s="253"/>
      <c r="H216" s="253"/>
      <c r="I216" s="253">
        <v>-31</v>
      </c>
      <c r="J216" s="253">
        <f t="shared" si="220"/>
        <v>-31</v>
      </c>
      <c r="K216" s="253">
        <v>-31</v>
      </c>
      <c r="L216" s="253">
        <f t="shared" si="221"/>
        <v>-31</v>
      </c>
      <c r="M216" s="253">
        <f t="shared" si="221"/>
        <v>-62</v>
      </c>
      <c r="N216" s="253">
        <f t="shared" si="221"/>
        <v>-62</v>
      </c>
      <c r="O216" s="253">
        <f t="shared" si="221"/>
        <v>-93</v>
      </c>
      <c r="P216" s="253">
        <f t="shared" si="221"/>
        <v>-93</v>
      </c>
      <c r="Q216" s="253">
        <f t="shared" si="221"/>
        <v>-155</v>
      </c>
      <c r="R216" s="253">
        <f t="shared" si="221"/>
        <v>-155</v>
      </c>
      <c r="S216" s="253">
        <f t="shared" si="221"/>
        <v>-248</v>
      </c>
      <c r="T216" s="253">
        <f t="shared" si="221"/>
        <v>-248</v>
      </c>
      <c r="U216" s="253">
        <f t="shared" si="221"/>
        <v>-403</v>
      </c>
      <c r="V216" s="253">
        <f t="shared" si="221"/>
        <v>-403</v>
      </c>
      <c r="W216" s="253">
        <f t="shared" si="221"/>
        <v>-651</v>
      </c>
      <c r="X216" s="253">
        <f t="shared" si="221"/>
        <v>-651</v>
      </c>
      <c r="Y216" s="253">
        <f t="shared" si="221"/>
        <v>-1054</v>
      </c>
    </row>
    <row r="217" spans="1:25" ht="12.75" hidden="1" customHeight="1" x14ac:dyDescent="0.2">
      <c r="A217" s="255" t="s">
        <v>400</v>
      </c>
      <c r="B217" s="248" t="s">
        <v>130</v>
      </c>
      <c r="C217" s="248" t="s">
        <v>202</v>
      </c>
      <c r="D217" s="248" t="s">
        <v>212</v>
      </c>
      <c r="E217" s="248" t="s">
        <v>431</v>
      </c>
      <c r="F217" s="248" t="s">
        <v>106</v>
      </c>
      <c r="G217" s="253"/>
      <c r="H217" s="253"/>
      <c r="I217" s="253">
        <v>-119</v>
      </c>
      <c r="J217" s="253">
        <f t="shared" si="220"/>
        <v>-119</v>
      </c>
      <c r="K217" s="253">
        <v>-119</v>
      </c>
      <c r="L217" s="253">
        <f t="shared" si="221"/>
        <v>-119</v>
      </c>
      <c r="M217" s="253">
        <f t="shared" si="221"/>
        <v>-238</v>
      </c>
      <c r="N217" s="253">
        <f t="shared" si="221"/>
        <v>-238</v>
      </c>
      <c r="O217" s="253">
        <f t="shared" si="221"/>
        <v>-357</v>
      </c>
      <c r="P217" s="253">
        <f t="shared" si="221"/>
        <v>-357</v>
      </c>
      <c r="Q217" s="253">
        <f t="shared" si="221"/>
        <v>-595</v>
      </c>
      <c r="R217" s="253">
        <f t="shared" si="221"/>
        <v>-595</v>
      </c>
      <c r="S217" s="253">
        <f t="shared" si="221"/>
        <v>-952</v>
      </c>
      <c r="T217" s="253">
        <f t="shared" si="221"/>
        <v>-952</v>
      </c>
      <c r="U217" s="253">
        <f t="shared" si="221"/>
        <v>-1547</v>
      </c>
      <c r="V217" s="253">
        <f t="shared" si="221"/>
        <v>-1547</v>
      </c>
      <c r="W217" s="253">
        <f t="shared" si="221"/>
        <v>-2499</v>
      </c>
      <c r="X217" s="253">
        <f t="shared" si="221"/>
        <v>-2499</v>
      </c>
      <c r="Y217" s="253">
        <f t="shared" si="221"/>
        <v>-4046</v>
      </c>
    </row>
    <row r="218" spans="1:25" ht="30.75" customHeight="1" x14ac:dyDescent="0.2">
      <c r="A218" s="255" t="s">
        <v>977</v>
      </c>
      <c r="B218" s="248" t="s">
        <v>130</v>
      </c>
      <c r="C218" s="248" t="s">
        <v>202</v>
      </c>
      <c r="D218" s="248" t="s">
        <v>212</v>
      </c>
      <c r="E218" s="248"/>
      <c r="F218" s="248"/>
      <c r="G218" s="253" t="e">
        <f>G220+#REF!+G228+G229+G230+G232+G233</f>
        <v>#REF!</v>
      </c>
      <c r="H218" s="253" t="e">
        <f>H219+#REF!+H228+H229+H230+H232+H233+H224+H225</f>
        <v>#REF!</v>
      </c>
      <c r="I218" s="253" t="e">
        <f>I219+#REF!+I228+I229+I230+I232+I233+I224+I225</f>
        <v>#REF!</v>
      </c>
      <c r="J218" s="253" t="e">
        <f>J219+#REF!+J228+J229+J230+J232+J233+J224+J225</f>
        <v>#REF!</v>
      </c>
      <c r="K218" s="253" t="e">
        <f>K219+#REF!+K228+K229+K230+K232+K233+K224+K225+K234</f>
        <v>#REF!</v>
      </c>
      <c r="L218" s="253">
        <f>L219+L228+L229+L230+L232+L233+L224+L225+L234</f>
        <v>9532</v>
      </c>
      <c r="M218" s="253">
        <f>M219+M228+M229+M230+M232+M233+M224+M225+M234</f>
        <v>9532</v>
      </c>
      <c r="N218" s="253">
        <f t="shared" ref="N218:Q218" si="222">N219+N228+N229+N230+N232+N233+N224+N225+N234</f>
        <v>404</v>
      </c>
      <c r="O218" s="253">
        <f t="shared" si="222"/>
        <v>9936</v>
      </c>
      <c r="P218" s="253">
        <f t="shared" si="222"/>
        <v>9936</v>
      </c>
      <c r="Q218" s="253">
        <f t="shared" si="222"/>
        <v>0</v>
      </c>
      <c r="R218" s="253">
        <f>R219+R223</f>
        <v>18875.5</v>
      </c>
      <c r="S218" s="253">
        <f t="shared" ref="S218:X218" si="223">S219+S223</f>
        <v>4562</v>
      </c>
      <c r="T218" s="253">
        <f t="shared" si="223"/>
        <v>23134.5</v>
      </c>
      <c r="U218" s="253">
        <f t="shared" si="223"/>
        <v>2231.6</v>
      </c>
      <c r="V218" s="253">
        <f t="shared" si="223"/>
        <v>16638.5</v>
      </c>
      <c r="W218" s="253">
        <f t="shared" si="223"/>
        <v>2472.13</v>
      </c>
      <c r="X218" s="253">
        <f t="shared" si="223"/>
        <v>19110.63</v>
      </c>
      <c r="Y218" s="253">
        <f t="shared" ref="Y218" si="224">Y219+Y223</f>
        <v>19110.63</v>
      </c>
    </row>
    <row r="219" spans="1:25" ht="15" customHeight="1" x14ac:dyDescent="0.2">
      <c r="A219" s="255" t="s">
        <v>911</v>
      </c>
      <c r="B219" s="248" t="s">
        <v>130</v>
      </c>
      <c r="C219" s="248" t="s">
        <v>202</v>
      </c>
      <c r="D219" s="248" t="s">
        <v>212</v>
      </c>
      <c r="E219" s="248" t="s">
        <v>846</v>
      </c>
      <c r="F219" s="248"/>
      <c r="G219" s="253"/>
      <c r="H219" s="253">
        <f t="shared" ref="H219:Q219" si="225">H220+H222</f>
        <v>2530</v>
      </c>
      <c r="I219" s="253">
        <f t="shared" si="225"/>
        <v>0</v>
      </c>
      <c r="J219" s="253">
        <f t="shared" si="225"/>
        <v>2530</v>
      </c>
      <c r="K219" s="253">
        <f t="shared" si="225"/>
        <v>0</v>
      </c>
      <c r="L219" s="253">
        <f t="shared" si="225"/>
        <v>1915</v>
      </c>
      <c r="M219" s="253">
        <f t="shared" si="225"/>
        <v>1915</v>
      </c>
      <c r="N219" s="253">
        <f t="shared" si="225"/>
        <v>6</v>
      </c>
      <c r="O219" s="253">
        <f t="shared" si="225"/>
        <v>1921</v>
      </c>
      <c r="P219" s="253">
        <f t="shared" si="225"/>
        <v>1921</v>
      </c>
      <c r="Q219" s="253">
        <f t="shared" si="225"/>
        <v>0</v>
      </c>
      <c r="R219" s="253">
        <f>R220+R222+R221</f>
        <v>1921</v>
      </c>
      <c r="S219" s="253">
        <f t="shared" ref="S219:X219" si="226">S220+S222+S221</f>
        <v>876</v>
      </c>
      <c r="T219" s="253">
        <f t="shared" si="226"/>
        <v>2797</v>
      </c>
      <c r="U219" s="253">
        <f t="shared" si="226"/>
        <v>388</v>
      </c>
      <c r="V219" s="253">
        <f t="shared" si="226"/>
        <v>2797</v>
      </c>
      <c r="W219" s="253">
        <f t="shared" si="226"/>
        <v>318</v>
      </c>
      <c r="X219" s="253">
        <f t="shared" si="226"/>
        <v>3115</v>
      </c>
      <c r="Y219" s="253">
        <f t="shared" ref="Y219" si="227">Y220+Y222+Y221</f>
        <v>3115</v>
      </c>
    </row>
    <row r="220" spans="1:25" ht="12.75" customHeight="1" x14ac:dyDescent="0.2">
      <c r="A220" s="255" t="s">
        <v>95</v>
      </c>
      <c r="B220" s="248" t="s">
        <v>130</v>
      </c>
      <c r="C220" s="248" t="s">
        <v>202</v>
      </c>
      <c r="D220" s="248" t="s">
        <v>212</v>
      </c>
      <c r="E220" s="248" t="s">
        <v>846</v>
      </c>
      <c r="F220" s="248" t="s">
        <v>96</v>
      </c>
      <c r="G220" s="253"/>
      <c r="H220" s="253">
        <v>2530</v>
      </c>
      <c r="I220" s="253">
        <v>-586.84</v>
      </c>
      <c r="J220" s="253">
        <f t="shared" ref="J220:J233" si="228">H220+I220</f>
        <v>1943.1599999999999</v>
      </c>
      <c r="K220" s="253">
        <v>0</v>
      </c>
      <c r="L220" s="253">
        <v>1470</v>
      </c>
      <c r="M220" s="253">
        <v>1470</v>
      </c>
      <c r="N220" s="253">
        <v>5</v>
      </c>
      <c r="O220" s="253">
        <f>M220+N220</f>
        <v>1475</v>
      </c>
      <c r="P220" s="253">
        <v>1475</v>
      </c>
      <c r="Q220" s="253">
        <v>0</v>
      </c>
      <c r="R220" s="253">
        <f t="shared" si="189"/>
        <v>1475</v>
      </c>
      <c r="S220" s="253">
        <v>673</v>
      </c>
      <c r="T220" s="253">
        <f t="shared" ref="T220:Y234" si="229">R220+S220</f>
        <v>2148</v>
      </c>
      <c r="U220" s="253">
        <v>244</v>
      </c>
      <c r="V220" s="253">
        <v>2148</v>
      </c>
      <c r="W220" s="253">
        <v>244</v>
      </c>
      <c r="X220" s="253">
        <f t="shared" ref="X220:X222" si="230">V220+W220</f>
        <v>2392</v>
      </c>
      <c r="Y220" s="253">
        <v>2392</v>
      </c>
    </row>
    <row r="221" spans="1:25" ht="18.75" hidden="1" customHeight="1" x14ac:dyDescent="0.2">
      <c r="A221" s="255" t="s">
        <v>97</v>
      </c>
      <c r="B221" s="248" t="s">
        <v>130</v>
      </c>
      <c r="C221" s="248" t="s">
        <v>202</v>
      </c>
      <c r="D221" s="248" t="s">
        <v>212</v>
      </c>
      <c r="E221" s="248" t="s">
        <v>846</v>
      </c>
      <c r="F221" s="248" t="s">
        <v>98</v>
      </c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>
        <v>0</v>
      </c>
      <c r="S221" s="253">
        <v>0</v>
      </c>
      <c r="T221" s="253">
        <f t="shared" si="229"/>
        <v>0</v>
      </c>
      <c r="U221" s="253">
        <v>70</v>
      </c>
      <c r="V221" s="253">
        <v>0</v>
      </c>
      <c r="W221" s="253">
        <v>0</v>
      </c>
      <c r="X221" s="253">
        <f t="shared" si="230"/>
        <v>0</v>
      </c>
      <c r="Y221" s="253">
        <v>0</v>
      </c>
    </row>
    <row r="222" spans="1:25" ht="34.5" customHeight="1" x14ac:dyDescent="0.2">
      <c r="A222" s="269" t="s">
        <v>896</v>
      </c>
      <c r="B222" s="248" t="s">
        <v>130</v>
      </c>
      <c r="C222" s="248" t="s">
        <v>202</v>
      </c>
      <c r="D222" s="248" t="s">
        <v>212</v>
      </c>
      <c r="E222" s="248" t="s">
        <v>846</v>
      </c>
      <c r="F222" s="248" t="s">
        <v>894</v>
      </c>
      <c r="G222" s="253"/>
      <c r="H222" s="253"/>
      <c r="I222" s="253">
        <v>586.84</v>
      </c>
      <c r="J222" s="253">
        <f t="shared" si="228"/>
        <v>586.84</v>
      </c>
      <c r="K222" s="253">
        <v>0</v>
      </c>
      <c r="L222" s="253">
        <v>445</v>
      </c>
      <c r="M222" s="253">
        <v>445</v>
      </c>
      <c r="N222" s="253">
        <v>1</v>
      </c>
      <c r="O222" s="253">
        <f t="shared" ref="O222:O233" si="231">M222+N222</f>
        <v>446</v>
      </c>
      <c r="P222" s="253">
        <v>446</v>
      </c>
      <c r="Q222" s="253">
        <v>0</v>
      </c>
      <c r="R222" s="253">
        <f t="shared" si="189"/>
        <v>446</v>
      </c>
      <c r="S222" s="253">
        <v>203</v>
      </c>
      <c r="T222" s="253">
        <f t="shared" si="229"/>
        <v>649</v>
      </c>
      <c r="U222" s="253">
        <v>74</v>
      </c>
      <c r="V222" s="253">
        <v>649</v>
      </c>
      <c r="W222" s="253">
        <v>74</v>
      </c>
      <c r="X222" s="253">
        <f t="shared" si="230"/>
        <v>723</v>
      </c>
      <c r="Y222" s="253">
        <v>723</v>
      </c>
    </row>
    <row r="223" spans="1:25" ht="34.5" customHeight="1" x14ac:dyDescent="0.2">
      <c r="A223" s="414" t="s">
        <v>1079</v>
      </c>
      <c r="B223" s="248" t="s">
        <v>130</v>
      </c>
      <c r="C223" s="248" t="s">
        <v>202</v>
      </c>
      <c r="D223" s="248" t="s">
        <v>212</v>
      </c>
      <c r="E223" s="248"/>
      <c r="F223" s="248"/>
      <c r="G223" s="253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>
        <f>R224+R225+R226+R227+R228+R229+R230+R232+R233+R235</f>
        <v>16954.5</v>
      </c>
      <c r="S223" s="253">
        <f t="shared" ref="S223" si="232">S224+S225+S226+S227+S228+S229+S230+S232+S233+S235</f>
        <v>3686</v>
      </c>
      <c r="T223" s="253">
        <f>T224+T225+T226+T227+T228+T229+T230+T232+T233+T235+T231</f>
        <v>20337.5</v>
      </c>
      <c r="U223" s="253">
        <f t="shared" ref="U223:Y223" si="233">U224+U225+U226+U227+U228+U229+U230+U232+U233+U235+U231</f>
        <v>1843.6</v>
      </c>
      <c r="V223" s="253">
        <f t="shared" si="233"/>
        <v>13841.5</v>
      </c>
      <c r="W223" s="253">
        <f t="shared" si="233"/>
        <v>2154.13</v>
      </c>
      <c r="X223" s="253">
        <f t="shared" si="233"/>
        <v>15995.630000000001</v>
      </c>
      <c r="Y223" s="253">
        <f t="shared" si="233"/>
        <v>15995.630000000001</v>
      </c>
    </row>
    <row r="224" spans="1:25" ht="15.75" customHeight="1" x14ac:dyDescent="0.2">
      <c r="A224" s="371" t="s">
        <v>895</v>
      </c>
      <c r="B224" s="248" t="s">
        <v>130</v>
      </c>
      <c r="C224" s="248" t="s">
        <v>202</v>
      </c>
      <c r="D224" s="248" t="s">
        <v>212</v>
      </c>
      <c r="E224" s="248" t="s">
        <v>844</v>
      </c>
      <c r="F224" s="248" t="s">
        <v>830</v>
      </c>
      <c r="G224" s="253"/>
      <c r="H224" s="253">
        <v>0</v>
      </c>
      <c r="I224" s="253">
        <v>3218.13</v>
      </c>
      <c r="J224" s="253">
        <f t="shared" si="228"/>
        <v>3218.13</v>
      </c>
      <c r="K224" s="253">
        <v>0</v>
      </c>
      <c r="L224" s="253">
        <v>4467</v>
      </c>
      <c r="M224" s="253">
        <v>4467</v>
      </c>
      <c r="N224" s="253">
        <v>383</v>
      </c>
      <c r="O224" s="253">
        <f t="shared" si="231"/>
        <v>4850</v>
      </c>
      <c r="P224" s="253">
        <v>4850</v>
      </c>
      <c r="Q224" s="253">
        <v>0</v>
      </c>
      <c r="R224" s="253">
        <f t="shared" si="189"/>
        <v>4850</v>
      </c>
      <c r="S224" s="253">
        <f>574+43.5</f>
        <v>617.5</v>
      </c>
      <c r="T224" s="253">
        <v>5424</v>
      </c>
      <c r="U224" s="253">
        <v>617</v>
      </c>
      <c r="V224" s="253">
        <v>5424</v>
      </c>
      <c r="W224" s="253">
        <v>1858</v>
      </c>
      <c r="X224" s="253">
        <f t="shared" ref="X224:X234" si="234">V224+W224</f>
        <v>7282</v>
      </c>
      <c r="Y224" s="253">
        <v>7282</v>
      </c>
    </row>
    <row r="225" spans="1:25" ht="30" customHeight="1" x14ac:dyDescent="0.2">
      <c r="A225" s="371" t="s">
        <v>898</v>
      </c>
      <c r="B225" s="248" t="s">
        <v>130</v>
      </c>
      <c r="C225" s="248" t="s">
        <v>202</v>
      </c>
      <c r="D225" s="248" t="s">
        <v>212</v>
      </c>
      <c r="E225" s="248" t="s">
        <v>844</v>
      </c>
      <c r="F225" s="248" t="s">
        <v>897</v>
      </c>
      <c r="G225" s="253"/>
      <c r="H225" s="253">
        <v>0</v>
      </c>
      <c r="I225" s="253">
        <v>971.87</v>
      </c>
      <c r="J225" s="253">
        <f t="shared" si="228"/>
        <v>971.87</v>
      </c>
      <c r="K225" s="253">
        <v>0</v>
      </c>
      <c r="L225" s="253">
        <v>1350</v>
      </c>
      <c r="M225" s="253">
        <v>1350</v>
      </c>
      <c r="N225" s="253">
        <v>115</v>
      </c>
      <c r="O225" s="253">
        <f t="shared" si="231"/>
        <v>1465</v>
      </c>
      <c r="P225" s="253">
        <v>1465</v>
      </c>
      <c r="Q225" s="253">
        <v>0</v>
      </c>
      <c r="R225" s="253">
        <f t="shared" si="189"/>
        <v>1465</v>
      </c>
      <c r="S225" s="253">
        <f>174+13</f>
        <v>187</v>
      </c>
      <c r="T225" s="253">
        <v>1639</v>
      </c>
      <c r="U225" s="253">
        <v>186</v>
      </c>
      <c r="V225" s="253">
        <v>1639</v>
      </c>
      <c r="W225" s="253">
        <v>560</v>
      </c>
      <c r="X225" s="253">
        <f t="shared" si="234"/>
        <v>2199</v>
      </c>
      <c r="Y225" s="253">
        <v>2199</v>
      </c>
    </row>
    <row r="226" spans="1:25" ht="21" hidden="1" customHeight="1" x14ac:dyDescent="0.2">
      <c r="A226" s="371" t="s">
        <v>895</v>
      </c>
      <c r="B226" s="248" t="s">
        <v>130</v>
      </c>
      <c r="C226" s="248" t="s">
        <v>202</v>
      </c>
      <c r="D226" s="248" t="s">
        <v>212</v>
      </c>
      <c r="E226" s="248" t="s">
        <v>1080</v>
      </c>
      <c r="F226" s="248" t="s">
        <v>830</v>
      </c>
      <c r="G226" s="253"/>
      <c r="H226" s="253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>
        <v>0</v>
      </c>
      <c r="S226" s="253">
        <f>1200</f>
        <v>1200</v>
      </c>
      <c r="T226" s="253">
        <f t="shared" si="229"/>
        <v>1200</v>
      </c>
      <c r="U226" s="253">
        <v>0</v>
      </c>
      <c r="V226" s="253">
        <v>0</v>
      </c>
      <c r="W226" s="253">
        <v>0</v>
      </c>
      <c r="X226" s="253">
        <f t="shared" si="234"/>
        <v>0</v>
      </c>
      <c r="Y226" s="253">
        <v>0</v>
      </c>
    </row>
    <row r="227" spans="1:25" ht="30" hidden="1" customHeight="1" x14ac:dyDescent="0.2">
      <c r="A227" s="371" t="s">
        <v>898</v>
      </c>
      <c r="B227" s="248" t="s">
        <v>130</v>
      </c>
      <c r="C227" s="248" t="s">
        <v>202</v>
      </c>
      <c r="D227" s="248" t="s">
        <v>212</v>
      </c>
      <c r="E227" s="248" t="s">
        <v>1080</v>
      </c>
      <c r="F227" s="248" t="s">
        <v>897</v>
      </c>
      <c r="G227" s="253"/>
      <c r="H227" s="253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>
        <v>0</v>
      </c>
      <c r="S227" s="253">
        <f>362</f>
        <v>362</v>
      </c>
      <c r="T227" s="253">
        <f t="shared" si="229"/>
        <v>362</v>
      </c>
      <c r="U227" s="253">
        <v>0</v>
      </c>
      <c r="V227" s="253">
        <v>0</v>
      </c>
      <c r="W227" s="253">
        <v>0</v>
      </c>
      <c r="X227" s="253">
        <f t="shared" si="234"/>
        <v>0</v>
      </c>
      <c r="Y227" s="253">
        <v>0</v>
      </c>
    </row>
    <row r="228" spans="1:25" ht="12.75" customHeight="1" x14ac:dyDescent="0.2">
      <c r="A228" s="255" t="s">
        <v>950</v>
      </c>
      <c r="B228" s="248" t="s">
        <v>130</v>
      </c>
      <c r="C228" s="248" t="s">
        <v>202</v>
      </c>
      <c r="D228" s="248" t="s">
        <v>212</v>
      </c>
      <c r="E228" s="248" t="s">
        <v>844</v>
      </c>
      <c r="F228" s="248" t="s">
        <v>917</v>
      </c>
      <c r="G228" s="253"/>
      <c r="H228" s="253">
        <v>261</v>
      </c>
      <c r="I228" s="253">
        <v>0</v>
      </c>
      <c r="J228" s="253">
        <f t="shared" si="228"/>
        <v>261</v>
      </c>
      <c r="K228" s="253">
        <v>0</v>
      </c>
      <c r="L228" s="253">
        <v>200</v>
      </c>
      <c r="M228" s="253">
        <v>200</v>
      </c>
      <c r="N228" s="253">
        <v>0</v>
      </c>
      <c r="O228" s="253">
        <f t="shared" si="231"/>
        <v>200</v>
      </c>
      <c r="P228" s="253">
        <v>200</v>
      </c>
      <c r="Q228" s="253">
        <v>0</v>
      </c>
      <c r="R228" s="253">
        <f t="shared" si="189"/>
        <v>200</v>
      </c>
      <c r="S228" s="253">
        <v>0</v>
      </c>
      <c r="T228" s="253">
        <f t="shared" si="229"/>
        <v>200</v>
      </c>
      <c r="U228" s="253">
        <v>0</v>
      </c>
      <c r="V228" s="253">
        <v>200</v>
      </c>
      <c r="W228" s="253">
        <v>0</v>
      </c>
      <c r="X228" s="253">
        <f t="shared" si="234"/>
        <v>200</v>
      </c>
      <c r="Y228" s="253">
        <v>200</v>
      </c>
    </row>
    <row r="229" spans="1:25" ht="12.75" customHeight="1" x14ac:dyDescent="0.2">
      <c r="A229" s="255" t="s">
        <v>99</v>
      </c>
      <c r="B229" s="248" t="s">
        <v>130</v>
      </c>
      <c r="C229" s="248" t="s">
        <v>202</v>
      </c>
      <c r="D229" s="248" t="s">
        <v>212</v>
      </c>
      <c r="E229" s="248" t="s">
        <v>844</v>
      </c>
      <c r="F229" s="248" t="s">
        <v>100</v>
      </c>
      <c r="G229" s="253"/>
      <c r="H229" s="253">
        <v>196</v>
      </c>
      <c r="I229" s="253">
        <v>0</v>
      </c>
      <c r="J229" s="253">
        <f t="shared" si="228"/>
        <v>196</v>
      </c>
      <c r="K229" s="253">
        <v>193.16</v>
      </c>
      <c r="L229" s="253">
        <v>300</v>
      </c>
      <c r="M229" s="253">
        <v>300</v>
      </c>
      <c r="N229" s="253">
        <v>0</v>
      </c>
      <c r="O229" s="253">
        <f t="shared" si="231"/>
        <v>300</v>
      </c>
      <c r="P229" s="253">
        <v>300</v>
      </c>
      <c r="Q229" s="253">
        <v>0</v>
      </c>
      <c r="R229" s="253">
        <f t="shared" si="189"/>
        <v>300</v>
      </c>
      <c r="S229" s="253">
        <v>0</v>
      </c>
      <c r="T229" s="253">
        <f t="shared" si="229"/>
        <v>300</v>
      </c>
      <c r="U229" s="253">
        <v>0</v>
      </c>
      <c r="V229" s="253">
        <v>300</v>
      </c>
      <c r="W229" s="253">
        <v>-300</v>
      </c>
      <c r="X229" s="253">
        <f t="shared" si="234"/>
        <v>0</v>
      </c>
      <c r="Y229" s="253">
        <v>0</v>
      </c>
    </row>
    <row r="230" spans="1:25" ht="12.75" customHeight="1" x14ac:dyDescent="0.2">
      <c r="A230" s="255" t="s">
        <v>93</v>
      </c>
      <c r="B230" s="248" t="s">
        <v>130</v>
      </c>
      <c r="C230" s="248" t="s">
        <v>202</v>
      </c>
      <c r="D230" s="248" t="s">
        <v>212</v>
      </c>
      <c r="E230" s="248" t="s">
        <v>844</v>
      </c>
      <c r="F230" s="248" t="s">
        <v>94</v>
      </c>
      <c r="G230" s="253"/>
      <c r="H230" s="253">
        <v>1500</v>
      </c>
      <c r="I230" s="253">
        <v>0</v>
      </c>
      <c r="J230" s="253">
        <f t="shared" si="228"/>
        <v>1500</v>
      </c>
      <c r="K230" s="253">
        <v>-395.6</v>
      </c>
      <c r="L230" s="253">
        <v>1200</v>
      </c>
      <c r="M230" s="253">
        <v>1200</v>
      </c>
      <c r="N230" s="253">
        <v>-100</v>
      </c>
      <c r="O230" s="253">
        <f t="shared" si="231"/>
        <v>1100</v>
      </c>
      <c r="P230" s="253">
        <v>1100</v>
      </c>
      <c r="Q230" s="253">
        <v>0</v>
      </c>
      <c r="R230" s="253">
        <f t="shared" si="189"/>
        <v>1100</v>
      </c>
      <c r="S230" s="253">
        <v>0</v>
      </c>
      <c r="T230" s="253">
        <f t="shared" si="229"/>
        <v>1100</v>
      </c>
      <c r="U230" s="253">
        <v>-118</v>
      </c>
      <c r="V230" s="253">
        <v>1100</v>
      </c>
      <c r="W230" s="253">
        <v>300</v>
      </c>
      <c r="X230" s="253">
        <f t="shared" si="234"/>
        <v>1400</v>
      </c>
      <c r="Y230" s="253">
        <v>1400</v>
      </c>
    </row>
    <row r="231" spans="1:25" ht="12.75" hidden="1" customHeight="1" x14ac:dyDescent="0.2">
      <c r="A231" s="255" t="s">
        <v>1189</v>
      </c>
      <c r="B231" s="248" t="s">
        <v>130</v>
      </c>
      <c r="C231" s="248" t="s">
        <v>202</v>
      </c>
      <c r="D231" s="248" t="s">
        <v>212</v>
      </c>
      <c r="E231" s="248" t="s">
        <v>844</v>
      </c>
      <c r="F231" s="248" t="s">
        <v>1188</v>
      </c>
      <c r="G231" s="253"/>
      <c r="H231" s="253">
        <v>1500</v>
      </c>
      <c r="I231" s="253">
        <v>0</v>
      </c>
      <c r="J231" s="253">
        <f t="shared" si="228"/>
        <v>1500</v>
      </c>
      <c r="K231" s="253">
        <v>-395.6</v>
      </c>
      <c r="L231" s="253">
        <v>1200</v>
      </c>
      <c r="M231" s="253">
        <v>1200</v>
      </c>
      <c r="N231" s="253">
        <v>-100</v>
      </c>
      <c r="O231" s="253">
        <f t="shared" si="231"/>
        <v>1100</v>
      </c>
      <c r="P231" s="253">
        <v>1100</v>
      </c>
      <c r="Q231" s="253">
        <v>0</v>
      </c>
      <c r="R231" s="253">
        <f t="shared" si="189"/>
        <v>1100</v>
      </c>
      <c r="S231" s="253">
        <v>0</v>
      </c>
      <c r="T231" s="253">
        <v>0</v>
      </c>
      <c r="U231" s="253">
        <v>118</v>
      </c>
      <c r="V231" s="253">
        <v>0</v>
      </c>
      <c r="W231" s="253">
        <v>0</v>
      </c>
      <c r="X231" s="253">
        <f t="shared" si="234"/>
        <v>0</v>
      </c>
      <c r="Y231" s="253">
        <v>0</v>
      </c>
    </row>
    <row r="232" spans="1:25" ht="12.75" customHeight="1" x14ac:dyDescent="0.2">
      <c r="A232" s="255" t="s">
        <v>103</v>
      </c>
      <c r="B232" s="248" t="s">
        <v>130</v>
      </c>
      <c r="C232" s="248" t="s">
        <v>202</v>
      </c>
      <c r="D232" s="248" t="s">
        <v>212</v>
      </c>
      <c r="E232" s="248" t="s">
        <v>844</v>
      </c>
      <c r="F232" s="248" t="s">
        <v>104</v>
      </c>
      <c r="G232" s="253"/>
      <c r="H232" s="253">
        <v>40</v>
      </c>
      <c r="I232" s="253">
        <v>0</v>
      </c>
      <c r="J232" s="253">
        <f t="shared" si="228"/>
        <v>40</v>
      </c>
      <c r="K232" s="253">
        <v>0</v>
      </c>
      <c r="L232" s="253">
        <f>I232+J232</f>
        <v>40</v>
      </c>
      <c r="M232" s="253">
        <f>J232+K232</f>
        <v>40</v>
      </c>
      <c r="N232" s="253">
        <v>0</v>
      </c>
      <c r="O232" s="253">
        <f t="shared" si="231"/>
        <v>40</v>
      </c>
      <c r="P232" s="253">
        <f t="shared" ref="P232" si="235">M232+N232</f>
        <v>40</v>
      </c>
      <c r="Q232" s="253">
        <v>0</v>
      </c>
      <c r="R232" s="253">
        <f t="shared" si="189"/>
        <v>40</v>
      </c>
      <c r="S232" s="253">
        <v>310</v>
      </c>
      <c r="T232" s="253">
        <f t="shared" si="229"/>
        <v>350</v>
      </c>
      <c r="U232" s="253">
        <v>0</v>
      </c>
      <c r="V232" s="253">
        <v>350</v>
      </c>
      <c r="W232" s="253">
        <v>0</v>
      </c>
      <c r="X232" s="253">
        <f t="shared" si="234"/>
        <v>350</v>
      </c>
      <c r="Y232" s="253">
        <v>350</v>
      </c>
    </row>
    <row r="233" spans="1:25" ht="12.75" customHeight="1" x14ac:dyDescent="0.2">
      <c r="A233" s="255" t="s">
        <v>400</v>
      </c>
      <c r="B233" s="248" t="s">
        <v>130</v>
      </c>
      <c r="C233" s="248" t="s">
        <v>202</v>
      </c>
      <c r="D233" s="248" t="s">
        <v>212</v>
      </c>
      <c r="E233" s="248" t="s">
        <v>844</v>
      </c>
      <c r="F233" s="248" t="s">
        <v>106</v>
      </c>
      <c r="G233" s="253"/>
      <c r="H233" s="253">
        <v>60</v>
      </c>
      <c r="I233" s="253">
        <v>0</v>
      </c>
      <c r="J233" s="253">
        <f t="shared" si="228"/>
        <v>60</v>
      </c>
      <c r="K233" s="253">
        <v>-0.15</v>
      </c>
      <c r="L233" s="253">
        <v>60</v>
      </c>
      <c r="M233" s="253">
        <v>60</v>
      </c>
      <c r="N233" s="253">
        <v>0</v>
      </c>
      <c r="O233" s="253">
        <f t="shared" si="231"/>
        <v>60</v>
      </c>
      <c r="P233" s="253">
        <v>60</v>
      </c>
      <c r="Q233" s="253">
        <v>0</v>
      </c>
      <c r="R233" s="253">
        <f t="shared" si="189"/>
        <v>60</v>
      </c>
      <c r="S233" s="253">
        <v>-30</v>
      </c>
      <c r="T233" s="253">
        <f t="shared" si="229"/>
        <v>30</v>
      </c>
      <c r="U233" s="253">
        <v>0</v>
      </c>
      <c r="V233" s="253">
        <v>30</v>
      </c>
      <c r="W233" s="253">
        <v>0</v>
      </c>
      <c r="X233" s="253">
        <f t="shared" si="234"/>
        <v>30</v>
      </c>
      <c r="Y233" s="253">
        <v>30</v>
      </c>
    </row>
    <row r="234" spans="1:25" ht="12.75" hidden="1" customHeight="1" x14ac:dyDescent="0.2">
      <c r="A234" s="255" t="s">
        <v>904</v>
      </c>
      <c r="B234" s="248" t="s">
        <v>130</v>
      </c>
      <c r="C234" s="248" t="s">
        <v>202</v>
      </c>
      <c r="D234" s="248" t="s">
        <v>212</v>
      </c>
      <c r="E234" s="248" t="s">
        <v>844</v>
      </c>
      <c r="F234" s="248" t="s">
        <v>903</v>
      </c>
      <c r="G234" s="253"/>
      <c r="H234" s="253">
        <v>60</v>
      </c>
      <c r="I234" s="253">
        <v>0</v>
      </c>
      <c r="J234" s="253">
        <v>0</v>
      </c>
      <c r="K234" s="253">
        <v>1.96</v>
      </c>
      <c r="L234" s="253">
        <v>0</v>
      </c>
      <c r="M234" s="253">
        <v>0</v>
      </c>
      <c r="N234" s="253">
        <v>0</v>
      </c>
      <c r="O234" s="253">
        <v>0</v>
      </c>
      <c r="P234" s="253">
        <v>0</v>
      </c>
      <c r="Q234" s="253">
        <v>0</v>
      </c>
      <c r="R234" s="253">
        <f t="shared" si="189"/>
        <v>0</v>
      </c>
      <c r="S234" s="253">
        <f t="shared" si="189"/>
        <v>0</v>
      </c>
      <c r="T234" s="253">
        <f t="shared" si="229"/>
        <v>0</v>
      </c>
      <c r="U234" s="253">
        <f t="shared" si="229"/>
        <v>0</v>
      </c>
      <c r="V234" s="253">
        <f t="shared" si="229"/>
        <v>0</v>
      </c>
      <c r="W234" s="253">
        <f t="shared" si="229"/>
        <v>0</v>
      </c>
      <c r="X234" s="253">
        <f t="shared" si="234"/>
        <v>0</v>
      </c>
      <c r="Y234" s="253">
        <f t="shared" si="229"/>
        <v>0</v>
      </c>
    </row>
    <row r="235" spans="1:25" ht="20.25" customHeight="1" x14ac:dyDescent="0.2">
      <c r="A235" s="255" t="s">
        <v>1081</v>
      </c>
      <c r="B235" s="248" t="s">
        <v>130</v>
      </c>
      <c r="C235" s="248" t="s">
        <v>202</v>
      </c>
      <c r="D235" s="248" t="s">
        <v>212</v>
      </c>
      <c r="E235" s="248" t="s">
        <v>1082</v>
      </c>
      <c r="F235" s="248"/>
      <c r="G235" s="253">
        <f>G236</f>
        <v>0</v>
      </c>
      <c r="H235" s="253" t="e">
        <f>H236+H237+#REF!+#REF!</f>
        <v>#REF!</v>
      </c>
      <c r="I235" s="253" t="e">
        <f>I236+I237+#REF!+#REF!</f>
        <v>#REF!</v>
      </c>
      <c r="J235" s="253" t="e">
        <f>J236+J237+#REF!+#REF!</f>
        <v>#REF!</v>
      </c>
      <c r="K235" s="253" t="e">
        <f>K236+K237+#REF!+#REF!+K239</f>
        <v>#REF!</v>
      </c>
      <c r="L235" s="253">
        <f>L237+L239</f>
        <v>8618</v>
      </c>
      <c r="M235" s="253">
        <f>M237+M239</f>
        <v>8618</v>
      </c>
      <c r="N235" s="253">
        <f t="shared" ref="N235:Q235" si="236">N237+N239</f>
        <v>-45</v>
      </c>
      <c r="O235" s="253">
        <f t="shared" si="236"/>
        <v>8573</v>
      </c>
      <c r="P235" s="253">
        <f t="shared" si="236"/>
        <v>8573</v>
      </c>
      <c r="Q235" s="253">
        <f t="shared" si="236"/>
        <v>366.5</v>
      </c>
      <c r="R235" s="253">
        <f>R237+R238+R239+R240</f>
        <v>8939.5</v>
      </c>
      <c r="S235" s="253">
        <f t="shared" ref="S235:X235" si="237">S237+S238+S239+S240</f>
        <v>1039.5</v>
      </c>
      <c r="T235" s="253">
        <f t="shared" si="237"/>
        <v>9732.5</v>
      </c>
      <c r="U235" s="253">
        <f t="shared" si="237"/>
        <v>1040.5999999999999</v>
      </c>
      <c r="V235" s="253">
        <f t="shared" si="237"/>
        <v>4798.5</v>
      </c>
      <c r="W235" s="253">
        <f t="shared" si="237"/>
        <v>-263.87</v>
      </c>
      <c r="X235" s="253">
        <f t="shared" si="237"/>
        <v>4534.63</v>
      </c>
      <c r="Y235" s="253">
        <f t="shared" ref="Y235" si="238">Y237+Y238+Y239+Y240</f>
        <v>4534.63</v>
      </c>
    </row>
    <row r="236" spans="1:25" ht="12.75" hidden="1" customHeight="1" x14ac:dyDescent="0.2">
      <c r="A236" s="255" t="s">
        <v>95</v>
      </c>
      <c r="B236" s="248" t="s">
        <v>130</v>
      </c>
      <c r="C236" s="248" t="s">
        <v>202</v>
      </c>
      <c r="D236" s="248" t="s">
        <v>212</v>
      </c>
      <c r="E236" s="248" t="s">
        <v>845</v>
      </c>
      <c r="F236" s="248" t="s">
        <v>96</v>
      </c>
      <c r="G236" s="253"/>
      <c r="H236" s="253">
        <v>3083</v>
      </c>
      <c r="I236" s="253">
        <v>-3083</v>
      </c>
      <c r="J236" s="253">
        <f>H236+I236</f>
        <v>0</v>
      </c>
      <c r="K236" s="253">
        <v>0</v>
      </c>
      <c r="L236" s="253">
        <f>I236+J236</f>
        <v>-3083</v>
      </c>
      <c r="M236" s="253">
        <f>J236+K236</f>
        <v>0</v>
      </c>
      <c r="N236" s="253">
        <f t="shared" ref="N236:O236" si="239">K236+L236</f>
        <v>-3083</v>
      </c>
      <c r="O236" s="253">
        <f t="shared" si="239"/>
        <v>-3083</v>
      </c>
      <c r="P236" s="253">
        <f>M236+N236</f>
        <v>-3083</v>
      </c>
      <c r="Q236" s="253">
        <f t="shared" ref="Q236" si="240">N236+O236</f>
        <v>-6166</v>
      </c>
      <c r="R236" s="253">
        <f t="shared" si="189"/>
        <v>-9249</v>
      </c>
      <c r="S236" s="253">
        <f t="shared" si="189"/>
        <v>-15415</v>
      </c>
      <c r="T236" s="253">
        <f t="shared" si="189"/>
        <v>-24664</v>
      </c>
      <c r="U236" s="253">
        <f t="shared" si="189"/>
        <v>-40079</v>
      </c>
      <c r="V236" s="253">
        <f t="shared" si="189"/>
        <v>-64743</v>
      </c>
      <c r="W236" s="253">
        <f t="shared" si="189"/>
        <v>-104822</v>
      </c>
      <c r="X236" s="253">
        <f t="shared" si="189"/>
        <v>-169565</v>
      </c>
      <c r="Y236" s="253">
        <f t="shared" si="189"/>
        <v>-274387</v>
      </c>
    </row>
    <row r="237" spans="1:25" ht="18" customHeight="1" x14ac:dyDescent="0.2">
      <c r="A237" s="371" t="s">
        <v>895</v>
      </c>
      <c r="B237" s="248" t="s">
        <v>130</v>
      </c>
      <c r="C237" s="248" t="s">
        <v>202</v>
      </c>
      <c r="D237" s="248" t="s">
        <v>212</v>
      </c>
      <c r="E237" s="248" t="s">
        <v>1083</v>
      </c>
      <c r="F237" s="248" t="s">
        <v>830</v>
      </c>
      <c r="G237" s="253"/>
      <c r="H237" s="253">
        <v>5065</v>
      </c>
      <c r="I237" s="253">
        <v>-5065</v>
      </c>
      <c r="J237" s="253">
        <f>H237+I237</f>
        <v>0</v>
      </c>
      <c r="K237" s="253">
        <v>511.52</v>
      </c>
      <c r="L237" s="253">
        <v>4355</v>
      </c>
      <c r="M237" s="253">
        <v>4355</v>
      </c>
      <c r="N237" s="253">
        <v>-45</v>
      </c>
      <c r="O237" s="253">
        <f>M237+N237</f>
        <v>4310</v>
      </c>
      <c r="P237" s="253">
        <v>4310</v>
      </c>
      <c r="Q237" s="253">
        <v>0</v>
      </c>
      <c r="R237" s="253">
        <f t="shared" si="189"/>
        <v>4310</v>
      </c>
      <c r="S237" s="253">
        <f>-624.5+189.5</f>
        <v>-435</v>
      </c>
      <c r="T237" s="253">
        <v>3685.5</v>
      </c>
      <c r="U237" s="253">
        <f>-651.5+387</f>
        <v>-264.5</v>
      </c>
      <c r="V237" s="253">
        <v>3685.5</v>
      </c>
      <c r="W237" s="253">
        <v>-264.5</v>
      </c>
      <c r="X237" s="253">
        <f t="shared" si="189"/>
        <v>3421</v>
      </c>
      <c r="Y237" s="253">
        <v>3421</v>
      </c>
    </row>
    <row r="238" spans="1:25" ht="30" customHeight="1" x14ac:dyDescent="0.2">
      <c r="A238" s="371" t="s">
        <v>898</v>
      </c>
      <c r="B238" s="248" t="s">
        <v>130</v>
      </c>
      <c r="C238" s="248" t="s">
        <v>202</v>
      </c>
      <c r="D238" s="248" t="s">
        <v>212</v>
      </c>
      <c r="E238" s="248" t="s">
        <v>1083</v>
      </c>
      <c r="F238" s="248" t="s">
        <v>897</v>
      </c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>
        <v>0</v>
      </c>
      <c r="S238" s="253">
        <f>1113+57</f>
        <v>1170</v>
      </c>
      <c r="T238" s="253">
        <v>1113</v>
      </c>
      <c r="U238" s="253">
        <f>-196+116</f>
        <v>-80</v>
      </c>
      <c r="V238" s="253">
        <v>1113</v>
      </c>
      <c r="W238" s="253">
        <v>0.63</v>
      </c>
      <c r="X238" s="253">
        <f t="shared" si="189"/>
        <v>1113.6300000000001</v>
      </c>
      <c r="Y238" s="253">
        <v>1113.6300000000001</v>
      </c>
    </row>
    <row r="239" spans="1:25" ht="16.5" hidden="1" customHeight="1" x14ac:dyDescent="0.2">
      <c r="A239" s="371" t="s">
        <v>895</v>
      </c>
      <c r="B239" s="248" t="s">
        <v>130</v>
      </c>
      <c r="C239" s="248" t="s">
        <v>202</v>
      </c>
      <c r="D239" s="248" t="s">
        <v>212</v>
      </c>
      <c r="E239" s="248" t="s">
        <v>1084</v>
      </c>
      <c r="F239" s="248" t="s">
        <v>830</v>
      </c>
      <c r="G239" s="253"/>
      <c r="H239" s="253">
        <v>5065</v>
      </c>
      <c r="I239" s="253">
        <v>-5065</v>
      </c>
      <c r="J239" s="253">
        <f>H239+I239</f>
        <v>0</v>
      </c>
      <c r="K239" s="253">
        <v>3928.3</v>
      </c>
      <c r="L239" s="253">
        <v>4263</v>
      </c>
      <c r="M239" s="253">
        <v>4263</v>
      </c>
      <c r="N239" s="253">
        <v>0</v>
      </c>
      <c r="O239" s="253">
        <f>M239+N239</f>
        <v>4263</v>
      </c>
      <c r="P239" s="253">
        <v>4263</v>
      </c>
      <c r="Q239" s="253">
        <v>366.5</v>
      </c>
      <c r="R239" s="253">
        <f t="shared" si="189"/>
        <v>4629.5</v>
      </c>
      <c r="S239" s="253">
        <v>-839.5</v>
      </c>
      <c r="T239" s="253">
        <f t="shared" si="189"/>
        <v>3790</v>
      </c>
      <c r="U239" s="253">
        <f>1019+43.8</f>
        <v>1062.8</v>
      </c>
      <c r="V239" s="253">
        <v>0</v>
      </c>
      <c r="W239" s="253">
        <v>0</v>
      </c>
      <c r="X239" s="253">
        <f t="shared" si="189"/>
        <v>0</v>
      </c>
      <c r="Y239" s="253">
        <v>0</v>
      </c>
    </row>
    <row r="240" spans="1:25" ht="30" hidden="1" customHeight="1" x14ac:dyDescent="0.2">
      <c r="A240" s="371" t="s">
        <v>898</v>
      </c>
      <c r="B240" s="248" t="s">
        <v>130</v>
      </c>
      <c r="C240" s="248" t="s">
        <v>202</v>
      </c>
      <c r="D240" s="248" t="s">
        <v>212</v>
      </c>
      <c r="E240" s="248" t="s">
        <v>1084</v>
      </c>
      <c r="F240" s="248" t="s">
        <v>897</v>
      </c>
      <c r="G240" s="253"/>
      <c r="H240" s="253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>
        <v>0</v>
      </c>
      <c r="S240" s="253">
        <v>1144</v>
      </c>
      <c r="T240" s="253">
        <f t="shared" ref="T240" si="241">R240+S240</f>
        <v>1144</v>
      </c>
      <c r="U240" s="253">
        <f>309+13.3</f>
        <v>322.3</v>
      </c>
      <c r="V240" s="253">
        <v>0</v>
      </c>
      <c r="W240" s="253">
        <v>0</v>
      </c>
      <c r="X240" s="253">
        <f t="shared" ref="X240" si="242">V240+W240</f>
        <v>0</v>
      </c>
      <c r="Y240" s="253">
        <v>0</v>
      </c>
    </row>
    <row r="241" spans="1:25" s="429" customFormat="1" ht="15" customHeight="1" x14ac:dyDescent="0.2">
      <c r="A241" s="440" t="s">
        <v>65</v>
      </c>
      <c r="B241" s="246" t="s">
        <v>130</v>
      </c>
      <c r="C241" s="246">
        <v>10</v>
      </c>
      <c r="D241" s="246"/>
      <c r="E241" s="246"/>
      <c r="F241" s="246"/>
      <c r="G241" s="257" t="e">
        <f>#REF!+G242</f>
        <v>#REF!</v>
      </c>
      <c r="H241" s="257">
        <f t="shared" ref="H241:Y243" si="243">H242</f>
        <v>1438.7</v>
      </c>
      <c r="I241" s="257">
        <f t="shared" si="243"/>
        <v>0</v>
      </c>
      <c r="J241" s="257">
        <f t="shared" si="243"/>
        <v>1438.7</v>
      </c>
      <c r="K241" s="257">
        <f t="shared" si="243"/>
        <v>0</v>
      </c>
      <c r="L241" s="257">
        <f t="shared" si="243"/>
        <v>2749.2</v>
      </c>
      <c r="M241" s="257">
        <f t="shared" si="243"/>
        <v>2749.2</v>
      </c>
      <c r="N241" s="257">
        <f t="shared" si="243"/>
        <v>174.4</v>
      </c>
      <c r="O241" s="257">
        <f t="shared" si="243"/>
        <v>2923.6</v>
      </c>
      <c r="P241" s="257">
        <f t="shared" si="243"/>
        <v>2923.6</v>
      </c>
      <c r="Q241" s="257">
        <f t="shared" si="243"/>
        <v>-427</v>
      </c>
      <c r="R241" s="257">
        <f t="shared" si="243"/>
        <v>2496.6</v>
      </c>
      <c r="S241" s="257">
        <f t="shared" si="243"/>
        <v>55.9</v>
      </c>
      <c r="T241" s="257">
        <f t="shared" si="243"/>
        <v>2552.5</v>
      </c>
      <c r="U241" s="257">
        <f t="shared" si="243"/>
        <v>-550.1</v>
      </c>
      <c r="V241" s="257">
        <f t="shared" si="243"/>
        <v>2002.4</v>
      </c>
      <c r="W241" s="257">
        <f t="shared" si="243"/>
        <v>105.4</v>
      </c>
      <c r="X241" s="257">
        <f t="shared" ref="W241:Y243" si="244">X242</f>
        <v>2107.8000000000002</v>
      </c>
      <c r="Y241" s="257">
        <f t="shared" si="243"/>
        <v>2107.8000000000002</v>
      </c>
    </row>
    <row r="242" spans="1:25" ht="17.25" customHeight="1" x14ac:dyDescent="0.2">
      <c r="A242" s="440" t="s">
        <v>278</v>
      </c>
      <c r="B242" s="246" t="s">
        <v>130</v>
      </c>
      <c r="C242" s="246">
        <v>10</v>
      </c>
      <c r="D242" s="246" t="s">
        <v>196</v>
      </c>
      <c r="E242" s="246"/>
      <c r="F242" s="246"/>
      <c r="G242" s="258" t="e">
        <f>#REF!+G243</f>
        <v>#REF!</v>
      </c>
      <c r="H242" s="257">
        <f t="shared" si="243"/>
        <v>1438.7</v>
      </c>
      <c r="I242" s="257">
        <f t="shared" si="243"/>
        <v>0</v>
      </c>
      <c r="J242" s="257">
        <f t="shared" si="243"/>
        <v>1438.7</v>
      </c>
      <c r="K242" s="257">
        <f t="shared" si="243"/>
        <v>0</v>
      </c>
      <c r="L242" s="257">
        <f t="shared" si="243"/>
        <v>2749.2</v>
      </c>
      <c r="M242" s="257">
        <f t="shared" si="243"/>
        <v>2749.2</v>
      </c>
      <c r="N242" s="257">
        <f t="shared" si="243"/>
        <v>174.4</v>
      </c>
      <c r="O242" s="257">
        <f t="shared" si="243"/>
        <v>2923.6</v>
      </c>
      <c r="P242" s="257">
        <f t="shared" si="243"/>
        <v>2923.6</v>
      </c>
      <c r="Q242" s="257">
        <f t="shared" si="243"/>
        <v>-427</v>
      </c>
      <c r="R242" s="257">
        <f t="shared" si="243"/>
        <v>2496.6</v>
      </c>
      <c r="S242" s="257">
        <f t="shared" si="243"/>
        <v>55.9</v>
      </c>
      <c r="T242" s="257">
        <f t="shared" si="243"/>
        <v>2552.5</v>
      </c>
      <c r="U242" s="257">
        <f t="shared" si="243"/>
        <v>-550.1</v>
      </c>
      <c r="V242" s="257">
        <f t="shared" si="243"/>
        <v>2002.4</v>
      </c>
      <c r="W242" s="257">
        <f t="shared" si="244"/>
        <v>105.4</v>
      </c>
      <c r="X242" s="257">
        <f t="shared" si="244"/>
        <v>2107.8000000000002</v>
      </c>
      <c r="Y242" s="257">
        <f t="shared" si="243"/>
        <v>2107.8000000000002</v>
      </c>
    </row>
    <row r="243" spans="1:25" ht="51.75" customHeight="1" x14ac:dyDescent="0.2">
      <c r="A243" s="255" t="s">
        <v>936</v>
      </c>
      <c r="B243" s="248" t="s">
        <v>130</v>
      </c>
      <c r="C243" s="248" t="s">
        <v>214</v>
      </c>
      <c r="D243" s="248" t="s">
        <v>196</v>
      </c>
      <c r="E243" s="248" t="s">
        <v>937</v>
      </c>
      <c r="F243" s="248"/>
      <c r="G243" s="253"/>
      <c r="H243" s="253">
        <f>H244</f>
        <v>1438.7</v>
      </c>
      <c r="I243" s="253">
        <f>I244</f>
        <v>0</v>
      </c>
      <c r="J243" s="253">
        <f>H243+I243</f>
        <v>1438.7</v>
      </c>
      <c r="K243" s="253">
        <f>K244</f>
        <v>0</v>
      </c>
      <c r="L243" s="253">
        <f>L244</f>
        <v>2749.2</v>
      </c>
      <c r="M243" s="253">
        <f>M244</f>
        <v>2749.2</v>
      </c>
      <c r="N243" s="253">
        <f t="shared" si="243"/>
        <v>174.4</v>
      </c>
      <c r="O243" s="253">
        <f t="shared" si="243"/>
        <v>2923.6</v>
      </c>
      <c r="P243" s="253">
        <f t="shared" si="243"/>
        <v>2923.6</v>
      </c>
      <c r="Q243" s="253">
        <f t="shared" si="243"/>
        <v>-427</v>
      </c>
      <c r="R243" s="253">
        <f t="shared" si="243"/>
        <v>2496.6</v>
      </c>
      <c r="S243" s="253">
        <f t="shared" si="243"/>
        <v>55.9</v>
      </c>
      <c r="T243" s="253">
        <f t="shared" si="243"/>
        <v>2552.5</v>
      </c>
      <c r="U243" s="253">
        <f t="shared" si="243"/>
        <v>-550.1</v>
      </c>
      <c r="V243" s="253">
        <f t="shared" si="243"/>
        <v>2002.4</v>
      </c>
      <c r="W243" s="253">
        <f t="shared" si="244"/>
        <v>105.4</v>
      </c>
      <c r="X243" s="253">
        <f t="shared" si="244"/>
        <v>2107.8000000000002</v>
      </c>
      <c r="Y243" s="253">
        <f t="shared" si="244"/>
        <v>2107.8000000000002</v>
      </c>
    </row>
    <row r="244" spans="1:25" ht="20.25" customHeight="1" x14ac:dyDescent="0.2">
      <c r="A244" s="255" t="s">
        <v>136</v>
      </c>
      <c r="B244" s="248" t="s">
        <v>130</v>
      </c>
      <c r="C244" s="248" t="s">
        <v>214</v>
      </c>
      <c r="D244" s="248" t="s">
        <v>196</v>
      </c>
      <c r="E244" s="248" t="s">
        <v>937</v>
      </c>
      <c r="F244" s="248" t="s">
        <v>137</v>
      </c>
      <c r="G244" s="253"/>
      <c r="H244" s="253">
        <v>1438.7</v>
      </c>
      <c r="I244" s="253">
        <v>0</v>
      </c>
      <c r="J244" s="253">
        <f>H244+I244</f>
        <v>1438.7</v>
      </c>
      <c r="K244" s="253">
        <v>0</v>
      </c>
      <c r="L244" s="253">
        <v>2749.2</v>
      </c>
      <c r="M244" s="253">
        <v>2749.2</v>
      </c>
      <c r="N244" s="253">
        <v>174.4</v>
      </c>
      <c r="O244" s="253">
        <f>M244+N244</f>
        <v>2923.6</v>
      </c>
      <c r="P244" s="253">
        <v>2923.6</v>
      </c>
      <c r="Q244" s="253">
        <v>-427</v>
      </c>
      <c r="R244" s="253">
        <f t="shared" ref="R244" si="245">P244+Q244</f>
        <v>2496.6</v>
      </c>
      <c r="S244" s="253">
        <v>55.9</v>
      </c>
      <c r="T244" s="253">
        <f t="shared" ref="T244" si="246">R244+S244</f>
        <v>2552.5</v>
      </c>
      <c r="U244" s="253">
        <v>-550.1</v>
      </c>
      <c r="V244" s="253">
        <v>2002.4</v>
      </c>
      <c r="W244" s="253">
        <v>105.4</v>
      </c>
      <c r="X244" s="253">
        <f t="shared" ref="X244" si="247">V244+W244</f>
        <v>2107.8000000000002</v>
      </c>
      <c r="Y244" s="253">
        <v>2107.8000000000002</v>
      </c>
    </row>
    <row r="245" spans="1:25" s="429" customFormat="1" ht="14.25" hidden="1" x14ac:dyDescent="0.2">
      <c r="A245" s="440" t="s">
        <v>271</v>
      </c>
      <c r="B245" s="246" t="s">
        <v>130</v>
      </c>
      <c r="C245" s="246" t="s">
        <v>204</v>
      </c>
      <c r="D245" s="246"/>
      <c r="E245" s="245"/>
      <c r="F245" s="245"/>
      <c r="G245" s="271"/>
      <c r="H245" s="271"/>
      <c r="I245" s="271" t="e">
        <f>I246</f>
        <v>#REF!</v>
      </c>
      <c r="J245" s="271" t="e">
        <f>J246</f>
        <v>#REF!</v>
      </c>
      <c r="K245" s="271" t="e">
        <f>K246</f>
        <v>#REF!</v>
      </c>
      <c r="L245" s="271" t="e">
        <f>L246</f>
        <v>#REF!</v>
      </c>
      <c r="M245" s="271" t="e">
        <f>M246</f>
        <v>#REF!</v>
      </c>
      <c r="N245" s="271" t="e">
        <f t="shared" ref="N245:Y245" si="248">N246</f>
        <v>#REF!</v>
      </c>
      <c r="O245" s="271" t="e">
        <f t="shared" si="248"/>
        <v>#REF!</v>
      </c>
      <c r="P245" s="271" t="e">
        <f t="shared" si="248"/>
        <v>#REF!</v>
      </c>
      <c r="Q245" s="271" t="e">
        <f t="shared" si="248"/>
        <v>#REF!</v>
      </c>
      <c r="R245" s="271" t="e">
        <f t="shared" si="248"/>
        <v>#REF!</v>
      </c>
      <c r="S245" s="271" t="e">
        <f t="shared" si="248"/>
        <v>#REF!</v>
      </c>
      <c r="T245" s="271" t="e">
        <f t="shared" si="248"/>
        <v>#REF!</v>
      </c>
      <c r="U245" s="271" t="e">
        <f t="shared" si="248"/>
        <v>#REF!</v>
      </c>
      <c r="V245" s="271" t="e">
        <f t="shared" si="248"/>
        <v>#REF!</v>
      </c>
      <c r="W245" s="271" t="e">
        <f t="shared" si="248"/>
        <v>#REF!</v>
      </c>
      <c r="X245" s="271" t="e">
        <f t="shared" si="248"/>
        <v>#REF!</v>
      </c>
      <c r="Y245" s="271" t="e">
        <f t="shared" si="248"/>
        <v>#REF!</v>
      </c>
    </row>
    <row r="246" spans="1:25" hidden="1" x14ac:dyDescent="0.2">
      <c r="A246" s="440" t="s">
        <v>280</v>
      </c>
      <c r="B246" s="246" t="s">
        <v>130</v>
      </c>
      <c r="C246" s="246" t="s">
        <v>204</v>
      </c>
      <c r="D246" s="246" t="s">
        <v>190</v>
      </c>
      <c r="E246" s="245"/>
      <c r="F246" s="245"/>
      <c r="G246" s="258" t="e">
        <f>G247+#REF!</f>
        <v>#REF!</v>
      </c>
      <c r="H246" s="258"/>
      <c r="I246" s="258" t="e">
        <f>I247+#REF!</f>
        <v>#REF!</v>
      </c>
      <c r="J246" s="258" t="e">
        <f>J247+#REF!</f>
        <v>#REF!</v>
      </c>
      <c r="K246" s="258" t="e">
        <f>K247+#REF!</f>
        <v>#REF!</v>
      </c>
      <c r="L246" s="258" t="e">
        <f>L247+#REF!</f>
        <v>#REF!</v>
      </c>
      <c r="M246" s="258" t="e">
        <f>M247+#REF!</f>
        <v>#REF!</v>
      </c>
      <c r="N246" s="258" t="e">
        <f>N247+#REF!</f>
        <v>#REF!</v>
      </c>
      <c r="O246" s="258" t="e">
        <f>O247+#REF!</f>
        <v>#REF!</v>
      </c>
      <c r="P246" s="258" t="e">
        <f>P247+#REF!</f>
        <v>#REF!</v>
      </c>
      <c r="Q246" s="258" t="e">
        <f>Q247+#REF!</f>
        <v>#REF!</v>
      </c>
      <c r="R246" s="258" t="e">
        <f>R247+#REF!</f>
        <v>#REF!</v>
      </c>
      <c r="S246" s="258" t="e">
        <f>S247+#REF!</f>
        <v>#REF!</v>
      </c>
      <c r="T246" s="258" t="e">
        <f>T247+#REF!</f>
        <v>#REF!</v>
      </c>
      <c r="U246" s="258" t="e">
        <f>U247+#REF!</f>
        <v>#REF!</v>
      </c>
      <c r="V246" s="258" t="e">
        <f>V247+#REF!</f>
        <v>#REF!</v>
      </c>
      <c r="W246" s="258" t="e">
        <f>W247+#REF!</f>
        <v>#REF!</v>
      </c>
      <c r="X246" s="258" t="e">
        <f>X247+#REF!</f>
        <v>#REF!</v>
      </c>
      <c r="Y246" s="258" t="e">
        <f>Y247+#REF!</f>
        <v>#REF!</v>
      </c>
    </row>
    <row r="247" spans="1:25" ht="31.5" hidden="1" customHeight="1" x14ac:dyDescent="0.2">
      <c r="A247" s="255" t="s">
        <v>990</v>
      </c>
      <c r="B247" s="248" t="s">
        <v>130</v>
      </c>
      <c r="C247" s="248" t="s">
        <v>204</v>
      </c>
      <c r="D247" s="248" t="s">
        <v>190</v>
      </c>
      <c r="E247" s="267" t="s">
        <v>458</v>
      </c>
      <c r="F247" s="267"/>
      <c r="G247" s="253"/>
      <c r="H247" s="253"/>
      <c r="I247" s="253">
        <f>I248+I250</f>
        <v>-700</v>
      </c>
      <c r="J247" s="253" t="e">
        <f>J248+J250</f>
        <v>#REF!</v>
      </c>
      <c r="K247" s="253">
        <f>K248+K250</f>
        <v>-700</v>
      </c>
      <c r="L247" s="253" t="e">
        <f>L248+L250</f>
        <v>#REF!</v>
      </c>
      <c r="M247" s="253" t="e">
        <f>M248+M250</f>
        <v>#REF!</v>
      </c>
      <c r="N247" s="253" t="e">
        <f t="shared" ref="N247:X247" si="249">N248+N250</f>
        <v>#REF!</v>
      </c>
      <c r="O247" s="253" t="e">
        <f t="shared" si="249"/>
        <v>#REF!</v>
      </c>
      <c r="P247" s="253" t="e">
        <f t="shared" si="249"/>
        <v>#REF!</v>
      </c>
      <c r="Q247" s="253" t="e">
        <f t="shared" si="249"/>
        <v>#REF!</v>
      </c>
      <c r="R247" s="253" t="e">
        <f t="shared" si="249"/>
        <v>#REF!</v>
      </c>
      <c r="S247" s="253" t="e">
        <f t="shared" si="249"/>
        <v>#REF!</v>
      </c>
      <c r="T247" s="253" t="e">
        <f t="shared" si="249"/>
        <v>#REF!</v>
      </c>
      <c r="U247" s="253" t="e">
        <f t="shared" si="249"/>
        <v>#REF!</v>
      </c>
      <c r="V247" s="253" t="e">
        <f t="shared" si="249"/>
        <v>#REF!</v>
      </c>
      <c r="W247" s="253" t="e">
        <f t="shared" si="249"/>
        <v>#REF!</v>
      </c>
      <c r="X247" s="253" t="e">
        <f t="shared" si="249"/>
        <v>#REF!</v>
      </c>
      <c r="Y247" s="253" t="e">
        <f t="shared" ref="Y247" si="250">Y248+Y250</f>
        <v>#REF!</v>
      </c>
    </row>
    <row r="248" spans="1:25" ht="19.5" hidden="1" customHeight="1" x14ac:dyDescent="0.2">
      <c r="A248" s="255" t="s">
        <v>502</v>
      </c>
      <c r="B248" s="248" t="s">
        <v>130</v>
      </c>
      <c r="C248" s="248" t="s">
        <v>204</v>
      </c>
      <c r="D248" s="248" t="s">
        <v>190</v>
      </c>
      <c r="E248" s="267" t="s">
        <v>459</v>
      </c>
      <c r="F248" s="267"/>
      <c r="G248" s="253"/>
      <c r="H248" s="253"/>
      <c r="I248" s="253">
        <f>I249</f>
        <v>-700</v>
      </c>
      <c r="J248" s="253" t="e">
        <f>J249</f>
        <v>#REF!</v>
      </c>
      <c r="K248" s="253">
        <f>K249</f>
        <v>-700</v>
      </c>
      <c r="L248" s="253" t="e">
        <f>L249</f>
        <v>#REF!</v>
      </c>
      <c r="M248" s="253" t="e">
        <f>M249</f>
        <v>#REF!</v>
      </c>
      <c r="N248" s="253" t="e">
        <f t="shared" ref="N248:Y248" si="251">N249</f>
        <v>#REF!</v>
      </c>
      <c r="O248" s="253" t="e">
        <f t="shared" si="251"/>
        <v>#REF!</v>
      </c>
      <c r="P248" s="253" t="e">
        <f t="shared" si="251"/>
        <v>#REF!</v>
      </c>
      <c r="Q248" s="253" t="e">
        <f t="shared" si="251"/>
        <v>#REF!</v>
      </c>
      <c r="R248" s="253" t="e">
        <f t="shared" si="251"/>
        <v>#REF!</v>
      </c>
      <c r="S248" s="253" t="e">
        <f t="shared" si="251"/>
        <v>#REF!</v>
      </c>
      <c r="T248" s="253" t="e">
        <f t="shared" si="251"/>
        <v>#REF!</v>
      </c>
      <c r="U248" s="253" t="e">
        <f t="shared" si="251"/>
        <v>#REF!</v>
      </c>
      <c r="V248" s="253" t="e">
        <f t="shared" si="251"/>
        <v>#REF!</v>
      </c>
      <c r="W248" s="253" t="e">
        <f t="shared" si="251"/>
        <v>#REF!</v>
      </c>
      <c r="X248" s="253" t="e">
        <f t="shared" si="251"/>
        <v>#REF!</v>
      </c>
      <c r="Y248" s="253" t="e">
        <f t="shared" si="251"/>
        <v>#REF!</v>
      </c>
    </row>
    <row r="249" spans="1:25" ht="18.75" hidden="1" customHeight="1" x14ac:dyDescent="0.2">
      <c r="A249" s="255" t="s">
        <v>93</v>
      </c>
      <c r="B249" s="248" t="s">
        <v>130</v>
      </c>
      <c r="C249" s="248" t="s">
        <v>204</v>
      </c>
      <c r="D249" s="248" t="s">
        <v>190</v>
      </c>
      <c r="E249" s="267" t="s">
        <v>459</v>
      </c>
      <c r="F249" s="267">
        <v>244</v>
      </c>
      <c r="G249" s="253"/>
      <c r="H249" s="253"/>
      <c r="I249" s="253">
        <v>-700</v>
      </c>
      <c r="J249" s="253" t="e">
        <f>#REF!+I249</f>
        <v>#REF!</v>
      </c>
      <c r="K249" s="253">
        <v>-700</v>
      </c>
      <c r="L249" s="253" t="e">
        <f>#REF!+J249</f>
        <v>#REF!</v>
      </c>
      <c r="M249" s="253" t="e">
        <f>#REF!+K249</f>
        <v>#REF!</v>
      </c>
      <c r="N249" s="253" t="e">
        <f>#REF!+L249</f>
        <v>#REF!</v>
      </c>
      <c r="O249" s="253" t="e">
        <f>#REF!+M249</f>
        <v>#REF!</v>
      </c>
      <c r="P249" s="253" t="e">
        <f>#REF!+N249</f>
        <v>#REF!</v>
      </c>
      <c r="Q249" s="253" t="e">
        <f>#REF!+O249</f>
        <v>#REF!</v>
      </c>
      <c r="R249" s="253" t="e">
        <f>#REF!+P249</f>
        <v>#REF!</v>
      </c>
      <c r="S249" s="253" t="e">
        <f>#REF!+Q249</f>
        <v>#REF!</v>
      </c>
      <c r="T249" s="253" t="e">
        <f>#REF!+R249</f>
        <v>#REF!</v>
      </c>
      <c r="U249" s="253" t="e">
        <f>#REF!+S249</f>
        <v>#REF!</v>
      </c>
      <c r="V249" s="253" t="e">
        <f>#REF!+T249</f>
        <v>#REF!</v>
      </c>
      <c r="W249" s="253" t="e">
        <f>#REF!+U249</f>
        <v>#REF!</v>
      </c>
      <c r="X249" s="253" t="e">
        <f>#REF!+V249</f>
        <v>#REF!</v>
      </c>
      <c r="Y249" s="253" t="e">
        <f>#REF!+W249</f>
        <v>#REF!</v>
      </c>
    </row>
    <row r="250" spans="1:25" ht="15" hidden="1" customHeight="1" x14ac:dyDescent="0.2">
      <c r="A250" s="255" t="s">
        <v>739</v>
      </c>
      <c r="B250" s="248" t="s">
        <v>130</v>
      </c>
      <c r="C250" s="248" t="s">
        <v>204</v>
      </c>
      <c r="D250" s="248" t="s">
        <v>190</v>
      </c>
      <c r="E250" s="267" t="s">
        <v>738</v>
      </c>
      <c r="F250" s="267">
        <v>244</v>
      </c>
      <c r="G250" s="253"/>
      <c r="H250" s="253"/>
      <c r="I250" s="253">
        <v>0</v>
      </c>
      <c r="J250" s="253" t="e">
        <f>#REF!+I250</f>
        <v>#REF!</v>
      </c>
      <c r="K250" s="253">
        <v>0</v>
      </c>
      <c r="L250" s="253" t="e">
        <f>#REF!+J250</f>
        <v>#REF!</v>
      </c>
      <c r="M250" s="253" t="e">
        <f>#REF!+K250</f>
        <v>#REF!</v>
      </c>
      <c r="N250" s="253" t="e">
        <f>#REF!+L250</f>
        <v>#REF!</v>
      </c>
      <c r="O250" s="253" t="e">
        <f>#REF!+M250</f>
        <v>#REF!</v>
      </c>
      <c r="P250" s="253" t="e">
        <f>#REF!+N250</f>
        <v>#REF!</v>
      </c>
      <c r="Q250" s="253" t="e">
        <f>#REF!+O250</f>
        <v>#REF!</v>
      </c>
      <c r="R250" s="253" t="e">
        <f>#REF!+P250</f>
        <v>#REF!</v>
      </c>
      <c r="S250" s="253" t="e">
        <f>#REF!+Q250</f>
        <v>#REF!</v>
      </c>
      <c r="T250" s="253" t="e">
        <f>#REF!+R250</f>
        <v>#REF!</v>
      </c>
      <c r="U250" s="253" t="e">
        <f>#REF!+S250</f>
        <v>#REF!</v>
      </c>
      <c r="V250" s="253" t="e">
        <f>#REF!+T250</f>
        <v>#REF!</v>
      </c>
      <c r="W250" s="253" t="e">
        <f>#REF!+U250</f>
        <v>#REF!</v>
      </c>
      <c r="X250" s="253" t="e">
        <f>#REF!+V250</f>
        <v>#REF!</v>
      </c>
      <c r="Y250" s="253" t="e">
        <f>#REF!+W250</f>
        <v>#REF!</v>
      </c>
    </row>
    <row r="251" spans="1:25" hidden="1" x14ac:dyDescent="0.2">
      <c r="A251" s="255" t="s">
        <v>404</v>
      </c>
      <c r="B251" s="248" t="s">
        <v>130</v>
      </c>
      <c r="C251" s="248" t="s">
        <v>204</v>
      </c>
      <c r="D251" s="248" t="s">
        <v>190</v>
      </c>
      <c r="E251" s="247" t="s">
        <v>62</v>
      </c>
      <c r="F251" s="248"/>
      <c r="G251" s="253"/>
      <c r="H251" s="253"/>
      <c r="I251" s="253" t="e">
        <f>#REF!</f>
        <v>#REF!</v>
      </c>
      <c r="J251" s="253" t="e">
        <f>#REF!</f>
        <v>#REF!</v>
      </c>
      <c r="K251" s="253" t="e">
        <f>#REF!</f>
        <v>#REF!</v>
      </c>
      <c r="L251" s="253" t="e">
        <f>#REF!</f>
        <v>#REF!</v>
      </c>
      <c r="M251" s="253" t="e">
        <f>#REF!</f>
        <v>#REF!</v>
      </c>
      <c r="N251" s="253" t="e">
        <f>#REF!</f>
        <v>#REF!</v>
      </c>
      <c r="O251" s="253" t="e">
        <f>#REF!</f>
        <v>#REF!</v>
      </c>
      <c r="P251" s="253" t="e">
        <f>#REF!</f>
        <v>#REF!</v>
      </c>
      <c r="Q251" s="253" t="e">
        <f>#REF!</f>
        <v>#REF!</v>
      </c>
      <c r="R251" s="253" t="e">
        <f>#REF!</f>
        <v>#REF!</v>
      </c>
      <c r="S251" s="253" t="e">
        <f>#REF!</f>
        <v>#REF!</v>
      </c>
      <c r="T251" s="253" t="e">
        <f>#REF!</f>
        <v>#REF!</v>
      </c>
      <c r="U251" s="253" t="e">
        <f>#REF!</f>
        <v>#REF!</v>
      </c>
      <c r="V251" s="253" t="e">
        <f>#REF!</f>
        <v>#REF!</v>
      </c>
      <c r="W251" s="253" t="e">
        <f>#REF!</f>
        <v>#REF!</v>
      </c>
      <c r="X251" s="253" t="e">
        <f>#REF!</f>
        <v>#REF!</v>
      </c>
      <c r="Y251" s="253" t="e">
        <f>#REF!</f>
        <v>#REF!</v>
      </c>
    </row>
    <row r="252" spans="1:25" s="427" customFormat="1" ht="33" customHeight="1" x14ac:dyDescent="0.2">
      <c r="A252" s="564" t="s">
        <v>413</v>
      </c>
      <c r="B252" s="565"/>
      <c r="C252" s="565"/>
      <c r="D252" s="565"/>
      <c r="E252" s="565"/>
      <c r="F252" s="565"/>
      <c r="G252" s="242" t="e">
        <f>G253+G342+G328</f>
        <v>#REF!</v>
      </c>
      <c r="H252" s="242" t="e">
        <f>H253+H328+H342</f>
        <v>#REF!</v>
      </c>
      <c r="I252" s="242" t="e">
        <f t="shared" ref="I252:S252" si="252">I253+I342+I328</f>
        <v>#REF!</v>
      </c>
      <c r="J252" s="242" t="e">
        <f t="shared" si="252"/>
        <v>#REF!</v>
      </c>
      <c r="K252" s="242" t="e">
        <f t="shared" si="252"/>
        <v>#REF!</v>
      </c>
      <c r="L252" s="242" t="e">
        <f t="shared" si="252"/>
        <v>#REF!</v>
      </c>
      <c r="M252" s="242" t="e">
        <f t="shared" si="252"/>
        <v>#REF!</v>
      </c>
      <c r="N252" s="242" t="e">
        <f t="shared" si="252"/>
        <v>#REF!</v>
      </c>
      <c r="O252" s="242" t="e">
        <f t="shared" si="252"/>
        <v>#REF!</v>
      </c>
      <c r="P252" s="242" t="e">
        <f t="shared" si="252"/>
        <v>#REF!</v>
      </c>
      <c r="Q252" s="242" t="e">
        <f t="shared" si="252"/>
        <v>#REF!</v>
      </c>
      <c r="R252" s="242" t="e">
        <f t="shared" si="252"/>
        <v>#REF!</v>
      </c>
      <c r="S252" s="242" t="e">
        <f t="shared" si="252"/>
        <v>#REF!</v>
      </c>
      <c r="T252" s="242">
        <f>T253+T342+T328+T338</f>
        <v>45153.4</v>
      </c>
      <c r="U252" s="242">
        <f t="shared" ref="U252:X252" si="253">U253+U342+U328+U338</f>
        <v>18299.367186999996</v>
      </c>
      <c r="V252" s="242">
        <f t="shared" si="253"/>
        <v>39913.299999999996</v>
      </c>
      <c r="W252" s="242">
        <f t="shared" si="253"/>
        <v>1518.1999999999998</v>
      </c>
      <c r="X252" s="242">
        <f t="shared" si="253"/>
        <v>41431.5</v>
      </c>
      <c r="Y252" s="242">
        <f t="shared" ref="Y252" si="254">Y253+Y342+Y328+Y338</f>
        <v>39031.5</v>
      </c>
    </row>
    <row r="253" spans="1:25" s="429" customFormat="1" ht="14.25" x14ac:dyDescent="0.2">
      <c r="A253" s="440" t="s">
        <v>72</v>
      </c>
      <c r="B253" s="246" t="s">
        <v>343</v>
      </c>
      <c r="C253" s="246" t="s">
        <v>190</v>
      </c>
      <c r="D253" s="246"/>
      <c r="E253" s="246"/>
      <c r="F253" s="246"/>
      <c r="G253" s="271"/>
      <c r="H253" s="271" t="e">
        <f t="shared" ref="H253:X253" si="255">H254+H279+H320</f>
        <v>#REF!</v>
      </c>
      <c r="I253" s="271" t="e">
        <f t="shared" si="255"/>
        <v>#REF!</v>
      </c>
      <c r="J253" s="271" t="e">
        <f t="shared" si="255"/>
        <v>#REF!</v>
      </c>
      <c r="K253" s="271" t="e">
        <f t="shared" si="255"/>
        <v>#REF!</v>
      </c>
      <c r="L253" s="271">
        <f t="shared" si="255"/>
        <v>11964.029999999999</v>
      </c>
      <c r="M253" s="271">
        <f t="shared" si="255"/>
        <v>11964.03</v>
      </c>
      <c r="N253" s="271">
        <f t="shared" si="255"/>
        <v>-182</v>
      </c>
      <c r="O253" s="271">
        <f t="shared" si="255"/>
        <v>11782.03</v>
      </c>
      <c r="P253" s="271">
        <f t="shared" si="255"/>
        <v>11964.03</v>
      </c>
      <c r="Q253" s="271">
        <f t="shared" si="255"/>
        <v>96.6</v>
      </c>
      <c r="R253" s="271">
        <f t="shared" si="255"/>
        <v>12060.630000000001</v>
      </c>
      <c r="S253" s="271">
        <f t="shared" si="255"/>
        <v>1549.3700000000001</v>
      </c>
      <c r="T253" s="271">
        <f t="shared" si="255"/>
        <v>10844.4</v>
      </c>
      <c r="U253" s="271">
        <f t="shared" si="255"/>
        <v>3184.2</v>
      </c>
      <c r="V253" s="271">
        <f t="shared" si="255"/>
        <v>9670.2000000000007</v>
      </c>
      <c r="W253" s="271">
        <f t="shared" si="255"/>
        <v>-114.89999999999998</v>
      </c>
      <c r="X253" s="271">
        <f t="shared" si="255"/>
        <v>9555.2999999999993</v>
      </c>
      <c r="Y253" s="271">
        <f t="shared" ref="Y253" si="256">Y254+Y279+Y320</f>
        <v>7155.3</v>
      </c>
    </row>
    <row r="254" spans="1:25" s="429" customFormat="1" ht="33.75" customHeight="1" x14ac:dyDescent="0.2">
      <c r="A254" s="440" t="s">
        <v>195</v>
      </c>
      <c r="B254" s="246" t="s">
        <v>343</v>
      </c>
      <c r="C254" s="246" t="s">
        <v>312</v>
      </c>
      <c r="D254" s="246" t="s">
        <v>196</v>
      </c>
      <c r="E254" s="246"/>
      <c r="F254" s="246"/>
      <c r="G254" s="257">
        <f>G261+G268</f>
        <v>0</v>
      </c>
      <c r="H254" s="257">
        <f>H268</f>
        <v>2646</v>
      </c>
      <c r="I254" s="257">
        <f>I268</f>
        <v>0</v>
      </c>
      <c r="J254" s="257" t="e">
        <f>J261+J268</f>
        <v>#REF!</v>
      </c>
      <c r="K254" s="257">
        <f>K268</f>
        <v>0</v>
      </c>
      <c r="L254" s="257">
        <f>L268</f>
        <v>2804</v>
      </c>
      <c r="M254" s="257">
        <f>M268</f>
        <v>2804</v>
      </c>
      <c r="N254" s="257">
        <f t="shared" ref="N254:P254" si="257">N268</f>
        <v>-182</v>
      </c>
      <c r="O254" s="257">
        <f t="shared" si="257"/>
        <v>2622</v>
      </c>
      <c r="P254" s="257">
        <f t="shared" si="257"/>
        <v>2804</v>
      </c>
      <c r="Q254" s="257">
        <f>Q268+Q276</f>
        <v>116.6</v>
      </c>
      <c r="R254" s="257">
        <f t="shared" ref="R254:X254" si="258">R268+R276</f>
        <v>2920.6</v>
      </c>
      <c r="S254" s="257">
        <f t="shared" si="258"/>
        <v>1.2000000000000002</v>
      </c>
      <c r="T254" s="257">
        <f t="shared" si="258"/>
        <v>2847.4</v>
      </c>
      <c r="U254" s="257">
        <f t="shared" si="258"/>
        <v>230.20000000000002</v>
      </c>
      <c r="V254" s="257">
        <f t="shared" si="258"/>
        <v>2323.1999999999998</v>
      </c>
      <c r="W254" s="257">
        <f t="shared" si="258"/>
        <v>142.5</v>
      </c>
      <c r="X254" s="257">
        <f t="shared" si="258"/>
        <v>2465.6999999999998</v>
      </c>
      <c r="Y254" s="257">
        <f t="shared" ref="Y254" si="259">Y268+Y276</f>
        <v>2465.6999999999998</v>
      </c>
    </row>
    <row r="255" spans="1:25" s="429" customFormat="1" ht="26.25" hidden="1" customHeight="1" x14ac:dyDescent="0.2">
      <c r="A255" s="255" t="s">
        <v>123</v>
      </c>
      <c r="B255" s="248" t="s">
        <v>343</v>
      </c>
      <c r="C255" s="267" t="s">
        <v>312</v>
      </c>
      <c r="D255" s="248" t="s">
        <v>196</v>
      </c>
      <c r="E255" s="256" t="s">
        <v>332</v>
      </c>
      <c r="F255" s="267"/>
      <c r="G255" s="271"/>
      <c r="H255" s="271"/>
      <c r="I255" s="253">
        <f>I256</f>
        <v>-2636</v>
      </c>
      <c r="J255" s="253">
        <f>J256</f>
        <v>-2636</v>
      </c>
      <c r="K255" s="253">
        <f>K256</f>
        <v>-2636</v>
      </c>
      <c r="L255" s="253">
        <f>L256</f>
        <v>-2636</v>
      </c>
      <c r="M255" s="253">
        <f>M256</f>
        <v>-5272</v>
      </c>
      <c r="N255" s="253">
        <f t="shared" ref="N255:Y255" si="260">N256</f>
        <v>-5272</v>
      </c>
      <c r="O255" s="253">
        <f t="shared" si="260"/>
        <v>-7908</v>
      </c>
      <c r="P255" s="253">
        <f t="shared" si="260"/>
        <v>-7908</v>
      </c>
      <c r="Q255" s="253">
        <f t="shared" si="260"/>
        <v>-13180</v>
      </c>
      <c r="R255" s="253">
        <f t="shared" si="260"/>
        <v>-13180</v>
      </c>
      <c r="S255" s="253">
        <f t="shared" si="260"/>
        <v>-21088</v>
      </c>
      <c r="T255" s="253">
        <f t="shared" si="260"/>
        <v>-21088</v>
      </c>
      <c r="U255" s="253">
        <f t="shared" si="260"/>
        <v>-34268</v>
      </c>
      <c r="V255" s="253">
        <f t="shared" si="260"/>
        <v>-34268</v>
      </c>
      <c r="W255" s="253">
        <f t="shared" si="260"/>
        <v>-55356</v>
      </c>
      <c r="X255" s="253">
        <f t="shared" si="260"/>
        <v>-55356</v>
      </c>
      <c r="Y255" s="253">
        <f t="shared" si="260"/>
        <v>-89624</v>
      </c>
    </row>
    <row r="256" spans="1:25" s="429" customFormat="1" ht="15.75" hidden="1" customHeight="1" x14ac:dyDescent="0.2">
      <c r="A256" s="255" t="s">
        <v>315</v>
      </c>
      <c r="B256" s="248" t="s">
        <v>343</v>
      </c>
      <c r="C256" s="267" t="s">
        <v>312</v>
      </c>
      <c r="D256" s="248" t="s">
        <v>196</v>
      </c>
      <c r="E256" s="256" t="s">
        <v>334</v>
      </c>
      <c r="F256" s="248"/>
      <c r="G256" s="271"/>
      <c r="H256" s="271"/>
      <c r="I256" s="253">
        <f>I257+I258+I259+I260</f>
        <v>-2636</v>
      </c>
      <c r="J256" s="253">
        <f>J257+J258+J259+J260</f>
        <v>-2636</v>
      </c>
      <c r="K256" s="253">
        <f>K257+K258+K259+K260</f>
        <v>-2636</v>
      </c>
      <c r="L256" s="253">
        <f>L257+L258+L259+L260</f>
        <v>-2636</v>
      </c>
      <c r="M256" s="253">
        <f>M257+M258+M259+M260</f>
        <v>-5272</v>
      </c>
      <c r="N256" s="253">
        <f t="shared" ref="N256:X256" si="261">N257+N258+N259+N260</f>
        <v>-5272</v>
      </c>
      <c r="O256" s="253">
        <f t="shared" si="261"/>
        <v>-7908</v>
      </c>
      <c r="P256" s="253">
        <f t="shared" si="261"/>
        <v>-7908</v>
      </c>
      <c r="Q256" s="253">
        <f t="shared" si="261"/>
        <v>-13180</v>
      </c>
      <c r="R256" s="253">
        <f t="shared" si="261"/>
        <v>-13180</v>
      </c>
      <c r="S256" s="253">
        <f t="shared" si="261"/>
        <v>-21088</v>
      </c>
      <c r="T256" s="253">
        <f t="shared" si="261"/>
        <v>-21088</v>
      </c>
      <c r="U256" s="253">
        <f t="shared" si="261"/>
        <v>-34268</v>
      </c>
      <c r="V256" s="253">
        <f t="shared" si="261"/>
        <v>-34268</v>
      </c>
      <c r="W256" s="253">
        <f t="shared" si="261"/>
        <v>-55356</v>
      </c>
      <c r="X256" s="253">
        <f t="shared" si="261"/>
        <v>-55356</v>
      </c>
      <c r="Y256" s="253">
        <f t="shared" ref="Y256" si="262">Y257+Y258+Y259+Y260</f>
        <v>-89624</v>
      </c>
    </row>
    <row r="257" spans="1:25" s="429" customFormat="1" hidden="1" x14ac:dyDescent="0.2">
      <c r="A257" s="255" t="s">
        <v>95</v>
      </c>
      <c r="B257" s="248" t="s">
        <v>343</v>
      </c>
      <c r="C257" s="267" t="s">
        <v>312</v>
      </c>
      <c r="D257" s="248" t="s">
        <v>196</v>
      </c>
      <c r="E257" s="256" t="s">
        <v>334</v>
      </c>
      <c r="F257" s="248" t="s">
        <v>96</v>
      </c>
      <c r="G257" s="271"/>
      <c r="H257" s="271"/>
      <c r="I257" s="253">
        <v>-2220</v>
      </c>
      <c r="J257" s="253">
        <f>G257+I257</f>
        <v>-2220</v>
      </c>
      <c r="K257" s="253">
        <v>-2220</v>
      </c>
      <c r="L257" s="253">
        <f t="shared" ref="L257:Y260" si="263">H257+J257</f>
        <v>-2220</v>
      </c>
      <c r="M257" s="253">
        <f t="shared" si="263"/>
        <v>-4440</v>
      </c>
      <c r="N257" s="253">
        <f t="shared" si="263"/>
        <v>-4440</v>
      </c>
      <c r="O257" s="253">
        <f t="shared" si="263"/>
        <v>-6660</v>
      </c>
      <c r="P257" s="253">
        <f t="shared" si="263"/>
        <v>-6660</v>
      </c>
      <c r="Q257" s="253">
        <f t="shared" si="263"/>
        <v>-11100</v>
      </c>
      <c r="R257" s="253">
        <f t="shared" si="263"/>
        <v>-11100</v>
      </c>
      <c r="S257" s="253">
        <f t="shared" si="263"/>
        <v>-17760</v>
      </c>
      <c r="T257" s="253">
        <f t="shared" si="263"/>
        <v>-17760</v>
      </c>
      <c r="U257" s="253">
        <f t="shared" si="263"/>
        <v>-28860</v>
      </c>
      <c r="V257" s="253">
        <f t="shared" si="263"/>
        <v>-28860</v>
      </c>
      <c r="W257" s="253">
        <f t="shared" si="263"/>
        <v>-46620</v>
      </c>
      <c r="X257" s="253">
        <f t="shared" si="263"/>
        <v>-46620</v>
      </c>
      <c r="Y257" s="253">
        <f t="shared" si="263"/>
        <v>-75480</v>
      </c>
    </row>
    <row r="258" spans="1:25" s="429" customFormat="1" ht="16.5" hidden="1" customHeight="1" x14ac:dyDescent="0.2">
      <c r="A258" s="255" t="s">
        <v>97</v>
      </c>
      <c r="B258" s="248" t="s">
        <v>343</v>
      </c>
      <c r="C258" s="267" t="s">
        <v>312</v>
      </c>
      <c r="D258" s="248" t="s">
        <v>196</v>
      </c>
      <c r="E258" s="256" t="s">
        <v>334</v>
      </c>
      <c r="F258" s="248" t="s">
        <v>98</v>
      </c>
      <c r="G258" s="271"/>
      <c r="H258" s="271"/>
      <c r="I258" s="253">
        <v>-101</v>
      </c>
      <c r="J258" s="253">
        <f>G258+I258</f>
        <v>-101</v>
      </c>
      <c r="K258" s="253">
        <v>-101</v>
      </c>
      <c r="L258" s="253">
        <f t="shared" si="263"/>
        <v>-101</v>
      </c>
      <c r="M258" s="253">
        <f t="shared" si="263"/>
        <v>-202</v>
      </c>
      <c r="N258" s="253">
        <f t="shared" si="263"/>
        <v>-202</v>
      </c>
      <c r="O258" s="253">
        <f t="shared" si="263"/>
        <v>-303</v>
      </c>
      <c r="P258" s="253">
        <f t="shared" si="263"/>
        <v>-303</v>
      </c>
      <c r="Q258" s="253">
        <f t="shared" si="263"/>
        <v>-505</v>
      </c>
      <c r="R258" s="253">
        <f t="shared" si="263"/>
        <v>-505</v>
      </c>
      <c r="S258" s="253">
        <f t="shared" si="263"/>
        <v>-808</v>
      </c>
      <c r="T258" s="253">
        <f t="shared" si="263"/>
        <v>-808</v>
      </c>
      <c r="U258" s="253">
        <f t="shared" si="263"/>
        <v>-1313</v>
      </c>
      <c r="V258" s="253">
        <f t="shared" si="263"/>
        <v>-1313</v>
      </c>
      <c r="W258" s="253">
        <f t="shared" si="263"/>
        <v>-2121</v>
      </c>
      <c r="X258" s="253">
        <f t="shared" si="263"/>
        <v>-2121</v>
      </c>
      <c r="Y258" s="253">
        <f t="shared" si="263"/>
        <v>-3434</v>
      </c>
    </row>
    <row r="259" spans="1:25" s="429" customFormat="1" ht="15" hidden="1" customHeight="1" x14ac:dyDescent="0.2">
      <c r="A259" s="255" t="s">
        <v>99</v>
      </c>
      <c r="B259" s="248" t="s">
        <v>343</v>
      </c>
      <c r="C259" s="267" t="s">
        <v>312</v>
      </c>
      <c r="D259" s="248" t="s">
        <v>196</v>
      </c>
      <c r="E259" s="256" t="s">
        <v>334</v>
      </c>
      <c r="F259" s="248" t="s">
        <v>100</v>
      </c>
      <c r="G259" s="271"/>
      <c r="H259" s="271"/>
      <c r="I259" s="253">
        <v>-295</v>
      </c>
      <c r="J259" s="253">
        <f>G259+I259</f>
        <v>-295</v>
      </c>
      <c r="K259" s="253">
        <v>-295</v>
      </c>
      <c r="L259" s="253">
        <f t="shared" si="263"/>
        <v>-295</v>
      </c>
      <c r="M259" s="253">
        <f t="shared" si="263"/>
        <v>-590</v>
      </c>
      <c r="N259" s="253">
        <f t="shared" si="263"/>
        <v>-590</v>
      </c>
      <c r="O259" s="253">
        <f t="shared" si="263"/>
        <v>-885</v>
      </c>
      <c r="P259" s="253">
        <f t="shared" si="263"/>
        <v>-885</v>
      </c>
      <c r="Q259" s="253">
        <f t="shared" si="263"/>
        <v>-1475</v>
      </c>
      <c r="R259" s="253">
        <f t="shared" si="263"/>
        <v>-1475</v>
      </c>
      <c r="S259" s="253">
        <f t="shared" si="263"/>
        <v>-2360</v>
      </c>
      <c r="T259" s="253">
        <f t="shared" si="263"/>
        <v>-2360</v>
      </c>
      <c r="U259" s="253">
        <f t="shared" si="263"/>
        <v>-3835</v>
      </c>
      <c r="V259" s="253">
        <f t="shared" si="263"/>
        <v>-3835</v>
      </c>
      <c r="W259" s="253">
        <f t="shared" si="263"/>
        <v>-6195</v>
      </c>
      <c r="X259" s="253">
        <f t="shared" si="263"/>
        <v>-6195</v>
      </c>
      <c r="Y259" s="253">
        <f t="shared" si="263"/>
        <v>-10030</v>
      </c>
    </row>
    <row r="260" spans="1:25" s="429" customFormat="1" ht="18.75" hidden="1" customHeight="1" x14ac:dyDescent="0.2">
      <c r="A260" s="255" t="s">
        <v>93</v>
      </c>
      <c r="B260" s="248" t="s">
        <v>343</v>
      </c>
      <c r="C260" s="267" t="s">
        <v>312</v>
      </c>
      <c r="D260" s="248" t="s">
        <v>196</v>
      </c>
      <c r="E260" s="256" t="s">
        <v>334</v>
      </c>
      <c r="F260" s="248" t="s">
        <v>94</v>
      </c>
      <c r="G260" s="271"/>
      <c r="H260" s="271"/>
      <c r="I260" s="253">
        <v>-20</v>
      </c>
      <c r="J260" s="253">
        <f>G260+I260</f>
        <v>-20</v>
      </c>
      <c r="K260" s="253">
        <v>-20</v>
      </c>
      <c r="L260" s="253">
        <f t="shared" si="263"/>
        <v>-20</v>
      </c>
      <c r="M260" s="253">
        <f t="shared" si="263"/>
        <v>-40</v>
      </c>
      <c r="N260" s="253">
        <f t="shared" si="263"/>
        <v>-40</v>
      </c>
      <c r="O260" s="253">
        <f t="shared" si="263"/>
        <v>-60</v>
      </c>
      <c r="P260" s="253">
        <f t="shared" si="263"/>
        <v>-60</v>
      </c>
      <c r="Q260" s="253">
        <f t="shared" si="263"/>
        <v>-100</v>
      </c>
      <c r="R260" s="253">
        <f t="shared" si="263"/>
        <v>-100</v>
      </c>
      <c r="S260" s="253">
        <f t="shared" si="263"/>
        <v>-160</v>
      </c>
      <c r="T260" s="253">
        <f t="shared" si="263"/>
        <v>-160</v>
      </c>
      <c r="U260" s="253">
        <f t="shared" si="263"/>
        <v>-260</v>
      </c>
      <c r="V260" s="253">
        <f t="shared" si="263"/>
        <v>-260</v>
      </c>
      <c r="W260" s="253">
        <f t="shared" si="263"/>
        <v>-420</v>
      </c>
      <c r="X260" s="253">
        <f t="shared" si="263"/>
        <v>-420</v>
      </c>
      <c r="Y260" s="253">
        <f t="shared" si="263"/>
        <v>-680</v>
      </c>
    </row>
    <row r="261" spans="1:25" s="429" customFormat="1" ht="16.5" hidden="1" customHeight="1" x14ac:dyDescent="0.2">
      <c r="A261" s="255" t="s">
        <v>973</v>
      </c>
      <c r="B261" s="248" t="s">
        <v>343</v>
      </c>
      <c r="C261" s="267" t="s">
        <v>312</v>
      </c>
      <c r="D261" s="248" t="s">
        <v>196</v>
      </c>
      <c r="E261" s="256" t="s">
        <v>462</v>
      </c>
      <c r="F261" s="267"/>
      <c r="G261" s="271"/>
      <c r="H261" s="271"/>
      <c r="I261" s="253">
        <f t="shared" ref="I261:Y262" si="264">I262</f>
        <v>-2293.8000000000002</v>
      </c>
      <c r="J261" s="253" t="e">
        <f t="shared" si="264"/>
        <v>#REF!</v>
      </c>
      <c r="K261" s="253">
        <f t="shared" si="264"/>
        <v>-2293.8000000000002</v>
      </c>
      <c r="L261" s="253" t="e">
        <f t="shared" si="264"/>
        <v>#REF!</v>
      </c>
      <c r="M261" s="253" t="e">
        <f t="shared" si="264"/>
        <v>#REF!</v>
      </c>
      <c r="N261" s="253" t="e">
        <f t="shared" si="264"/>
        <v>#REF!</v>
      </c>
      <c r="O261" s="253" t="e">
        <f t="shared" si="264"/>
        <v>#REF!</v>
      </c>
      <c r="P261" s="253" t="e">
        <f t="shared" si="264"/>
        <v>#REF!</v>
      </c>
      <c r="Q261" s="253" t="e">
        <f t="shared" si="264"/>
        <v>#REF!</v>
      </c>
      <c r="R261" s="253" t="e">
        <f t="shared" si="264"/>
        <v>#REF!</v>
      </c>
      <c r="S261" s="253" t="e">
        <f t="shared" si="264"/>
        <v>#REF!</v>
      </c>
      <c r="T261" s="253" t="e">
        <f t="shared" si="264"/>
        <v>#REF!</v>
      </c>
      <c r="U261" s="253" t="e">
        <f t="shared" si="264"/>
        <v>#REF!</v>
      </c>
      <c r="V261" s="253" t="e">
        <f t="shared" si="264"/>
        <v>#REF!</v>
      </c>
      <c r="W261" s="253" t="e">
        <f t="shared" si="264"/>
        <v>#REF!</v>
      </c>
      <c r="X261" s="253" t="e">
        <f t="shared" si="264"/>
        <v>#REF!</v>
      </c>
      <c r="Y261" s="253" t="e">
        <f t="shared" si="264"/>
        <v>#REF!</v>
      </c>
    </row>
    <row r="262" spans="1:25" s="429" customFormat="1" ht="27" hidden="1" customHeight="1" x14ac:dyDescent="0.2">
      <c r="A262" s="255" t="s">
        <v>991</v>
      </c>
      <c r="B262" s="248" t="s">
        <v>343</v>
      </c>
      <c r="C262" s="267" t="s">
        <v>312</v>
      </c>
      <c r="D262" s="248" t="s">
        <v>196</v>
      </c>
      <c r="E262" s="256" t="s">
        <v>463</v>
      </c>
      <c r="F262" s="248"/>
      <c r="G262" s="271"/>
      <c r="H262" s="271"/>
      <c r="I262" s="253">
        <f t="shared" si="264"/>
        <v>-2293.8000000000002</v>
      </c>
      <c r="J262" s="253" t="e">
        <f t="shared" si="264"/>
        <v>#REF!</v>
      </c>
      <c r="K262" s="253">
        <f t="shared" si="264"/>
        <v>-2293.8000000000002</v>
      </c>
      <c r="L262" s="253" t="e">
        <f t="shared" si="264"/>
        <v>#REF!</v>
      </c>
      <c r="M262" s="253" t="e">
        <f t="shared" si="264"/>
        <v>#REF!</v>
      </c>
      <c r="N262" s="253" t="e">
        <f t="shared" si="264"/>
        <v>#REF!</v>
      </c>
      <c r="O262" s="253" t="e">
        <f t="shared" si="264"/>
        <v>#REF!</v>
      </c>
      <c r="P262" s="253" t="e">
        <f t="shared" si="264"/>
        <v>#REF!</v>
      </c>
      <c r="Q262" s="253" t="e">
        <f t="shared" si="264"/>
        <v>#REF!</v>
      </c>
      <c r="R262" s="253" t="e">
        <f t="shared" si="264"/>
        <v>#REF!</v>
      </c>
      <c r="S262" s="253" t="e">
        <f t="shared" si="264"/>
        <v>#REF!</v>
      </c>
      <c r="T262" s="253" t="e">
        <f t="shared" si="264"/>
        <v>#REF!</v>
      </c>
      <c r="U262" s="253" t="e">
        <f t="shared" si="264"/>
        <v>#REF!</v>
      </c>
      <c r="V262" s="253" t="e">
        <f t="shared" si="264"/>
        <v>#REF!</v>
      </c>
      <c r="W262" s="253" t="e">
        <f t="shared" si="264"/>
        <v>#REF!</v>
      </c>
      <c r="X262" s="253" t="e">
        <f t="shared" si="264"/>
        <v>#REF!</v>
      </c>
      <c r="Y262" s="253" t="e">
        <f t="shared" si="264"/>
        <v>#REF!</v>
      </c>
    </row>
    <row r="263" spans="1:25" s="429" customFormat="1" ht="27.75" hidden="1" customHeight="1" x14ac:dyDescent="0.2">
      <c r="A263" s="255" t="s">
        <v>992</v>
      </c>
      <c r="B263" s="248" t="s">
        <v>343</v>
      </c>
      <c r="C263" s="267" t="s">
        <v>312</v>
      </c>
      <c r="D263" s="248" t="s">
        <v>196</v>
      </c>
      <c r="E263" s="256" t="s">
        <v>484</v>
      </c>
      <c r="F263" s="248"/>
      <c r="G263" s="271"/>
      <c r="H263" s="271"/>
      <c r="I263" s="253">
        <f>I264+I265+I266+I267</f>
        <v>-2293.8000000000002</v>
      </c>
      <c r="J263" s="253" t="e">
        <f>J264+J265+J266+J267</f>
        <v>#REF!</v>
      </c>
      <c r="K263" s="253">
        <f>K264+K265+K266+K267</f>
        <v>-2293.8000000000002</v>
      </c>
      <c r="L263" s="253" t="e">
        <f>L264+L265+L266+L267</f>
        <v>#REF!</v>
      </c>
      <c r="M263" s="253" t="e">
        <f>M264+M265+M266+M267</f>
        <v>#REF!</v>
      </c>
      <c r="N263" s="253" t="e">
        <f t="shared" ref="N263:X263" si="265">N264+N265+N266+N267</f>
        <v>#REF!</v>
      </c>
      <c r="O263" s="253" t="e">
        <f t="shared" si="265"/>
        <v>#REF!</v>
      </c>
      <c r="P263" s="253" t="e">
        <f t="shared" si="265"/>
        <v>#REF!</v>
      </c>
      <c r="Q263" s="253" t="e">
        <f t="shared" si="265"/>
        <v>#REF!</v>
      </c>
      <c r="R263" s="253" t="e">
        <f t="shared" si="265"/>
        <v>#REF!</v>
      </c>
      <c r="S263" s="253" t="e">
        <f t="shared" si="265"/>
        <v>#REF!</v>
      </c>
      <c r="T263" s="253" t="e">
        <f t="shared" si="265"/>
        <v>#REF!</v>
      </c>
      <c r="U263" s="253" t="e">
        <f t="shared" si="265"/>
        <v>#REF!</v>
      </c>
      <c r="V263" s="253" t="e">
        <f t="shared" si="265"/>
        <v>#REF!</v>
      </c>
      <c r="W263" s="253" t="e">
        <f t="shared" si="265"/>
        <v>#REF!</v>
      </c>
      <c r="X263" s="253" t="e">
        <f t="shared" si="265"/>
        <v>#REF!</v>
      </c>
      <c r="Y263" s="253" t="e">
        <f t="shared" ref="Y263" si="266">Y264+Y265+Y266+Y267</f>
        <v>#REF!</v>
      </c>
    </row>
    <row r="264" spans="1:25" s="429" customFormat="1" ht="17.25" hidden="1" customHeight="1" x14ac:dyDescent="0.2">
      <c r="A264" s="255" t="s">
        <v>95</v>
      </c>
      <c r="B264" s="248" t="s">
        <v>343</v>
      </c>
      <c r="C264" s="267" t="s">
        <v>312</v>
      </c>
      <c r="D264" s="248" t="s">
        <v>196</v>
      </c>
      <c r="E264" s="256" t="s">
        <v>484</v>
      </c>
      <c r="F264" s="248" t="s">
        <v>96</v>
      </c>
      <c r="G264" s="271"/>
      <c r="H264" s="271"/>
      <c r="I264" s="253">
        <v>-1977.8</v>
      </c>
      <c r="J264" s="253" t="e">
        <f>#REF!+I264</f>
        <v>#REF!</v>
      </c>
      <c r="K264" s="253">
        <v>-1977.8</v>
      </c>
      <c r="L264" s="253" t="e">
        <f>#REF!+J264</f>
        <v>#REF!</v>
      </c>
      <c r="M264" s="253" t="e">
        <f>#REF!+K264</f>
        <v>#REF!</v>
      </c>
      <c r="N264" s="253" t="e">
        <f>#REF!+L264</f>
        <v>#REF!</v>
      </c>
      <c r="O264" s="253" t="e">
        <f>#REF!+M264</f>
        <v>#REF!</v>
      </c>
      <c r="P264" s="253" t="e">
        <f>#REF!+N264</f>
        <v>#REF!</v>
      </c>
      <c r="Q264" s="253" t="e">
        <f>#REF!+O264</f>
        <v>#REF!</v>
      </c>
      <c r="R264" s="253" t="e">
        <f>#REF!+P264</f>
        <v>#REF!</v>
      </c>
      <c r="S264" s="253" t="e">
        <f>#REF!+Q264</f>
        <v>#REF!</v>
      </c>
      <c r="T264" s="253" t="e">
        <f>#REF!+R264</f>
        <v>#REF!</v>
      </c>
      <c r="U264" s="253" t="e">
        <f>#REF!+S264</f>
        <v>#REF!</v>
      </c>
      <c r="V264" s="253" t="e">
        <f>#REF!+T264</f>
        <v>#REF!</v>
      </c>
      <c r="W264" s="253" t="e">
        <f>#REF!+U264</f>
        <v>#REF!</v>
      </c>
      <c r="X264" s="253" t="e">
        <f>#REF!+V264</f>
        <v>#REF!</v>
      </c>
      <c r="Y264" s="253" t="e">
        <f>#REF!+W264</f>
        <v>#REF!</v>
      </c>
    </row>
    <row r="265" spans="1:25" s="429" customFormat="1" ht="18.75" hidden="1" customHeight="1" x14ac:dyDescent="0.2">
      <c r="A265" s="255" t="s">
        <v>97</v>
      </c>
      <c r="B265" s="248" t="s">
        <v>343</v>
      </c>
      <c r="C265" s="267" t="s">
        <v>312</v>
      </c>
      <c r="D265" s="248" t="s">
        <v>196</v>
      </c>
      <c r="E265" s="256" t="s">
        <v>484</v>
      </c>
      <c r="F265" s="248" t="s">
        <v>98</v>
      </c>
      <c r="G265" s="271"/>
      <c r="H265" s="271"/>
      <c r="I265" s="253">
        <v>-101</v>
      </c>
      <c r="J265" s="253" t="e">
        <f>#REF!+I265</f>
        <v>#REF!</v>
      </c>
      <c r="K265" s="253">
        <v>-101</v>
      </c>
      <c r="L265" s="253" t="e">
        <f>#REF!+J265</f>
        <v>#REF!</v>
      </c>
      <c r="M265" s="253" t="e">
        <f>#REF!+K265</f>
        <v>#REF!</v>
      </c>
      <c r="N265" s="253" t="e">
        <f>#REF!+L265</f>
        <v>#REF!</v>
      </c>
      <c r="O265" s="253" t="e">
        <f>#REF!+M265</f>
        <v>#REF!</v>
      </c>
      <c r="P265" s="253" t="e">
        <f>#REF!+N265</f>
        <v>#REF!</v>
      </c>
      <c r="Q265" s="253" t="e">
        <f>#REF!+O265</f>
        <v>#REF!</v>
      </c>
      <c r="R265" s="253" t="e">
        <f>#REF!+P265</f>
        <v>#REF!</v>
      </c>
      <c r="S265" s="253" t="e">
        <f>#REF!+Q265</f>
        <v>#REF!</v>
      </c>
      <c r="T265" s="253" t="e">
        <f>#REF!+R265</f>
        <v>#REF!</v>
      </c>
      <c r="U265" s="253" t="e">
        <f>#REF!+S265</f>
        <v>#REF!</v>
      </c>
      <c r="V265" s="253" t="e">
        <f>#REF!+T265</f>
        <v>#REF!</v>
      </c>
      <c r="W265" s="253" t="e">
        <f>#REF!+U265</f>
        <v>#REF!</v>
      </c>
      <c r="X265" s="253" t="e">
        <f>#REF!+V265</f>
        <v>#REF!</v>
      </c>
      <c r="Y265" s="253" t="e">
        <f>#REF!+W265</f>
        <v>#REF!</v>
      </c>
    </row>
    <row r="266" spans="1:25" s="429" customFormat="1" ht="16.5" hidden="1" customHeight="1" x14ac:dyDescent="0.2">
      <c r="A266" s="255" t="s">
        <v>99</v>
      </c>
      <c r="B266" s="248" t="s">
        <v>343</v>
      </c>
      <c r="C266" s="267" t="s">
        <v>312</v>
      </c>
      <c r="D266" s="248" t="s">
        <v>196</v>
      </c>
      <c r="E266" s="256" t="s">
        <v>484</v>
      </c>
      <c r="F266" s="248" t="s">
        <v>100</v>
      </c>
      <c r="G266" s="271"/>
      <c r="H266" s="271"/>
      <c r="I266" s="253">
        <v>-95</v>
      </c>
      <c r="J266" s="253" t="e">
        <f>#REF!+I266</f>
        <v>#REF!</v>
      </c>
      <c r="K266" s="253">
        <v>-95</v>
      </c>
      <c r="L266" s="253" t="e">
        <f>#REF!+J266</f>
        <v>#REF!</v>
      </c>
      <c r="M266" s="253" t="e">
        <f>#REF!+K266</f>
        <v>#REF!</v>
      </c>
      <c r="N266" s="253" t="e">
        <f>#REF!+L266</f>
        <v>#REF!</v>
      </c>
      <c r="O266" s="253" t="e">
        <f>#REF!+M266</f>
        <v>#REF!</v>
      </c>
      <c r="P266" s="253" t="e">
        <f>#REF!+N266</f>
        <v>#REF!</v>
      </c>
      <c r="Q266" s="253" t="e">
        <f>#REF!+O266</f>
        <v>#REF!</v>
      </c>
      <c r="R266" s="253" t="e">
        <f>#REF!+P266</f>
        <v>#REF!</v>
      </c>
      <c r="S266" s="253" t="e">
        <f>#REF!+Q266</f>
        <v>#REF!</v>
      </c>
      <c r="T266" s="253" t="e">
        <f>#REF!+R266</f>
        <v>#REF!</v>
      </c>
      <c r="U266" s="253" t="e">
        <f>#REF!+S266</f>
        <v>#REF!</v>
      </c>
      <c r="V266" s="253" t="e">
        <f>#REF!+T266</f>
        <v>#REF!</v>
      </c>
      <c r="W266" s="253" t="e">
        <f>#REF!+U266</f>
        <v>#REF!</v>
      </c>
      <c r="X266" s="253" t="e">
        <f>#REF!+V266</f>
        <v>#REF!</v>
      </c>
      <c r="Y266" s="253" t="e">
        <f>#REF!+W266</f>
        <v>#REF!</v>
      </c>
    </row>
    <row r="267" spans="1:25" s="429" customFormat="1" ht="15" hidden="1" customHeight="1" x14ac:dyDescent="0.2">
      <c r="A267" s="255" t="s">
        <v>93</v>
      </c>
      <c r="B267" s="248" t="s">
        <v>343</v>
      </c>
      <c r="C267" s="267" t="s">
        <v>312</v>
      </c>
      <c r="D267" s="248" t="s">
        <v>196</v>
      </c>
      <c r="E267" s="256" t="s">
        <v>484</v>
      </c>
      <c r="F267" s="248" t="s">
        <v>94</v>
      </c>
      <c r="G267" s="271"/>
      <c r="H267" s="271"/>
      <c r="I267" s="253">
        <v>-120</v>
      </c>
      <c r="J267" s="253" t="e">
        <f>#REF!+I267</f>
        <v>#REF!</v>
      </c>
      <c r="K267" s="253">
        <v>-120</v>
      </c>
      <c r="L267" s="253" t="e">
        <f>#REF!+J267</f>
        <v>#REF!</v>
      </c>
      <c r="M267" s="253" t="e">
        <f>#REF!+K267</f>
        <v>#REF!</v>
      </c>
      <c r="N267" s="253" t="e">
        <f>#REF!+L267</f>
        <v>#REF!</v>
      </c>
      <c r="O267" s="253" t="e">
        <f>#REF!+M267</f>
        <v>#REF!</v>
      </c>
      <c r="P267" s="253" t="e">
        <f>#REF!+N267</f>
        <v>#REF!</v>
      </c>
      <c r="Q267" s="253" t="e">
        <f>#REF!+O267</f>
        <v>#REF!</v>
      </c>
      <c r="R267" s="253" t="e">
        <f>#REF!+P267</f>
        <v>#REF!</v>
      </c>
      <c r="S267" s="253" t="e">
        <f>#REF!+Q267</f>
        <v>#REF!</v>
      </c>
      <c r="T267" s="253" t="e">
        <f>#REF!+R267</f>
        <v>#REF!</v>
      </c>
      <c r="U267" s="253" t="e">
        <f>#REF!+S267</f>
        <v>#REF!</v>
      </c>
      <c r="V267" s="253" t="e">
        <f>#REF!+T267</f>
        <v>#REF!</v>
      </c>
      <c r="W267" s="253" t="e">
        <f>#REF!+U267</f>
        <v>#REF!</v>
      </c>
      <c r="X267" s="253" t="e">
        <f>#REF!+V267</f>
        <v>#REF!</v>
      </c>
      <c r="Y267" s="253" t="e">
        <f>#REF!+W267</f>
        <v>#REF!</v>
      </c>
    </row>
    <row r="268" spans="1:25" s="429" customFormat="1" ht="27.75" customHeight="1" x14ac:dyDescent="0.2">
      <c r="A268" s="255" t="s">
        <v>992</v>
      </c>
      <c r="B268" s="248" t="s">
        <v>343</v>
      </c>
      <c r="C268" s="267" t="s">
        <v>312</v>
      </c>
      <c r="D268" s="248" t="s">
        <v>196</v>
      </c>
      <c r="E268" s="256" t="s">
        <v>1022</v>
      </c>
      <c r="F268" s="248"/>
      <c r="G268" s="258">
        <f>G269+G273+G274+G275</f>
        <v>0</v>
      </c>
      <c r="H268" s="258">
        <f>H269+H273+H274+H275+H270</f>
        <v>2646</v>
      </c>
      <c r="I268" s="258">
        <f>I269+I273+I274+I275+I270</f>
        <v>0</v>
      </c>
      <c r="J268" s="258">
        <f>J269+J273+J274+J275+J270</f>
        <v>2646</v>
      </c>
      <c r="K268" s="258">
        <f>K269+K273+K274+K275+K270</f>
        <v>0</v>
      </c>
      <c r="L268" s="258">
        <f>L269+L270+L273+L274+L275</f>
        <v>2804</v>
      </c>
      <c r="M268" s="258">
        <f>M269+M270+M273+M274+M275</f>
        <v>2804</v>
      </c>
      <c r="N268" s="258">
        <f t="shared" ref="N268:Q268" si="267">N269+N270+N273+N274+N275</f>
        <v>-182</v>
      </c>
      <c r="O268" s="258">
        <f t="shared" si="267"/>
        <v>2622</v>
      </c>
      <c r="P268" s="258">
        <f t="shared" si="267"/>
        <v>2804</v>
      </c>
      <c r="Q268" s="258">
        <f t="shared" si="267"/>
        <v>0</v>
      </c>
      <c r="R268" s="258">
        <f>R269+R270+R273+R274+R275+R271+R272</f>
        <v>2804</v>
      </c>
      <c r="S268" s="258">
        <f t="shared" ref="S268:X268" si="268">S269+S270+S273+S274+S275+S271+S272</f>
        <v>4</v>
      </c>
      <c r="T268" s="258">
        <f t="shared" si="268"/>
        <v>2733.6</v>
      </c>
      <c r="U268" s="258">
        <f t="shared" si="268"/>
        <v>234.4</v>
      </c>
      <c r="V268" s="258">
        <f t="shared" si="268"/>
        <v>2213.6</v>
      </c>
      <c r="W268" s="258">
        <f t="shared" si="268"/>
        <v>135.4</v>
      </c>
      <c r="X268" s="258">
        <f t="shared" si="268"/>
        <v>2349</v>
      </c>
      <c r="Y268" s="258">
        <f t="shared" ref="Y268" si="269">Y269+Y270+Y273+Y274+Y275+Y271+Y272</f>
        <v>2349</v>
      </c>
    </row>
    <row r="269" spans="1:25" s="429" customFormat="1" ht="15" customHeight="1" x14ac:dyDescent="0.2">
      <c r="A269" s="255" t="s">
        <v>95</v>
      </c>
      <c r="B269" s="248" t="s">
        <v>343</v>
      </c>
      <c r="C269" s="267" t="s">
        <v>312</v>
      </c>
      <c r="D269" s="248" t="s">
        <v>196</v>
      </c>
      <c r="E269" s="256" t="s">
        <v>1022</v>
      </c>
      <c r="F269" s="248" t="s">
        <v>96</v>
      </c>
      <c r="G269" s="271"/>
      <c r="H269" s="253">
        <v>2300</v>
      </c>
      <c r="I269" s="253">
        <v>-550</v>
      </c>
      <c r="J269" s="253">
        <f>H269+I269</f>
        <v>1750</v>
      </c>
      <c r="K269" s="253">
        <v>0</v>
      </c>
      <c r="L269" s="253">
        <v>1900</v>
      </c>
      <c r="M269" s="253">
        <v>1900</v>
      </c>
      <c r="N269" s="253">
        <v>-140</v>
      </c>
      <c r="O269" s="253">
        <f>M269+N269</f>
        <v>1760</v>
      </c>
      <c r="P269" s="253">
        <v>1900</v>
      </c>
      <c r="Q269" s="253">
        <v>0</v>
      </c>
      <c r="R269" s="253">
        <f>P269+Q269</f>
        <v>1900</v>
      </c>
      <c r="S269" s="253">
        <f>-400+57</f>
        <v>-343</v>
      </c>
      <c r="T269" s="253">
        <v>1500</v>
      </c>
      <c r="U269" s="253">
        <f>-120+300</f>
        <v>180</v>
      </c>
      <c r="V269" s="253">
        <v>1500</v>
      </c>
      <c r="W269" s="253">
        <v>105</v>
      </c>
      <c r="X269" s="253">
        <f t="shared" ref="X269:X275" si="270">V269+W269</f>
        <v>1605</v>
      </c>
      <c r="Y269" s="253">
        <v>1605</v>
      </c>
    </row>
    <row r="270" spans="1:25" s="429" customFormat="1" ht="35.25" customHeight="1" x14ac:dyDescent="0.2">
      <c r="A270" s="371" t="s">
        <v>896</v>
      </c>
      <c r="B270" s="378" t="s">
        <v>343</v>
      </c>
      <c r="C270" s="378" t="s">
        <v>190</v>
      </c>
      <c r="D270" s="378" t="s">
        <v>196</v>
      </c>
      <c r="E270" s="256" t="s">
        <v>1022</v>
      </c>
      <c r="F270" s="378" t="s">
        <v>894</v>
      </c>
      <c r="G270" s="271"/>
      <c r="H270" s="253"/>
      <c r="I270" s="253">
        <v>550</v>
      </c>
      <c r="J270" s="253">
        <f>H270+I270</f>
        <v>550</v>
      </c>
      <c r="K270" s="253">
        <v>0</v>
      </c>
      <c r="L270" s="253">
        <v>574</v>
      </c>
      <c r="M270" s="253">
        <v>574</v>
      </c>
      <c r="N270" s="253">
        <v>-42</v>
      </c>
      <c r="O270" s="253">
        <f t="shared" ref="O270:O275" si="271">M270+N270</f>
        <v>532</v>
      </c>
      <c r="P270" s="253">
        <v>574</v>
      </c>
      <c r="Q270" s="253">
        <v>0</v>
      </c>
      <c r="R270" s="253">
        <f t="shared" ref="R270:S351" si="272">P270+Q270</f>
        <v>574</v>
      </c>
      <c r="S270" s="253">
        <f>-120.4+17.4</f>
        <v>-103</v>
      </c>
      <c r="T270" s="253">
        <v>453.6</v>
      </c>
      <c r="U270" s="253">
        <f>-35.6+90</f>
        <v>54.4</v>
      </c>
      <c r="V270" s="253">
        <v>453.6</v>
      </c>
      <c r="W270" s="253">
        <v>30.4</v>
      </c>
      <c r="X270" s="253">
        <f t="shared" si="270"/>
        <v>484</v>
      </c>
      <c r="Y270" s="253">
        <v>484</v>
      </c>
    </row>
    <row r="271" spans="1:25" s="429" customFormat="1" ht="21" hidden="1" customHeight="1" x14ac:dyDescent="0.2">
      <c r="A271" s="255" t="s">
        <v>905</v>
      </c>
      <c r="B271" s="248" t="s">
        <v>343</v>
      </c>
      <c r="C271" s="267" t="s">
        <v>312</v>
      </c>
      <c r="D271" s="248" t="s">
        <v>196</v>
      </c>
      <c r="E271" s="256" t="s">
        <v>1085</v>
      </c>
      <c r="F271" s="248" t="s">
        <v>96</v>
      </c>
      <c r="G271" s="271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>
        <v>0</v>
      </c>
      <c r="S271" s="253">
        <f>400</f>
        <v>400</v>
      </c>
      <c r="T271" s="253">
        <f t="shared" ref="T271:T275" si="273">R271+S271</f>
        <v>400</v>
      </c>
      <c r="U271" s="253">
        <v>0</v>
      </c>
      <c r="V271" s="253">
        <v>0</v>
      </c>
      <c r="W271" s="253">
        <v>0</v>
      </c>
      <c r="X271" s="253">
        <f t="shared" si="270"/>
        <v>0</v>
      </c>
      <c r="Y271" s="253">
        <v>0</v>
      </c>
    </row>
    <row r="272" spans="1:25" s="429" customFormat="1" ht="35.25" hidden="1" customHeight="1" x14ac:dyDescent="0.2">
      <c r="A272" s="371" t="s">
        <v>896</v>
      </c>
      <c r="B272" s="378" t="s">
        <v>343</v>
      </c>
      <c r="C272" s="378" t="s">
        <v>190</v>
      </c>
      <c r="D272" s="378" t="s">
        <v>196</v>
      </c>
      <c r="E272" s="256" t="s">
        <v>1085</v>
      </c>
      <c r="F272" s="378" t="s">
        <v>894</v>
      </c>
      <c r="G272" s="271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>
        <v>0</v>
      </c>
      <c r="S272" s="253">
        <f>120</f>
        <v>120</v>
      </c>
      <c r="T272" s="253">
        <f t="shared" si="273"/>
        <v>120</v>
      </c>
      <c r="U272" s="253">
        <v>0</v>
      </c>
      <c r="V272" s="253">
        <v>0</v>
      </c>
      <c r="W272" s="253">
        <v>0</v>
      </c>
      <c r="X272" s="253">
        <f t="shared" si="270"/>
        <v>0</v>
      </c>
      <c r="Y272" s="253">
        <v>0</v>
      </c>
    </row>
    <row r="273" spans="1:25" s="429" customFormat="1" ht="15" customHeight="1" x14ac:dyDescent="0.2">
      <c r="A273" s="255" t="s">
        <v>97</v>
      </c>
      <c r="B273" s="248" t="s">
        <v>343</v>
      </c>
      <c r="C273" s="267" t="s">
        <v>312</v>
      </c>
      <c r="D273" s="248" t="s">
        <v>196</v>
      </c>
      <c r="E273" s="256" t="s">
        <v>1022</v>
      </c>
      <c r="F273" s="248" t="s">
        <v>98</v>
      </c>
      <c r="G273" s="271"/>
      <c r="H273" s="253">
        <v>101</v>
      </c>
      <c r="I273" s="253">
        <v>0</v>
      </c>
      <c r="J273" s="253">
        <f>H273+I273</f>
        <v>101</v>
      </c>
      <c r="K273" s="253">
        <v>0</v>
      </c>
      <c r="L273" s="253">
        <v>80</v>
      </c>
      <c r="M273" s="253">
        <v>80</v>
      </c>
      <c r="N273" s="253">
        <v>0</v>
      </c>
      <c r="O273" s="253">
        <f t="shared" si="271"/>
        <v>80</v>
      </c>
      <c r="P273" s="253">
        <v>80</v>
      </c>
      <c r="Q273" s="253">
        <v>0</v>
      </c>
      <c r="R273" s="253">
        <f t="shared" si="272"/>
        <v>80</v>
      </c>
      <c r="S273" s="253">
        <v>-20</v>
      </c>
      <c r="T273" s="253">
        <f t="shared" si="273"/>
        <v>60</v>
      </c>
      <c r="U273" s="253">
        <v>0</v>
      </c>
      <c r="V273" s="253">
        <v>60</v>
      </c>
      <c r="W273" s="253">
        <v>0</v>
      </c>
      <c r="X273" s="253">
        <f t="shared" si="270"/>
        <v>60</v>
      </c>
      <c r="Y273" s="253">
        <v>60</v>
      </c>
    </row>
    <row r="274" spans="1:25" s="429" customFormat="1" ht="19.5" customHeight="1" x14ac:dyDescent="0.2">
      <c r="A274" s="255" t="s">
        <v>99</v>
      </c>
      <c r="B274" s="248" t="s">
        <v>343</v>
      </c>
      <c r="C274" s="267" t="s">
        <v>312</v>
      </c>
      <c r="D274" s="248" t="s">
        <v>196</v>
      </c>
      <c r="E274" s="256" t="s">
        <v>1022</v>
      </c>
      <c r="F274" s="248" t="s">
        <v>100</v>
      </c>
      <c r="G274" s="271"/>
      <c r="H274" s="253">
        <v>95</v>
      </c>
      <c r="I274" s="253">
        <v>0</v>
      </c>
      <c r="J274" s="253">
        <f>H274+I274</f>
        <v>95</v>
      </c>
      <c r="K274" s="253">
        <v>0</v>
      </c>
      <c r="L274" s="253">
        <v>100</v>
      </c>
      <c r="M274" s="253">
        <v>100</v>
      </c>
      <c r="N274" s="253">
        <v>0</v>
      </c>
      <c r="O274" s="253">
        <f t="shared" si="271"/>
        <v>100</v>
      </c>
      <c r="P274" s="253">
        <v>100</v>
      </c>
      <c r="Q274" s="253">
        <v>0</v>
      </c>
      <c r="R274" s="253">
        <f t="shared" si="272"/>
        <v>100</v>
      </c>
      <c r="S274" s="253">
        <v>0</v>
      </c>
      <c r="T274" s="253">
        <f t="shared" si="273"/>
        <v>100</v>
      </c>
      <c r="U274" s="253">
        <v>0</v>
      </c>
      <c r="V274" s="253">
        <v>100</v>
      </c>
      <c r="W274" s="253">
        <v>-100</v>
      </c>
      <c r="X274" s="253">
        <f t="shared" si="270"/>
        <v>0</v>
      </c>
      <c r="Y274" s="253">
        <v>0</v>
      </c>
    </row>
    <row r="275" spans="1:25" s="429" customFormat="1" ht="20.25" customHeight="1" x14ac:dyDescent="0.2">
      <c r="A275" s="255" t="s">
        <v>93</v>
      </c>
      <c r="B275" s="248" t="s">
        <v>343</v>
      </c>
      <c r="C275" s="267" t="s">
        <v>312</v>
      </c>
      <c r="D275" s="248" t="s">
        <v>196</v>
      </c>
      <c r="E275" s="256" t="s">
        <v>1022</v>
      </c>
      <c r="F275" s="248" t="s">
        <v>94</v>
      </c>
      <c r="G275" s="271"/>
      <c r="H275" s="253">
        <v>150</v>
      </c>
      <c r="I275" s="253">
        <v>0</v>
      </c>
      <c r="J275" s="253">
        <f>H275+I275</f>
        <v>150</v>
      </c>
      <c r="K275" s="253">
        <v>0</v>
      </c>
      <c r="L275" s="253">
        <v>150</v>
      </c>
      <c r="M275" s="253">
        <v>150</v>
      </c>
      <c r="N275" s="253">
        <v>0</v>
      </c>
      <c r="O275" s="253">
        <f t="shared" si="271"/>
        <v>150</v>
      </c>
      <c r="P275" s="253">
        <v>150</v>
      </c>
      <c r="Q275" s="253">
        <v>0</v>
      </c>
      <c r="R275" s="253">
        <f t="shared" si="272"/>
        <v>150</v>
      </c>
      <c r="S275" s="253">
        <v>-50</v>
      </c>
      <c r="T275" s="253">
        <f t="shared" si="273"/>
        <v>100</v>
      </c>
      <c r="U275" s="253">
        <v>0</v>
      </c>
      <c r="V275" s="253">
        <v>100</v>
      </c>
      <c r="W275" s="253">
        <v>100</v>
      </c>
      <c r="X275" s="253">
        <f t="shared" si="270"/>
        <v>200</v>
      </c>
      <c r="Y275" s="253">
        <v>200</v>
      </c>
    </row>
    <row r="276" spans="1:25" s="429" customFormat="1" ht="33" customHeight="1" x14ac:dyDescent="0.2">
      <c r="A276" s="255" t="s">
        <v>785</v>
      </c>
      <c r="B276" s="248" t="s">
        <v>343</v>
      </c>
      <c r="C276" s="245" t="s">
        <v>312</v>
      </c>
      <c r="D276" s="246" t="s">
        <v>196</v>
      </c>
      <c r="E276" s="361" t="s">
        <v>786</v>
      </c>
      <c r="F276" s="246"/>
      <c r="G276" s="271"/>
      <c r="H276" s="271">
        <f t="shared" ref="H276:N276" si="274">H277+H278</f>
        <v>0</v>
      </c>
      <c r="I276" s="271">
        <f t="shared" si="274"/>
        <v>80.099999999999994</v>
      </c>
      <c r="J276" s="271">
        <f t="shared" si="274"/>
        <v>80.099999999999994</v>
      </c>
      <c r="K276" s="271">
        <f t="shared" si="274"/>
        <v>0</v>
      </c>
      <c r="L276" s="271">
        <f t="shared" si="274"/>
        <v>76.400000000000006</v>
      </c>
      <c r="M276" s="271">
        <f t="shared" si="274"/>
        <v>76.400000000000006</v>
      </c>
      <c r="N276" s="271">
        <f t="shared" si="274"/>
        <v>0</v>
      </c>
      <c r="O276" s="271">
        <f>O277+O278</f>
        <v>76.400000000000006</v>
      </c>
      <c r="P276" s="271">
        <f t="shared" ref="P276:X276" si="275">P277+P278</f>
        <v>0</v>
      </c>
      <c r="Q276" s="271">
        <f t="shared" si="275"/>
        <v>116.6</v>
      </c>
      <c r="R276" s="271">
        <f t="shared" si="275"/>
        <v>116.6</v>
      </c>
      <c r="S276" s="271">
        <f t="shared" si="275"/>
        <v>-2.8</v>
      </c>
      <c r="T276" s="271">
        <f t="shared" si="275"/>
        <v>113.8</v>
      </c>
      <c r="U276" s="271">
        <f t="shared" si="275"/>
        <v>-4.2</v>
      </c>
      <c r="V276" s="271">
        <f t="shared" si="275"/>
        <v>109.6</v>
      </c>
      <c r="W276" s="271">
        <f t="shared" si="275"/>
        <v>7.1</v>
      </c>
      <c r="X276" s="271">
        <f t="shared" si="275"/>
        <v>116.69999999999999</v>
      </c>
      <c r="Y276" s="271">
        <f t="shared" ref="Y276" si="276">Y277+Y278</f>
        <v>116.69999999999999</v>
      </c>
    </row>
    <row r="277" spans="1:25" s="429" customFormat="1" ht="20.25" customHeight="1" x14ac:dyDescent="0.2">
      <c r="A277" s="371" t="s">
        <v>905</v>
      </c>
      <c r="B277" s="248" t="s">
        <v>343</v>
      </c>
      <c r="C277" s="267" t="s">
        <v>312</v>
      </c>
      <c r="D277" s="248" t="s">
        <v>196</v>
      </c>
      <c r="E277" s="256" t="s">
        <v>786</v>
      </c>
      <c r="F277" s="248" t="s">
        <v>96</v>
      </c>
      <c r="G277" s="253"/>
      <c r="H277" s="253">
        <v>0</v>
      </c>
      <c r="I277" s="253">
        <v>61.4</v>
      </c>
      <c r="J277" s="253">
        <f>H277+I277</f>
        <v>61.4</v>
      </c>
      <c r="K277" s="253">
        <v>0.04</v>
      </c>
      <c r="L277" s="253">
        <v>58.7</v>
      </c>
      <c r="M277" s="253">
        <v>58.7</v>
      </c>
      <c r="N277" s="253">
        <v>0</v>
      </c>
      <c r="O277" s="253">
        <f>M277+N277</f>
        <v>58.7</v>
      </c>
      <c r="P277" s="253">
        <v>0</v>
      </c>
      <c r="Q277" s="253">
        <v>89.55</v>
      </c>
      <c r="R277" s="253">
        <f t="shared" ref="R277:R278" si="277">P277+Q277</f>
        <v>89.55</v>
      </c>
      <c r="S277" s="253">
        <v>-2.15</v>
      </c>
      <c r="T277" s="253">
        <f t="shared" ref="T277:T278" si="278">R277+S277</f>
        <v>87.399999999999991</v>
      </c>
      <c r="U277" s="253">
        <v>-3.2</v>
      </c>
      <c r="V277" s="253">
        <v>84.2</v>
      </c>
      <c r="W277" s="253">
        <v>5.43</v>
      </c>
      <c r="X277" s="253">
        <f t="shared" ref="X277:X278" si="279">V277+W277</f>
        <v>89.63</v>
      </c>
      <c r="Y277" s="253">
        <v>89.63</v>
      </c>
    </row>
    <row r="278" spans="1:25" s="429" customFormat="1" ht="31.5" customHeight="1" x14ac:dyDescent="0.2">
      <c r="A278" s="371" t="s">
        <v>896</v>
      </c>
      <c r="B278" s="248" t="s">
        <v>343</v>
      </c>
      <c r="C278" s="267" t="s">
        <v>312</v>
      </c>
      <c r="D278" s="248" t="s">
        <v>196</v>
      </c>
      <c r="E278" s="256" t="s">
        <v>786</v>
      </c>
      <c r="F278" s="248" t="s">
        <v>894</v>
      </c>
      <c r="G278" s="253"/>
      <c r="H278" s="253">
        <v>0</v>
      </c>
      <c r="I278" s="253">
        <v>18.7</v>
      </c>
      <c r="J278" s="253">
        <f>H278+I278</f>
        <v>18.7</v>
      </c>
      <c r="K278" s="253">
        <v>-0.04</v>
      </c>
      <c r="L278" s="253">
        <v>17.7</v>
      </c>
      <c r="M278" s="253">
        <v>17.7</v>
      </c>
      <c r="N278" s="253">
        <v>0</v>
      </c>
      <c r="O278" s="253">
        <f>M278+N278</f>
        <v>17.7</v>
      </c>
      <c r="P278" s="253">
        <v>0</v>
      </c>
      <c r="Q278" s="253">
        <v>27.05</v>
      </c>
      <c r="R278" s="253">
        <f t="shared" si="277"/>
        <v>27.05</v>
      </c>
      <c r="S278" s="253">
        <v>-0.65</v>
      </c>
      <c r="T278" s="253">
        <f t="shared" si="278"/>
        <v>26.400000000000002</v>
      </c>
      <c r="U278" s="253">
        <v>-1</v>
      </c>
      <c r="V278" s="253">
        <v>25.4</v>
      </c>
      <c r="W278" s="253">
        <v>1.67</v>
      </c>
      <c r="X278" s="253">
        <f t="shared" si="279"/>
        <v>27.07</v>
      </c>
      <c r="Y278" s="253">
        <v>27.07</v>
      </c>
    </row>
    <row r="279" spans="1:25" ht="31.5" customHeight="1" x14ac:dyDescent="0.2">
      <c r="A279" s="440" t="s">
        <v>199</v>
      </c>
      <c r="B279" s="246" t="s">
        <v>343</v>
      </c>
      <c r="C279" s="246" t="s">
        <v>190</v>
      </c>
      <c r="D279" s="246" t="s">
        <v>200</v>
      </c>
      <c r="E279" s="246"/>
      <c r="F279" s="246"/>
      <c r="G279" s="271">
        <f>G299+G308</f>
        <v>0</v>
      </c>
      <c r="H279" s="271">
        <f>H308</f>
        <v>5345</v>
      </c>
      <c r="I279" s="271">
        <f>I308</f>
        <v>0</v>
      </c>
      <c r="J279" s="271">
        <f>J308</f>
        <v>5345</v>
      </c>
      <c r="K279" s="271">
        <f>K308</f>
        <v>-199</v>
      </c>
      <c r="L279" s="271">
        <f>L309+L310+L313+L314+L315+L317+L318+L319</f>
        <v>5920</v>
      </c>
      <c r="M279" s="271">
        <f>M309+M310+M313+M314+M315+M317+M318+M319</f>
        <v>5920</v>
      </c>
      <c r="N279" s="271">
        <f t="shared" ref="N279:Q279" si="280">N309+N310+N313+N314+N315+N317+N318+N319</f>
        <v>0</v>
      </c>
      <c r="O279" s="271">
        <f t="shared" si="280"/>
        <v>5920</v>
      </c>
      <c r="P279" s="271">
        <f t="shared" si="280"/>
        <v>5920</v>
      </c>
      <c r="Q279" s="271">
        <f t="shared" si="280"/>
        <v>-20</v>
      </c>
      <c r="R279" s="271">
        <f>R309+R310+R313+R314+R315+R317+R318+R319+R311+R312</f>
        <v>5900</v>
      </c>
      <c r="S279" s="271">
        <f t="shared" ref="S279" si="281">S309+S310+S313+S314+S315+S317+S318+S319+S311+S312</f>
        <v>1036.2</v>
      </c>
      <c r="T279" s="271">
        <f>T308</f>
        <v>4947</v>
      </c>
      <c r="U279" s="271">
        <f t="shared" ref="U279:X279" si="282">U308</f>
        <v>2714</v>
      </c>
      <c r="V279" s="271">
        <f t="shared" si="282"/>
        <v>4947</v>
      </c>
      <c r="W279" s="271">
        <f t="shared" si="282"/>
        <v>-257.39999999999998</v>
      </c>
      <c r="X279" s="271">
        <f t="shared" si="282"/>
        <v>4689.6000000000004</v>
      </c>
      <c r="Y279" s="271">
        <f t="shared" ref="Y279" si="283">Y308</f>
        <v>4689.6000000000004</v>
      </c>
    </row>
    <row r="280" spans="1:25" ht="30.75" hidden="1" customHeight="1" x14ac:dyDescent="0.2">
      <c r="A280" s="255" t="s">
        <v>123</v>
      </c>
      <c r="B280" s="248" t="s">
        <v>343</v>
      </c>
      <c r="C280" s="248" t="s">
        <v>190</v>
      </c>
      <c r="D280" s="248" t="s">
        <v>200</v>
      </c>
      <c r="E280" s="256" t="s">
        <v>332</v>
      </c>
      <c r="F280" s="248"/>
      <c r="G280" s="253"/>
      <c r="H280" s="253"/>
      <c r="I280" s="253">
        <f>I281</f>
        <v>-4855</v>
      </c>
      <c r="J280" s="253">
        <f>J281</f>
        <v>-4855</v>
      </c>
      <c r="K280" s="253">
        <f>K281</f>
        <v>-4855</v>
      </c>
      <c r="L280" s="253">
        <f>L281</f>
        <v>-4855</v>
      </c>
      <c r="M280" s="253">
        <f>M281</f>
        <v>-9710</v>
      </c>
      <c r="N280" s="253">
        <f t="shared" ref="N280:Y280" si="284">N281</f>
        <v>-9710</v>
      </c>
      <c r="O280" s="253">
        <f t="shared" si="284"/>
        <v>-14565</v>
      </c>
      <c r="P280" s="253">
        <f t="shared" si="284"/>
        <v>-14565</v>
      </c>
      <c r="Q280" s="253">
        <f t="shared" si="284"/>
        <v>-24275</v>
      </c>
      <c r="R280" s="253">
        <f t="shared" si="284"/>
        <v>-24275</v>
      </c>
      <c r="S280" s="253">
        <f t="shared" si="284"/>
        <v>-38840</v>
      </c>
      <c r="T280" s="253">
        <f t="shared" si="284"/>
        <v>-38840</v>
      </c>
      <c r="U280" s="253">
        <f t="shared" si="284"/>
        <v>-63115</v>
      </c>
      <c r="V280" s="253">
        <f t="shared" si="284"/>
        <v>-63115</v>
      </c>
      <c r="W280" s="253">
        <f t="shared" si="284"/>
        <v>-101955</v>
      </c>
      <c r="X280" s="253">
        <f t="shared" si="284"/>
        <v>-101955</v>
      </c>
      <c r="Y280" s="253">
        <f t="shared" si="284"/>
        <v>-165070</v>
      </c>
    </row>
    <row r="281" spans="1:25" hidden="1" x14ac:dyDescent="0.2">
      <c r="A281" s="255" t="s">
        <v>333</v>
      </c>
      <c r="B281" s="248" t="s">
        <v>343</v>
      </c>
      <c r="C281" s="248" t="s">
        <v>190</v>
      </c>
      <c r="D281" s="248" t="s">
        <v>200</v>
      </c>
      <c r="E281" s="256" t="s">
        <v>334</v>
      </c>
      <c r="F281" s="248"/>
      <c r="G281" s="253"/>
      <c r="H281" s="253"/>
      <c r="I281" s="253">
        <f>I282+I283+I286+I287+I298</f>
        <v>-4855</v>
      </c>
      <c r="J281" s="253">
        <f>J282+J283+J286+J287+J298</f>
        <v>-4855</v>
      </c>
      <c r="K281" s="253">
        <f>K282+K283+K286+K287+K298</f>
        <v>-4855</v>
      </c>
      <c r="L281" s="253">
        <f>L282+L283+L286+L287+L298</f>
        <v>-4855</v>
      </c>
      <c r="M281" s="253">
        <f>M282+M283+M286+M287+M298</f>
        <v>-9710</v>
      </c>
      <c r="N281" s="253">
        <f t="shared" ref="N281:X281" si="285">N282+N283+N286+N287+N298</f>
        <v>-9710</v>
      </c>
      <c r="O281" s="253">
        <f t="shared" si="285"/>
        <v>-14565</v>
      </c>
      <c r="P281" s="253">
        <f t="shared" si="285"/>
        <v>-14565</v>
      </c>
      <c r="Q281" s="253">
        <f t="shared" si="285"/>
        <v>-24275</v>
      </c>
      <c r="R281" s="253">
        <f t="shared" si="285"/>
        <v>-24275</v>
      </c>
      <c r="S281" s="253">
        <f t="shared" si="285"/>
        <v>-38840</v>
      </c>
      <c r="T281" s="253">
        <f t="shared" si="285"/>
        <v>-38840</v>
      </c>
      <c r="U281" s="253">
        <f t="shared" si="285"/>
        <v>-63115</v>
      </c>
      <c r="V281" s="253">
        <f t="shared" si="285"/>
        <v>-63115</v>
      </c>
      <c r="W281" s="253">
        <f t="shared" si="285"/>
        <v>-101955</v>
      </c>
      <c r="X281" s="253">
        <f t="shared" si="285"/>
        <v>-101955</v>
      </c>
      <c r="Y281" s="253">
        <f t="shared" ref="Y281" si="286">Y282+Y283+Y286+Y287+Y298</f>
        <v>-165070</v>
      </c>
    </row>
    <row r="282" spans="1:25" hidden="1" x14ac:dyDescent="0.2">
      <c r="A282" s="255" t="s">
        <v>95</v>
      </c>
      <c r="B282" s="248" t="s">
        <v>343</v>
      </c>
      <c r="C282" s="248" t="s">
        <v>190</v>
      </c>
      <c r="D282" s="248" t="s">
        <v>200</v>
      </c>
      <c r="E282" s="256" t="s">
        <v>334</v>
      </c>
      <c r="F282" s="248" t="s">
        <v>96</v>
      </c>
      <c r="G282" s="253"/>
      <c r="H282" s="253"/>
      <c r="I282" s="253">
        <v>-4000</v>
      </c>
      <c r="J282" s="253">
        <f t="shared" ref="J282:J298" si="287">G282+I282</f>
        <v>-4000</v>
      </c>
      <c r="K282" s="253">
        <v>-4000</v>
      </c>
      <c r="L282" s="253">
        <f t="shared" ref="L282:Y298" si="288">H282+J282</f>
        <v>-4000</v>
      </c>
      <c r="M282" s="253">
        <f t="shared" si="288"/>
        <v>-8000</v>
      </c>
      <c r="N282" s="253">
        <f t="shared" si="288"/>
        <v>-8000</v>
      </c>
      <c r="O282" s="253">
        <f t="shared" si="288"/>
        <v>-12000</v>
      </c>
      <c r="P282" s="253">
        <f t="shared" si="288"/>
        <v>-12000</v>
      </c>
      <c r="Q282" s="253">
        <f t="shared" si="288"/>
        <v>-20000</v>
      </c>
      <c r="R282" s="253">
        <f t="shared" si="288"/>
        <v>-20000</v>
      </c>
      <c r="S282" s="253">
        <f t="shared" si="288"/>
        <v>-32000</v>
      </c>
      <c r="T282" s="253">
        <f t="shared" si="288"/>
        <v>-32000</v>
      </c>
      <c r="U282" s="253">
        <f t="shared" si="288"/>
        <v>-52000</v>
      </c>
      <c r="V282" s="253">
        <f t="shared" si="288"/>
        <v>-52000</v>
      </c>
      <c r="W282" s="253">
        <f t="shared" si="288"/>
        <v>-84000</v>
      </c>
      <c r="X282" s="253">
        <f t="shared" si="288"/>
        <v>-84000</v>
      </c>
      <c r="Y282" s="253">
        <f t="shared" si="288"/>
        <v>-136000</v>
      </c>
    </row>
    <row r="283" spans="1:25" hidden="1" x14ac:dyDescent="0.2">
      <c r="A283" s="255" t="s">
        <v>97</v>
      </c>
      <c r="B283" s="248" t="s">
        <v>343</v>
      </c>
      <c r="C283" s="248" t="s">
        <v>190</v>
      </c>
      <c r="D283" s="248" t="s">
        <v>200</v>
      </c>
      <c r="E283" s="256" t="s">
        <v>334</v>
      </c>
      <c r="F283" s="248" t="s">
        <v>98</v>
      </c>
      <c r="G283" s="253"/>
      <c r="H283" s="253"/>
      <c r="I283" s="253">
        <v>-98</v>
      </c>
      <c r="J283" s="253">
        <f t="shared" si="287"/>
        <v>-98</v>
      </c>
      <c r="K283" s="253">
        <v>-98</v>
      </c>
      <c r="L283" s="253">
        <f t="shared" si="288"/>
        <v>-98</v>
      </c>
      <c r="M283" s="253">
        <f t="shared" si="288"/>
        <v>-196</v>
      </c>
      <c r="N283" s="253">
        <f t="shared" si="288"/>
        <v>-196</v>
      </c>
      <c r="O283" s="253">
        <f t="shared" si="288"/>
        <v>-294</v>
      </c>
      <c r="P283" s="253">
        <f t="shared" si="288"/>
        <v>-294</v>
      </c>
      <c r="Q283" s="253">
        <f t="shared" si="288"/>
        <v>-490</v>
      </c>
      <c r="R283" s="253">
        <f t="shared" si="288"/>
        <v>-490</v>
      </c>
      <c r="S283" s="253">
        <f t="shared" si="288"/>
        <v>-784</v>
      </c>
      <c r="T283" s="253">
        <f t="shared" si="288"/>
        <v>-784</v>
      </c>
      <c r="U283" s="253">
        <f t="shared" si="288"/>
        <v>-1274</v>
      </c>
      <c r="V283" s="253">
        <f t="shared" si="288"/>
        <v>-1274</v>
      </c>
      <c r="W283" s="253">
        <f t="shared" si="288"/>
        <v>-2058</v>
      </c>
      <c r="X283" s="253">
        <f t="shared" si="288"/>
        <v>-2058</v>
      </c>
      <c r="Y283" s="253">
        <f t="shared" si="288"/>
        <v>-3332</v>
      </c>
    </row>
    <row r="284" spans="1:25" ht="25.5" hidden="1" customHeight="1" x14ac:dyDescent="0.2">
      <c r="A284" s="255" t="s">
        <v>99</v>
      </c>
      <c r="B284" s="248" t="s">
        <v>343</v>
      </c>
      <c r="C284" s="248" t="s">
        <v>190</v>
      </c>
      <c r="D284" s="248" t="s">
        <v>200</v>
      </c>
      <c r="E284" s="256" t="s">
        <v>334</v>
      </c>
      <c r="F284" s="248" t="s">
        <v>100</v>
      </c>
      <c r="G284" s="253"/>
      <c r="H284" s="253"/>
      <c r="I284" s="253" t="e">
        <f>#REF!+G284</f>
        <v>#REF!</v>
      </c>
      <c r="J284" s="253" t="e">
        <f t="shared" si="287"/>
        <v>#REF!</v>
      </c>
      <c r="K284" s="253" t="e">
        <f>H284+I284</f>
        <v>#REF!</v>
      </c>
      <c r="L284" s="253" t="e">
        <f t="shared" si="288"/>
        <v>#REF!</v>
      </c>
      <c r="M284" s="253" t="e">
        <f t="shared" si="288"/>
        <v>#REF!</v>
      </c>
      <c r="N284" s="253" t="e">
        <f t="shared" si="288"/>
        <v>#REF!</v>
      </c>
      <c r="O284" s="253" t="e">
        <f t="shared" si="288"/>
        <v>#REF!</v>
      </c>
      <c r="P284" s="253" t="e">
        <f t="shared" si="288"/>
        <v>#REF!</v>
      </c>
      <c r="Q284" s="253" t="e">
        <f t="shared" si="288"/>
        <v>#REF!</v>
      </c>
      <c r="R284" s="253" t="e">
        <f t="shared" si="288"/>
        <v>#REF!</v>
      </c>
      <c r="S284" s="253" t="e">
        <f t="shared" si="288"/>
        <v>#REF!</v>
      </c>
      <c r="T284" s="253" t="e">
        <f t="shared" si="288"/>
        <v>#REF!</v>
      </c>
      <c r="U284" s="253" t="e">
        <f t="shared" si="288"/>
        <v>#REF!</v>
      </c>
      <c r="V284" s="253" t="e">
        <f t="shared" si="288"/>
        <v>#REF!</v>
      </c>
      <c r="W284" s="253" t="e">
        <f t="shared" si="288"/>
        <v>#REF!</v>
      </c>
      <c r="X284" s="253" t="e">
        <f t="shared" si="288"/>
        <v>#REF!</v>
      </c>
      <c r="Y284" s="253" t="e">
        <f t="shared" si="288"/>
        <v>#REF!</v>
      </c>
    </row>
    <row r="285" spans="1:25" ht="25.5" hidden="1" customHeight="1" x14ac:dyDescent="0.2">
      <c r="A285" s="255" t="s">
        <v>101</v>
      </c>
      <c r="B285" s="248" t="s">
        <v>343</v>
      </c>
      <c r="C285" s="248" t="s">
        <v>190</v>
      </c>
      <c r="D285" s="248" t="s">
        <v>200</v>
      </c>
      <c r="E285" s="256" t="s">
        <v>334</v>
      </c>
      <c r="F285" s="248" t="s">
        <v>102</v>
      </c>
      <c r="G285" s="253"/>
      <c r="H285" s="253"/>
      <c r="I285" s="253" t="e">
        <f>#REF!+G285</f>
        <v>#REF!</v>
      </c>
      <c r="J285" s="253" t="e">
        <f t="shared" si="287"/>
        <v>#REF!</v>
      </c>
      <c r="K285" s="253" t="e">
        <f>H285+I285</f>
        <v>#REF!</v>
      </c>
      <c r="L285" s="253" t="e">
        <f t="shared" si="288"/>
        <v>#REF!</v>
      </c>
      <c r="M285" s="253" t="e">
        <f t="shared" si="288"/>
        <v>#REF!</v>
      </c>
      <c r="N285" s="253" t="e">
        <f t="shared" si="288"/>
        <v>#REF!</v>
      </c>
      <c r="O285" s="253" t="e">
        <f t="shared" si="288"/>
        <v>#REF!</v>
      </c>
      <c r="P285" s="253" t="e">
        <f t="shared" si="288"/>
        <v>#REF!</v>
      </c>
      <c r="Q285" s="253" t="e">
        <f t="shared" si="288"/>
        <v>#REF!</v>
      </c>
      <c r="R285" s="253" t="e">
        <f t="shared" si="288"/>
        <v>#REF!</v>
      </c>
      <c r="S285" s="253" t="e">
        <f t="shared" si="288"/>
        <v>#REF!</v>
      </c>
      <c r="T285" s="253" t="e">
        <f t="shared" si="288"/>
        <v>#REF!</v>
      </c>
      <c r="U285" s="253" t="e">
        <f t="shared" si="288"/>
        <v>#REF!</v>
      </c>
      <c r="V285" s="253" t="e">
        <f t="shared" si="288"/>
        <v>#REF!</v>
      </c>
      <c r="W285" s="253" t="e">
        <f t="shared" si="288"/>
        <v>#REF!</v>
      </c>
      <c r="X285" s="253" t="e">
        <f t="shared" si="288"/>
        <v>#REF!</v>
      </c>
      <c r="Y285" s="253" t="e">
        <f t="shared" si="288"/>
        <v>#REF!</v>
      </c>
    </row>
    <row r="286" spans="1:25" ht="15.75" hidden="1" customHeight="1" x14ac:dyDescent="0.2">
      <c r="A286" s="255" t="s">
        <v>99</v>
      </c>
      <c r="B286" s="248" t="s">
        <v>343</v>
      </c>
      <c r="C286" s="248" t="s">
        <v>190</v>
      </c>
      <c r="D286" s="248" t="s">
        <v>200</v>
      </c>
      <c r="E286" s="256" t="s">
        <v>334</v>
      </c>
      <c r="F286" s="248" t="s">
        <v>100</v>
      </c>
      <c r="G286" s="253"/>
      <c r="H286" s="253"/>
      <c r="I286" s="253">
        <v>-340</v>
      </c>
      <c r="J286" s="253">
        <f t="shared" si="287"/>
        <v>-340</v>
      </c>
      <c r="K286" s="253">
        <v>-340</v>
      </c>
      <c r="L286" s="253">
        <f t="shared" si="288"/>
        <v>-340</v>
      </c>
      <c r="M286" s="253">
        <f t="shared" si="288"/>
        <v>-680</v>
      </c>
      <c r="N286" s="253">
        <f t="shared" si="288"/>
        <v>-680</v>
      </c>
      <c r="O286" s="253">
        <f t="shared" si="288"/>
        <v>-1020</v>
      </c>
      <c r="P286" s="253">
        <f t="shared" si="288"/>
        <v>-1020</v>
      </c>
      <c r="Q286" s="253">
        <f t="shared" si="288"/>
        <v>-1700</v>
      </c>
      <c r="R286" s="253">
        <f t="shared" si="288"/>
        <v>-1700</v>
      </c>
      <c r="S286" s="253">
        <f t="shared" si="288"/>
        <v>-2720</v>
      </c>
      <c r="T286" s="253">
        <f t="shared" si="288"/>
        <v>-2720</v>
      </c>
      <c r="U286" s="253">
        <f t="shared" si="288"/>
        <v>-4420</v>
      </c>
      <c r="V286" s="253">
        <f t="shared" si="288"/>
        <v>-4420</v>
      </c>
      <c r="W286" s="253">
        <f t="shared" si="288"/>
        <v>-7140</v>
      </c>
      <c r="X286" s="253">
        <f t="shared" si="288"/>
        <v>-7140</v>
      </c>
      <c r="Y286" s="253">
        <f t="shared" si="288"/>
        <v>-11560</v>
      </c>
    </row>
    <row r="287" spans="1:25" ht="18" hidden="1" customHeight="1" x14ac:dyDescent="0.2">
      <c r="A287" s="255" t="s">
        <v>93</v>
      </c>
      <c r="B287" s="248" t="s">
        <v>343</v>
      </c>
      <c r="C287" s="248" t="s">
        <v>190</v>
      </c>
      <c r="D287" s="248" t="s">
        <v>200</v>
      </c>
      <c r="E287" s="256" t="s">
        <v>334</v>
      </c>
      <c r="F287" s="248" t="s">
        <v>94</v>
      </c>
      <c r="G287" s="253"/>
      <c r="H287" s="253"/>
      <c r="I287" s="253">
        <v>-347</v>
      </c>
      <c r="J287" s="253">
        <f t="shared" si="287"/>
        <v>-347</v>
      </c>
      <c r="K287" s="253">
        <v>-347</v>
      </c>
      <c r="L287" s="253">
        <f t="shared" si="288"/>
        <v>-347</v>
      </c>
      <c r="M287" s="253">
        <f t="shared" si="288"/>
        <v>-694</v>
      </c>
      <c r="N287" s="253">
        <f t="shared" si="288"/>
        <v>-694</v>
      </c>
      <c r="O287" s="253">
        <f t="shared" si="288"/>
        <v>-1041</v>
      </c>
      <c r="P287" s="253">
        <f t="shared" si="288"/>
        <v>-1041</v>
      </c>
      <c r="Q287" s="253">
        <f t="shared" si="288"/>
        <v>-1735</v>
      </c>
      <c r="R287" s="253">
        <f t="shared" si="288"/>
        <v>-1735</v>
      </c>
      <c r="S287" s="253">
        <f t="shared" si="288"/>
        <v>-2776</v>
      </c>
      <c r="T287" s="253">
        <f t="shared" si="288"/>
        <v>-2776</v>
      </c>
      <c r="U287" s="253">
        <f t="shared" si="288"/>
        <v>-4511</v>
      </c>
      <c r="V287" s="253">
        <f t="shared" si="288"/>
        <v>-4511</v>
      </c>
      <c r="W287" s="253">
        <f t="shared" si="288"/>
        <v>-7287</v>
      </c>
      <c r="X287" s="253">
        <f t="shared" si="288"/>
        <v>-7287</v>
      </c>
      <c r="Y287" s="253">
        <f t="shared" si="288"/>
        <v>-11798</v>
      </c>
    </row>
    <row r="288" spans="1:25" ht="12.75" hidden="1" customHeight="1" x14ac:dyDescent="0.2">
      <c r="A288" s="255" t="s">
        <v>63</v>
      </c>
      <c r="B288" s="248" t="s">
        <v>343</v>
      </c>
      <c r="C288" s="248" t="s">
        <v>190</v>
      </c>
      <c r="D288" s="248" t="s">
        <v>200</v>
      </c>
      <c r="E288" s="256" t="s">
        <v>334</v>
      </c>
      <c r="F288" s="248" t="s">
        <v>64</v>
      </c>
      <c r="G288" s="253"/>
      <c r="H288" s="253"/>
      <c r="I288" s="253" t="e">
        <f>#REF!+G288</f>
        <v>#REF!</v>
      </c>
      <c r="J288" s="253" t="e">
        <f t="shared" si="287"/>
        <v>#REF!</v>
      </c>
      <c r="K288" s="253" t="e">
        <f t="shared" ref="K288:K297" si="289">H288+I288</f>
        <v>#REF!</v>
      </c>
      <c r="L288" s="253" t="e">
        <f t="shared" si="288"/>
        <v>#REF!</v>
      </c>
      <c r="M288" s="253" t="e">
        <f t="shared" si="288"/>
        <v>#REF!</v>
      </c>
      <c r="N288" s="253" t="e">
        <f t="shared" si="288"/>
        <v>#REF!</v>
      </c>
      <c r="O288" s="253" t="e">
        <f t="shared" si="288"/>
        <v>#REF!</v>
      </c>
      <c r="P288" s="253" t="e">
        <f t="shared" si="288"/>
        <v>#REF!</v>
      </c>
      <c r="Q288" s="253" t="e">
        <f t="shared" si="288"/>
        <v>#REF!</v>
      </c>
      <c r="R288" s="253" t="e">
        <f t="shared" si="288"/>
        <v>#REF!</v>
      </c>
      <c r="S288" s="253" t="e">
        <f t="shared" si="288"/>
        <v>#REF!</v>
      </c>
      <c r="T288" s="253" t="e">
        <f t="shared" si="288"/>
        <v>#REF!</v>
      </c>
      <c r="U288" s="253" t="e">
        <f t="shared" si="288"/>
        <v>#REF!</v>
      </c>
      <c r="V288" s="253" t="e">
        <f t="shared" si="288"/>
        <v>#REF!</v>
      </c>
      <c r="W288" s="253" t="e">
        <f t="shared" si="288"/>
        <v>#REF!</v>
      </c>
      <c r="X288" s="253" t="e">
        <f t="shared" si="288"/>
        <v>#REF!</v>
      </c>
      <c r="Y288" s="253" t="e">
        <f t="shared" si="288"/>
        <v>#REF!</v>
      </c>
    </row>
    <row r="289" spans="1:25" ht="12.75" hidden="1" customHeight="1" x14ac:dyDescent="0.2">
      <c r="A289" s="255" t="s">
        <v>302</v>
      </c>
      <c r="B289" s="248" t="s">
        <v>343</v>
      </c>
      <c r="C289" s="248" t="s">
        <v>190</v>
      </c>
      <c r="D289" s="248" t="s">
        <v>200</v>
      </c>
      <c r="E289" s="256" t="s">
        <v>334</v>
      </c>
      <c r="F289" s="248" t="s">
        <v>303</v>
      </c>
      <c r="G289" s="253"/>
      <c r="H289" s="253"/>
      <c r="I289" s="253" t="e">
        <f>#REF!+G289</f>
        <v>#REF!</v>
      </c>
      <c r="J289" s="253" t="e">
        <f t="shared" si="287"/>
        <v>#REF!</v>
      </c>
      <c r="K289" s="253" t="e">
        <f t="shared" si="289"/>
        <v>#REF!</v>
      </c>
      <c r="L289" s="253" t="e">
        <f t="shared" si="288"/>
        <v>#REF!</v>
      </c>
      <c r="M289" s="253" t="e">
        <f t="shared" si="288"/>
        <v>#REF!</v>
      </c>
      <c r="N289" s="253" t="e">
        <f t="shared" si="288"/>
        <v>#REF!</v>
      </c>
      <c r="O289" s="253" t="e">
        <f t="shared" si="288"/>
        <v>#REF!</v>
      </c>
      <c r="P289" s="253" t="e">
        <f t="shared" si="288"/>
        <v>#REF!</v>
      </c>
      <c r="Q289" s="253" t="e">
        <f t="shared" si="288"/>
        <v>#REF!</v>
      </c>
      <c r="R289" s="253" t="e">
        <f t="shared" si="288"/>
        <v>#REF!</v>
      </c>
      <c r="S289" s="253" t="e">
        <f t="shared" si="288"/>
        <v>#REF!</v>
      </c>
      <c r="T289" s="253" t="e">
        <f t="shared" si="288"/>
        <v>#REF!</v>
      </c>
      <c r="U289" s="253" t="e">
        <f t="shared" si="288"/>
        <v>#REF!</v>
      </c>
      <c r="V289" s="253" t="e">
        <f t="shared" si="288"/>
        <v>#REF!</v>
      </c>
      <c r="W289" s="253" t="e">
        <f t="shared" si="288"/>
        <v>#REF!</v>
      </c>
      <c r="X289" s="253" t="e">
        <f t="shared" si="288"/>
        <v>#REF!</v>
      </c>
      <c r="Y289" s="253" t="e">
        <f t="shared" si="288"/>
        <v>#REF!</v>
      </c>
    </row>
    <row r="290" spans="1:25" ht="12.75" hidden="1" customHeight="1" x14ac:dyDescent="0.2">
      <c r="A290" s="255" t="s">
        <v>344</v>
      </c>
      <c r="B290" s="248" t="s">
        <v>343</v>
      </c>
      <c r="C290" s="248" t="s">
        <v>190</v>
      </c>
      <c r="D290" s="248" t="s">
        <v>200</v>
      </c>
      <c r="E290" s="256" t="s">
        <v>334</v>
      </c>
      <c r="F290" s="248"/>
      <c r="G290" s="253"/>
      <c r="H290" s="253"/>
      <c r="I290" s="253" t="e">
        <f>#REF!+G290</f>
        <v>#REF!</v>
      </c>
      <c r="J290" s="253" t="e">
        <f t="shared" si="287"/>
        <v>#REF!</v>
      </c>
      <c r="K290" s="253" t="e">
        <f t="shared" si="289"/>
        <v>#REF!</v>
      </c>
      <c r="L290" s="253" t="e">
        <f t="shared" si="288"/>
        <v>#REF!</v>
      </c>
      <c r="M290" s="253" t="e">
        <f t="shared" si="288"/>
        <v>#REF!</v>
      </c>
      <c r="N290" s="253" t="e">
        <f t="shared" si="288"/>
        <v>#REF!</v>
      </c>
      <c r="O290" s="253" t="e">
        <f t="shared" si="288"/>
        <v>#REF!</v>
      </c>
      <c r="P290" s="253" t="e">
        <f t="shared" si="288"/>
        <v>#REF!</v>
      </c>
      <c r="Q290" s="253" t="e">
        <f t="shared" si="288"/>
        <v>#REF!</v>
      </c>
      <c r="R290" s="253" t="e">
        <f t="shared" si="288"/>
        <v>#REF!</v>
      </c>
      <c r="S290" s="253" t="e">
        <f t="shared" si="288"/>
        <v>#REF!</v>
      </c>
      <c r="T290" s="253" t="e">
        <f t="shared" si="288"/>
        <v>#REF!</v>
      </c>
      <c r="U290" s="253" t="e">
        <f t="shared" si="288"/>
        <v>#REF!</v>
      </c>
      <c r="V290" s="253" t="e">
        <f t="shared" si="288"/>
        <v>#REF!</v>
      </c>
      <c r="W290" s="253" t="e">
        <f t="shared" si="288"/>
        <v>#REF!</v>
      </c>
      <c r="X290" s="253" t="e">
        <f t="shared" si="288"/>
        <v>#REF!</v>
      </c>
      <c r="Y290" s="253" t="e">
        <f t="shared" si="288"/>
        <v>#REF!</v>
      </c>
    </row>
    <row r="291" spans="1:25" ht="38.25" hidden="1" customHeight="1" x14ac:dyDescent="0.2">
      <c r="A291" s="255" t="s">
        <v>345</v>
      </c>
      <c r="B291" s="248" t="s">
        <v>343</v>
      </c>
      <c r="C291" s="248" t="s">
        <v>190</v>
      </c>
      <c r="D291" s="248" t="s">
        <v>200</v>
      </c>
      <c r="E291" s="256" t="s">
        <v>334</v>
      </c>
      <c r="F291" s="248"/>
      <c r="G291" s="253"/>
      <c r="H291" s="253"/>
      <c r="I291" s="253" t="e">
        <f>#REF!+G291</f>
        <v>#REF!</v>
      </c>
      <c r="J291" s="253" t="e">
        <f t="shared" si="287"/>
        <v>#REF!</v>
      </c>
      <c r="K291" s="253" t="e">
        <f t="shared" si="289"/>
        <v>#REF!</v>
      </c>
      <c r="L291" s="253" t="e">
        <f t="shared" si="288"/>
        <v>#REF!</v>
      </c>
      <c r="M291" s="253" t="e">
        <f t="shared" si="288"/>
        <v>#REF!</v>
      </c>
      <c r="N291" s="253" t="e">
        <f t="shared" si="288"/>
        <v>#REF!</v>
      </c>
      <c r="O291" s="253" t="e">
        <f t="shared" si="288"/>
        <v>#REF!</v>
      </c>
      <c r="P291" s="253" t="e">
        <f t="shared" si="288"/>
        <v>#REF!</v>
      </c>
      <c r="Q291" s="253" t="e">
        <f t="shared" si="288"/>
        <v>#REF!</v>
      </c>
      <c r="R291" s="253" t="e">
        <f t="shared" si="288"/>
        <v>#REF!</v>
      </c>
      <c r="S291" s="253" t="e">
        <f t="shared" si="288"/>
        <v>#REF!</v>
      </c>
      <c r="T291" s="253" t="e">
        <f t="shared" si="288"/>
        <v>#REF!</v>
      </c>
      <c r="U291" s="253" t="e">
        <f t="shared" si="288"/>
        <v>#REF!</v>
      </c>
      <c r="V291" s="253" t="e">
        <f t="shared" si="288"/>
        <v>#REF!</v>
      </c>
      <c r="W291" s="253" t="e">
        <f t="shared" si="288"/>
        <v>#REF!</v>
      </c>
      <c r="X291" s="253" t="e">
        <f t="shared" si="288"/>
        <v>#REF!</v>
      </c>
      <c r="Y291" s="253" t="e">
        <f t="shared" si="288"/>
        <v>#REF!</v>
      </c>
    </row>
    <row r="292" spans="1:25" ht="12.75" hidden="1" customHeight="1" x14ac:dyDescent="0.2">
      <c r="A292" s="255" t="s">
        <v>63</v>
      </c>
      <c r="B292" s="248" t="s">
        <v>343</v>
      </c>
      <c r="C292" s="248" t="s">
        <v>190</v>
      </c>
      <c r="D292" s="248" t="s">
        <v>200</v>
      </c>
      <c r="E292" s="256" t="s">
        <v>334</v>
      </c>
      <c r="F292" s="248" t="s">
        <v>64</v>
      </c>
      <c r="G292" s="253"/>
      <c r="H292" s="253"/>
      <c r="I292" s="253" t="e">
        <f>#REF!+G292</f>
        <v>#REF!</v>
      </c>
      <c r="J292" s="253" t="e">
        <f t="shared" si="287"/>
        <v>#REF!</v>
      </c>
      <c r="K292" s="253" t="e">
        <f t="shared" si="289"/>
        <v>#REF!</v>
      </c>
      <c r="L292" s="253" t="e">
        <f t="shared" si="288"/>
        <v>#REF!</v>
      </c>
      <c r="M292" s="253" t="e">
        <f t="shared" si="288"/>
        <v>#REF!</v>
      </c>
      <c r="N292" s="253" t="e">
        <f t="shared" si="288"/>
        <v>#REF!</v>
      </c>
      <c r="O292" s="253" t="e">
        <f t="shared" si="288"/>
        <v>#REF!</v>
      </c>
      <c r="P292" s="253" t="e">
        <f t="shared" si="288"/>
        <v>#REF!</v>
      </c>
      <c r="Q292" s="253" t="e">
        <f t="shared" si="288"/>
        <v>#REF!</v>
      </c>
      <c r="R292" s="253" t="e">
        <f t="shared" si="288"/>
        <v>#REF!</v>
      </c>
      <c r="S292" s="253" t="e">
        <f t="shared" si="288"/>
        <v>#REF!</v>
      </c>
      <c r="T292" s="253" t="e">
        <f t="shared" si="288"/>
        <v>#REF!</v>
      </c>
      <c r="U292" s="253" t="e">
        <f t="shared" si="288"/>
        <v>#REF!</v>
      </c>
      <c r="V292" s="253" t="e">
        <f t="shared" si="288"/>
        <v>#REF!</v>
      </c>
      <c r="W292" s="253" t="e">
        <f t="shared" si="288"/>
        <v>#REF!</v>
      </c>
      <c r="X292" s="253" t="e">
        <f t="shared" si="288"/>
        <v>#REF!</v>
      </c>
      <c r="Y292" s="253" t="e">
        <f t="shared" si="288"/>
        <v>#REF!</v>
      </c>
    </row>
    <row r="293" spans="1:25" ht="12.75" hidden="1" customHeight="1" x14ac:dyDescent="0.2">
      <c r="A293" s="440" t="s">
        <v>346</v>
      </c>
      <c r="B293" s="248" t="s">
        <v>343</v>
      </c>
      <c r="C293" s="248" t="s">
        <v>190</v>
      </c>
      <c r="D293" s="248" t="s">
        <v>200</v>
      </c>
      <c r="E293" s="256" t="s">
        <v>334</v>
      </c>
      <c r="F293" s="246"/>
      <c r="G293" s="253"/>
      <c r="H293" s="253"/>
      <c r="I293" s="253" t="e">
        <f>#REF!+G293</f>
        <v>#REF!</v>
      </c>
      <c r="J293" s="253" t="e">
        <f t="shared" si="287"/>
        <v>#REF!</v>
      </c>
      <c r="K293" s="253" t="e">
        <f t="shared" si="289"/>
        <v>#REF!</v>
      </c>
      <c r="L293" s="253" t="e">
        <f t="shared" si="288"/>
        <v>#REF!</v>
      </c>
      <c r="M293" s="253" t="e">
        <f t="shared" si="288"/>
        <v>#REF!</v>
      </c>
      <c r="N293" s="253" t="e">
        <f t="shared" si="288"/>
        <v>#REF!</v>
      </c>
      <c r="O293" s="253" t="e">
        <f t="shared" si="288"/>
        <v>#REF!</v>
      </c>
      <c r="P293" s="253" t="e">
        <f t="shared" si="288"/>
        <v>#REF!</v>
      </c>
      <c r="Q293" s="253" t="e">
        <f t="shared" si="288"/>
        <v>#REF!</v>
      </c>
      <c r="R293" s="253" t="e">
        <f t="shared" si="288"/>
        <v>#REF!</v>
      </c>
      <c r="S293" s="253" t="e">
        <f t="shared" si="288"/>
        <v>#REF!</v>
      </c>
      <c r="T293" s="253" t="e">
        <f t="shared" si="288"/>
        <v>#REF!</v>
      </c>
      <c r="U293" s="253" t="e">
        <f t="shared" si="288"/>
        <v>#REF!</v>
      </c>
      <c r="V293" s="253" t="e">
        <f t="shared" si="288"/>
        <v>#REF!</v>
      </c>
      <c r="W293" s="253" t="e">
        <f t="shared" si="288"/>
        <v>#REF!</v>
      </c>
      <c r="X293" s="253" t="e">
        <f t="shared" si="288"/>
        <v>#REF!</v>
      </c>
      <c r="Y293" s="253" t="e">
        <f t="shared" si="288"/>
        <v>#REF!</v>
      </c>
    </row>
    <row r="294" spans="1:25" ht="12.75" hidden="1" customHeight="1" x14ac:dyDescent="0.2">
      <c r="A294" s="255" t="s">
        <v>347</v>
      </c>
      <c r="B294" s="248" t="s">
        <v>343</v>
      </c>
      <c r="C294" s="248" t="s">
        <v>190</v>
      </c>
      <c r="D294" s="248" t="s">
        <v>200</v>
      </c>
      <c r="E294" s="256" t="s">
        <v>334</v>
      </c>
      <c r="F294" s="248"/>
      <c r="G294" s="253"/>
      <c r="H294" s="253"/>
      <c r="I294" s="253" t="e">
        <f>#REF!+G294</f>
        <v>#REF!</v>
      </c>
      <c r="J294" s="253" t="e">
        <f t="shared" si="287"/>
        <v>#REF!</v>
      </c>
      <c r="K294" s="253" t="e">
        <f t="shared" si="289"/>
        <v>#REF!</v>
      </c>
      <c r="L294" s="253" t="e">
        <f t="shared" si="288"/>
        <v>#REF!</v>
      </c>
      <c r="M294" s="253" t="e">
        <f t="shared" si="288"/>
        <v>#REF!</v>
      </c>
      <c r="N294" s="253" t="e">
        <f t="shared" si="288"/>
        <v>#REF!</v>
      </c>
      <c r="O294" s="253" t="e">
        <f t="shared" si="288"/>
        <v>#REF!</v>
      </c>
      <c r="P294" s="253" t="e">
        <f t="shared" si="288"/>
        <v>#REF!</v>
      </c>
      <c r="Q294" s="253" t="e">
        <f t="shared" si="288"/>
        <v>#REF!</v>
      </c>
      <c r="R294" s="253" t="e">
        <f t="shared" si="288"/>
        <v>#REF!</v>
      </c>
      <c r="S294" s="253" t="e">
        <f t="shared" si="288"/>
        <v>#REF!</v>
      </c>
      <c r="T294" s="253" t="e">
        <f t="shared" si="288"/>
        <v>#REF!</v>
      </c>
      <c r="U294" s="253" t="e">
        <f t="shared" si="288"/>
        <v>#REF!</v>
      </c>
      <c r="V294" s="253" t="e">
        <f t="shared" si="288"/>
        <v>#REF!</v>
      </c>
      <c r="W294" s="253" t="e">
        <f t="shared" si="288"/>
        <v>#REF!</v>
      </c>
      <c r="X294" s="253" t="e">
        <f t="shared" si="288"/>
        <v>#REF!</v>
      </c>
      <c r="Y294" s="253" t="e">
        <f t="shared" si="288"/>
        <v>#REF!</v>
      </c>
    </row>
    <row r="295" spans="1:25" ht="15.75" hidden="1" customHeight="1" x14ac:dyDescent="0.2">
      <c r="A295" s="255" t="s">
        <v>348</v>
      </c>
      <c r="B295" s="248" t="s">
        <v>343</v>
      </c>
      <c r="C295" s="248" t="s">
        <v>190</v>
      </c>
      <c r="D295" s="248" t="s">
        <v>200</v>
      </c>
      <c r="E295" s="256" t="s">
        <v>334</v>
      </c>
      <c r="F295" s="248"/>
      <c r="G295" s="253"/>
      <c r="H295" s="253"/>
      <c r="I295" s="253" t="e">
        <f>#REF!+G295</f>
        <v>#REF!</v>
      </c>
      <c r="J295" s="253" t="e">
        <f t="shared" si="287"/>
        <v>#REF!</v>
      </c>
      <c r="K295" s="253" t="e">
        <f t="shared" si="289"/>
        <v>#REF!</v>
      </c>
      <c r="L295" s="253" t="e">
        <f t="shared" si="288"/>
        <v>#REF!</v>
      </c>
      <c r="M295" s="253" t="e">
        <f t="shared" si="288"/>
        <v>#REF!</v>
      </c>
      <c r="N295" s="253" t="e">
        <f t="shared" si="288"/>
        <v>#REF!</v>
      </c>
      <c r="O295" s="253" t="e">
        <f t="shared" si="288"/>
        <v>#REF!</v>
      </c>
      <c r="P295" s="253" t="e">
        <f t="shared" si="288"/>
        <v>#REF!</v>
      </c>
      <c r="Q295" s="253" t="e">
        <f t="shared" si="288"/>
        <v>#REF!</v>
      </c>
      <c r="R295" s="253" t="e">
        <f t="shared" si="288"/>
        <v>#REF!</v>
      </c>
      <c r="S295" s="253" t="e">
        <f t="shared" si="288"/>
        <v>#REF!</v>
      </c>
      <c r="T295" s="253" t="e">
        <f t="shared" si="288"/>
        <v>#REF!</v>
      </c>
      <c r="U295" s="253" t="e">
        <f t="shared" si="288"/>
        <v>#REF!</v>
      </c>
      <c r="V295" s="253" t="e">
        <f t="shared" si="288"/>
        <v>#REF!</v>
      </c>
      <c r="W295" s="253" t="e">
        <f t="shared" si="288"/>
        <v>#REF!</v>
      </c>
      <c r="X295" s="253" t="e">
        <f t="shared" si="288"/>
        <v>#REF!</v>
      </c>
      <c r="Y295" s="253" t="e">
        <f t="shared" si="288"/>
        <v>#REF!</v>
      </c>
    </row>
    <row r="296" spans="1:25" ht="12.75" hidden="1" customHeight="1" x14ac:dyDescent="0.2">
      <c r="A296" s="255" t="s">
        <v>149</v>
      </c>
      <c r="B296" s="248" t="s">
        <v>343</v>
      </c>
      <c r="C296" s="248" t="s">
        <v>190</v>
      </c>
      <c r="D296" s="248" t="s">
        <v>200</v>
      </c>
      <c r="E296" s="256" t="s">
        <v>334</v>
      </c>
      <c r="F296" s="248" t="s">
        <v>150</v>
      </c>
      <c r="G296" s="253"/>
      <c r="H296" s="253"/>
      <c r="I296" s="253" t="e">
        <f>#REF!+G296</f>
        <v>#REF!</v>
      </c>
      <c r="J296" s="253" t="e">
        <f t="shared" si="287"/>
        <v>#REF!</v>
      </c>
      <c r="K296" s="253" t="e">
        <f t="shared" si="289"/>
        <v>#REF!</v>
      </c>
      <c r="L296" s="253" t="e">
        <f t="shared" si="288"/>
        <v>#REF!</v>
      </c>
      <c r="M296" s="253" t="e">
        <f t="shared" si="288"/>
        <v>#REF!</v>
      </c>
      <c r="N296" s="253" t="e">
        <f t="shared" si="288"/>
        <v>#REF!</v>
      </c>
      <c r="O296" s="253" t="e">
        <f t="shared" si="288"/>
        <v>#REF!</v>
      </c>
      <c r="P296" s="253" t="e">
        <f t="shared" si="288"/>
        <v>#REF!</v>
      </c>
      <c r="Q296" s="253" t="e">
        <f t="shared" si="288"/>
        <v>#REF!</v>
      </c>
      <c r="R296" s="253" t="e">
        <f t="shared" si="288"/>
        <v>#REF!</v>
      </c>
      <c r="S296" s="253" t="e">
        <f t="shared" si="288"/>
        <v>#REF!</v>
      </c>
      <c r="T296" s="253" t="e">
        <f t="shared" si="288"/>
        <v>#REF!</v>
      </c>
      <c r="U296" s="253" t="e">
        <f t="shared" si="288"/>
        <v>#REF!</v>
      </c>
      <c r="V296" s="253" t="e">
        <f t="shared" si="288"/>
        <v>#REF!</v>
      </c>
      <c r="W296" s="253" t="e">
        <f t="shared" si="288"/>
        <v>#REF!</v>
      </c>
      <c r="X296" s="253" t="e">
        <f t="shared" si="288"/>
        <v>#REF!</v>
      </c>
      <c r="Y296" s="253" t="e">
        <f t="shared" si="288"/>
        <v>#REF!</v>
      </c>
    </row>
    <row r="297" spans="1:25" ht="12.75" hidden="1" customHeight="1" x14ac:dyDescent="0.2">
      <c r="A297" s="255" t="s">
        <v>63</v>
      </c>
      <c r="B297" s="248" t="s">
        <v>343</v>
      </c>
      <c r="C297" s="248" t="s">
        <v>190</v>
      </c>
      <c r="D297" s="248" t="s">
        <v>200</v>
      </c>
      <c r="E297" s="256" t="s">
        <v>334</v>
      </c>
      <c r="F297" s="248" t="s">
        <v>64</v>
      </c>
      <c r="G297" s="253"/>
      <c r="H297" s="253"/>
      <c r="I297" s="253" t="e">
        <f>#REF!+G297</f>
        <v>#REF!</v>
      </c>
      <c r="J297" s="253" t="e">
        <f t="shared" si="287"/>
        <v>#REF!</v>
      </c>
      <c r="K297" s="253" t="e">
        <f t="shared" si="289"/>
        <v>#REF!</v>
      </c>
      <c r="L297" s="253" t="e">
        <f t="shared" si="288"/>
        <v>#REF!</v>
      </c>
      <c r="M297" s="253" t="e">
        <f t="shared" si="288"/>
        <v>#REF!</v>
      </c>
      <c r="N297" s="253" t="e">
        <f t="shared" si="288"/>
        <v>#REF!</v>
      </c>
      <c r="O297" s="253" t="e">
        <f t="shared" si="288"/>
        <v>#REF!</v>
      </c>
      <c r="P297" s="253" t="e">
        <f t="shared" si="288"/>
        <v>#REF!</v>
      </c>
      <c r="Q297" s="253" t="e">
        <f t="shared" si="288"/>
        <v>#REF!</v>
      </c>
      <c r="R297" s="253" t="e">
        <f t="shared" si="288"/>
        <v>#REF!</v>
      </c>
      <c r="S297" s="253" t="e">
        <f t="shared" si="288"/>
        <v>#REF!</v>
      </c>
      <c r="T297" s="253" t="e">
        <f t="shared" si="288"/>
        <v>#REF!</v>
      </c>
      <c r="U297" s="253" t="e">
        <f t="shared" si="288"/>
        <v>#REF!</v>
      </c>
      <c r="V297" s="253" t="e">
        <f t="shared" si="288"/>
        <v>#REF!</v>
      </c>
      <c r="W297" s="253" t="e">
        <f t="shared" si="288"/>
        <v>#REF!</v>
      </c>
      <c r="X297" s="253" t="e">
        <f t="shared" si="288"/>
        <v>#REF!</v>
      </c>
      <c r="Y297" s="253" t="e">
        <f t="shared" si="288"/>
        <v>#REF!</v>
      </c>
    </row>
    <row r="298" spans="1:25" hidden="1" x14ac:dyDescent="0.2">
      <c r="A298" s="255" t="s">
        <v>103</v>
      </c>
      <c r="B298" s="248" t="s">
        <v>343</v>
      </c>
      <c r="C298" s="248" t="s">
        <v>190</v>
      </c>
      <c r="D298" s="248" t="s">
        <v>200</v>
      </c>
      <c r="E298" s="256" t="s">
        <v>334</v>
      </c>
      <c r="F298" s="248" t="s">
        <v>104</v>
      </c>
      <c r="G298" s="253"/>
      <c r="H298" s="253"/>
      <c r="I298" s="253">
        <v>-70</v>
      </c>
      <c r="J298" s="253">
        <f t="shared" si="287"/>
        <v>-70</v>
      </c>
      <c r="K298" s="253">
        <v>-70</v>
      </c>
      <c r="L298" s="253">
        <f t="shared" si="288"/>
        <v>-70</v>
      </c>
      <c r="M298" s="253">
        <f t="shared" si="288"/>
        <v>-140</v>
      </c>
      <c r="N298" s="253">
        <f t="shared" si="288"/>
        <v>-140</v>
      </c>
      <c r="O298" s="253">
        <f t="shared" si="288"/>
        <v>-210</v>
      </c>
      <c r="P298" s="253">
        <f t="shared" si="288"/>
        <v>-210</v>
      </c>
      <c r="Q298" s="253">
        <f t="shared" si="288"/>
        <v>-350</v>
      </c>
      <c r="R298" s="253">
        <f t="shared" si="288"/>
        <v>-350</v>
      </c>
      <c r="S298" s="253">
        <f t="shared" si="288"/>
        <v>-560</v>
      </c>
      <c r="T298" s="253">
        <f t="shared" si="288"/>
        <v>-560</v>
      </c>
      <c r="U298" s="253">
        <f t="shared" si="288"/>
        <v>-910</v>
      </c>
      <c r="V298" s="253">
        <f t="shared" si="288"/>
        <v>-910</v>
      </c>
      <c r="W298" s="253">
        <f t="shared" si="288"/>
        <v>-1470</v>
      </c>
      <c r="X298" s="253">
        <f t="shared" si="288"/>
        <v>-1470</v>
      </c>
      <c r="Y298" s="253">
        <f t="shared" si="288"/>
        <v>-2380</v>
      </c>
    </row>
    <row r="299" spans="1:25" ht="26.25" hidden="1" customHeight="1" x14ac:dyDescent="0.2">
      <c r="A299" s="255" t="s">
        <v>971</v>
      </c>
      <c r="B299" s="248" t="s">
        <v>343</v>
      </c>
      <c r="C299" s="248" t="s">
        <v>190</v>
      </c>
      <c r="D299" s="248" t="s">
        <v>200</v>
      </c>
      <c r="E299" s="256" t="s">
        <v>460</v>
      </c>
      <c r="F299" s="248"/>
      <c r="G299" s="253"/>
      <c r="H299" s="253"/>
      <c r="I299" s="253">
        <f t="shared" ref="I299:Y300" si="290">I300</f>
        <v>-4839.8</v>
      </c>
      <c r="J299" s="253" t="e">
        <f t="shared" si="290"/>
        <v>#REF!</v>
      </c>
      <c r="K299" s="253">
        <f t="shared" si="290"/>
        <v>-4839.8</v>
      </c>
      <c r="L299" s="253" t="e">
        <f t="shared" si="290"/>
        <v>#REF!</v>
      </c>
      <c r="M299" s="253" t="e">
        <f t="shared" si="290"/>
        <v>#REF!</v>
      </c>
      <c r="N299" s="253" t="e">
        <f t="shared" si="290"/>
        <v>#REF!</v>
      </c>
      <c r="O299" s="253" t="e">
        <f t="shared" si="290"/>
        <v>#REF!</v>
      </c>
      <c r="P299" s="253" t="e">
        <f t="shared" si="290"/>
        <v>#REF!</v>
      </c>
      <c r="Q299" s="253" t="e">
        <f t="shared" si="290"/>
        <v>#REF!</v>
      </c>
      <c r="R299" s="253" t="e">
        <f t="shared" si="290"/>
        <v>#REF!</v>
      </c>
      <c r="S299" s="253" t="e">
        <f t="shared" si="290"/>
        <v>#REF!</v>
      </c>
      <c r="T299" s="253" t="e">
        <f t="shared" si="290"/>
        <v>#REF!</v>
      </c>
      <c r="U299" s="253" t="e">
        <f t="shared" si="290"/>
        <v>#REF!</v>
      </c>
      <c r="V299" s="253" t="e">
        <f t="shared" si="290"/>
        <v>#REF!</v>
      </c>
      <c r="W299" s="253" t="e">
        <f t="shared" si="290"/>
        <v>#REF!</v>
      </c>
      <c r="X299" s="253" t="e">
        <f t="shared" si="290"/>
        <v>#REF!</v>
      </c>
      <c r="Y299" s="253" t="e">
        <f t="shared" si="290"/>
        <v>#REF!</v>
      </c>
    </row>
    <row r="300" spans="1:25" ht="44.25" hidden="1" customHeight="1" x14ac:dyDescent="0.2">
      <c r="A300" s="255" t="s">
        <v>993</v>
      </c>
      <c r="B300" s="248" t="s">
        <v>343</v>
      </c>
      <c r="C300" s="248" t="s">
        <v>190</v>
      </c>
      <c r="D300" s="248" t="s">
        <v>200</v>
      </c>
      <c r="E300" s="256" t="s">
        <v>461</v>
      </c>
      <c r="F300" s="248"/>
      <c r="G300" s="253"/>
      <c r="H300" s="253"/>
      <c r="I300" s="253">
        <f t="shared" si="290"/>
        <v>-4839.8</v>
      </c>
      <c r="J300" s="253" t="e">
        <f t="shared" si="290"/>
        <v>#REF!</v>
      </c>
      <c r="K300" s="253">
        <f t="shared" si="290"/>
        <v>-4839.8</v>
      </c>
      <c r="L300" s="253" t="e">
        <f t="shared" si="290"/>
        <v>#REF!</v>
      </c>
      <c r="M300" s="253" t="e">
        <f t="shared" si="290"/>
        <v>#REF!</v>
      </c>
      <c r="N300" s="253" t="e">
        <f t="shared" si="290"/>
        <v>#REF!</v>
      </c>
      <c r="O300" s="253" t="e">
        <f t="shared" si="290"/>
        <v>#REF!</v>
      </c>
      <c r="P300" s="253" t="e">
        <f t="shared" si="290"/>
        <v>#REF!</v>
      </c>
      <c r="Q300" s="253" t="e">
        <f t="shared" si="290"/>
        <v>#REF!</v>
      </c>
      <c r="R300" s="253" t="e">
        <f t="shared" si="290"/>
        <v>#REF!</v>
      </c>
      <c r="S300" s="253" t="e">
        <f t="shared" si="290"/>
        <v>#REF!</v>
      </c>
      <c r="T300" s="253" t="e">
        <f t="shared" si="290"/>
        <v>#REF!</v>
      </c>
      <c r="U300" s="253" t="e">
        <f t="shared" si="290"/>
        <v>#REF!</v>
      </c>
      <c r="V300" s="253" t="e">
        <f t="shared" si="290"/>
        <v>#REF!</v>
      </c>
      <c r="W300" s="253" t="e">
        <f t="shared" si="290"/>
        <v>#REF!</v>
      </c>
      <c r="X300" s="253" t="e">
        <f t="shared" si="290"/>
        <v>#REF!</v>
      </c>
      <c r="Y300" s="253" t="e">
        <f t="shared" si="290"/>
        <v>#REF!</v>
      </c>
    </row>
    <row r="301" spans="1:25" ht="27.75" hidden="1" customHeight="1" x14ac:dyDescent="0.2">
      <c r="A301" s="255" t="s">
        <v>978</v>
      </c>
      <c r="B301" s="248" t="s">
        <v>343</v>
      </c>
      <c r="C301" s="248" t="s">
        <v>190</v>
      </c>
      <c r="D301" s="248" t="s">
        <v>200</v>
      </c>
      <c r="E301" s="248" t="s">
        <v>464</v>
      </c>
      <c r="F301" s="248"/>
      <c r="G301" s="253"/>
      <c r="H301" s="253"/>
      <c r="I301" s="253">
        <f>I302+I303+I304+I305+I306+I307</f>
        <v>-4839.8</v>
      </c>
      <c r="J301" s="253" t="e">
        <f>J302+J303+J304+J305+J306+J307</f>
        <v>#REF!</v>
      </c>
      <c r="K301" s="253">
        <f>K302+K303+K304+K305+K306+K307</f>
        <v>-4839.8</v>
      </c>
      <c r="L301" s="253" t="e">
        <f>L302+L303+L304+L305+L306+L307</f>
        <v>#REF!</v>
      </c>
      <c r="M301" s="253" t="e">
        <f>M302+M303+M304+M305+M306+M307</f>
        <v>#REF!</v>
      </c>
      <c r="N301" s="253" t="e">
        <f t="shared" ref="N301:X301" si="291">N302+N303+N304+N305+N306+N307</f>
        <v>#REF!</v>
      </c>
      <c r="O301" s="253" t="e">
        <f t="shared" si="291"/>
        <v>#REF!</v>
      </c>
      <c r="P301" s="253" t="e">
        <f t="shared" si="291"/>
        <v>#REF!</v>
      </c>
      <c r="Q301" s="253" t="e">
        <f t="shared" si="291"/>
        <v>#REF!</v>
      </c>
      <c r="R301" s="253" t="e">
        <f t="shared" si="291"/>
        <v>#REF!</v>
      </c>
      <c r="S301" s="253" t="e">
        <f t="shared" si="291"/>
        <v>#REF!</v>
      </c>
      <c r="T301" s="253" t="e">
        <f t="shared" si="291"/>
        <v>#REF!</v>
      </c>
      <c r="U301" s="253" t="e">
        <f t="shared" si="291"/>
        <v>#REF!</v>
      </c>
      <c r="V301" s="253" t="e">
        <f t="shared" si="291"/>
        <v>#REF!</v>
      </c>
      <c r="W301" s="253" t="e">
        <f t="shared" si="291"/>
        <v>#REF!</v>
      </c>
      <c r="X301" s="253" t="e">
        <f t="shared" si="291"/>
        <v>#REF!</v>
      </c>
      <c r="Y301" s="253" t="e">
        <f t="shared" ref="Y301" si="292">Y302+Y303+Y304+Y305+Y306+Y307</f>
        <v>#REF!</v>
      </c>
    </row>
    <row r="302" spans="1:25" ht="12.75" hidden="1" customHeight="1" x14ac:dyDescent="0.2">
      <c r="A302" s="255" t="s">
        <v>95</v>
      </c>
      <c r="B302" s="248" t="s">
        <v>343</v>
      </c>
      <c r="C302" s="248" t="s">
        <v>190</v>
      </c>
      <c r="D302" s="248" t="s">
        <v>200</v>
      </c>
      <c r="E302" s="248" t="s">
        <v>464</v>
      </c>
      <c r="F302" s="248" t="s">
        <v>96</v>
      </c>
      <c r="G302" s="253"/>
      <c r="H302" s="253"/>
      <c r="I302" s="253">
        <v>-3954.8</v>
      </c>
      <c r="J302" s="253" t="e">
        <f>#REF!+I302</f>
        <v>#REF!</v>
      </c>
      <c r="K302" s="253">
        <v>-3954.8</v>
      </c>
      <c r="L302" s="253" t="e">
        <f>#REF!+J302</f>
        <v>#REF!</v>
      </c>
      <c r="M302" s="253" t="e">
        <f>#REF!+K302</f>
        <v>#REF!</v>
      </c>
      <c r="N302" s="253" t="e">
        <f>#REF!+L302</f>
        <v>#REF!</v>
      </c>
      <c r="O302" s="253" t="e">
        <f>#REF!+M302</f>
        <v>#REF!</v>
      </c>
      <c r="P302" s="253" t="e">
        <f>#REF!+N302</f>
        <v>#REF!</v>
      </c>
      <c r="Q302" s="253" t="e">
        <f>#REF!+O302</f>
        <v>#REF!</v>
      </c>
      <c r="R302" s="253" t="e">
        <f>#REF!+P302</f>
        <v>#REF!</v>
      </c>
      <c r="S302" s="253" t="e">
        <f>#REF!+Q302</f>
        <v>#REF!</v>
      </c>
      <c r="T302" s="253" t="e">
        <f>#REF!+R302</f>
        <v>#REF!</v>
      </c>
      <c r="U302" s="253" t="e">
        <f>#REF!+S302</f>
        <v>#REF!</v>
      </c>
      <c r="V302" s="253" t="e">
        <f>#REF!+T302</f>
        <v>#REF!</v>
      </c>
      <c r="W302" s="253" t="e">
        <f>#REF!+U302</f>
        <v>#REF!</v>
      </c>
      <c r="X302" s="253" t="e">
        <f>#REF!+V302</f>
        <v>#REF!</v>
      </c>
      <c r="Y302" s="253" t="e">
        <f>#REF!+W302</f>
        <v>#REF!</v>
      </c>
    </row>
    <row r="303" spans="1:25" ht="12.75" hidden="1" customHeight="1" x14ac:dyDescent="0.2">
      <c r="A303" s="255" t="s">
        <v>97</v>
      </c>
      <c r="B303" s="248" t="s">
        <v>343</v>
      </c>
      <c r="C303" s="248" t="s">
        <v>190</v>
      </c>
      <c r="D303" s="248" t="s">
        <v>200</v>
      </c>
      <c r="E303" s="248" t="s">
        <v>464</v>
      </c>
      <c r="F303" s="248" t="s">
        <v>98</v>
      </c>
      <c r="G303" s="253"/>
      <c r="H303" s="253"/>
      <c r="I303" s="253">
        <v>-98</v>
      </c>
      <c r="J303" s="253" t="e">
        <f>#REF!+I303</f>
        <v>#REF!</v>
      </c>
      <c r="K303" s="253">
        <v>-98</v>
      </c>
      <c r="L303" s="253" t="e">
        <f>#REF!+J303</f>
        <v>#REF!</v>
      </c>
      <c r="M303" s="253" t="e">
        <f>#REF!+K303</f>
        <v>#REF!</v>
      </c>
      <c r="N303" s="253" t="e">
        <f>#REF!+L303</f>
        <v>#REF!</v>
      </c>
      <c r="O303" s="253" t="e">
        <f>#REF!+M303</f>
        <v>#REF!</v>
      </c>
      <c r="P303" s="253" t="e">
        <f>#REF!+N303</f>
        <v>#REF!</v>
      </c>
      <c r="Q303" s="253" t="e">
        <f>#REF!+O303</f>
        <v>#REF!</v>
      </c>
      <c r="R303" s="253" t="e">
        <f>#REF!+P303</f>
        <v>#REF!</v>
      </c>
      <c r="S303" s="253" t="e">
        <f>#REF!+Q303</f>
        <v>#REF!</v>
      </c>
      <c r="T303" s="253" t="e">
        <f>#REF!+R303</f>
        <v>#REF!</v>
      </c>
      <c r="U303" s="253" t="e">
        <f>#REF!+S303</f>
        <v>#REF!</v>
      </c>
      <c r="V303" s="253" t="e">
        <f>#REF!+T303</f>
        <v>#REF!</v>
      </c>
      <c r="W303" s="253" t="e">
        <f>#REF!+U303</f>
        <v>#REF!</v>
      </c>
      <c r="X303" s="253" t="e">
        <f>#REF!+V303</f>
        <v>#REF!</v>
      </c>
      <c r="Y303" s="253" t="e">
        <f>#REF!+W303</f>
        <v>#REF!</v>
      </c>
    </row>
    <row r="304" spans="1:25" ht="18.75" hidden="1" customHeight="1" x14ac:dyDescent="0.2">
      <c r="A304" s="255" t="s">
        <v>99</v>
      </c>
      <c r="B304" s="248" t="s">
        <v>343</v>
      </c>
      <c r="C304" s="248" t="s">
        <v>190</v>
      </c>
      <c r="D304" s="248" t="s">
        <v>200</v>
      </c>
      <c r="E304" s="248" t="s">
        <v>464</v>
      </c>
      <c r="F304" s="248" t="s">
        <v>100</v>
      </c>
      <c r="G304" s="253"/>
      <c r="H304" s="253"/>
      <c r="I304" s="253">
        <v>-340</v>
      </c>
      <c r="J304" s="253" t="e">
        <f>#REF!+I304</f>
        <v>#REF!</v>
      </c>
      <c r="K304" s="253">
        <v>-340</v>
      </c>
      <c r="L304" s="253" t="e">
        <f>#REF!+J304</f>
        <v>#REF!</v>
      </c>
      <c r="M304" s="253" t="e">
        <f>#REF!+K304</f>
        <v>#REF!</v>
      </c>
      <c r="N304" s="253" t="e">
        <f>#REF!+L304</f>
        <v>#REF!</v>
      </c>
      <c r="O304" s="253" t="e">
        <f>#REF!+M304</f>
        <v>#REF!</v>
      </c>
      <c r="P304" s="253" t="e">
        <f>#REF!+N304</f>
        <v>#REF!</v>
      </c>
      <c r="Q304" s="253" t="e">
        <f>#REF!+O304</f>
        <v>#REF!</v>
      </c>
      <c r="R304" s="253" t="e">
        <f>#REF!+P304</f>
        <v>#REF!</v>
      </c>
      <c r="S304" s="253" t="e">
        <f>#REF!+Q304</f>
        <v>#REF!</v>
      </c>
      <c r="T304" s="253" t="e">
        <f>#REF!+R304</f>
        <v>#REF!</v>
      </c>
      <c r="U304" s="253" t="e">
        <f>#REF!+S304</f>
        <v>#REF!</v>
      </c>
      <c r="V304" s="253" t="e">
        <f>#REF!+T304</f>
        <v>#REF!</v>
      </c>
      <c r="W304" s="253" t="e">
        <f>#REF!+U304</f>
        <v>#REF!</v>
      </c>
      <c r="X304" s="253" t="e">
        <f>#REF!+V304</f>
        <v>#REF!</v>
      </c>
      <c r="Y304" s="253" t="e">
        <f>#REF!+W304</f>
        <v>#REF!</v>
      </c>
    </row>
    <row r="305" spans="1:25" ht="18.75" hidden="1" customHeight="1" x14ac:dyDescent="0.2">
      <c r="A305" s="255" t="s">
        <v>93</v>
      </c>
      <c r="B305" s="248" t="s">
        <v>343</v>
      </c>
      <c r="C305" s="248" t="s">
        <v>190</v>
      </c>
      <c r="D305" s="248" t="s">
        <v>200</v>
      </c>
      <c r="E305" s="248" t="s">
        <v>464</v>
      </c>
      <c r="F305" s="248" t="s">
        <v>94</v>
      </c>
      <c r="G305" s="253"/>
      <c r="H305" s="253"/>
      <c r="I305" s="253">
        <v>-387</v>
      </c>
      <c r="J305" s="253" t="e">
        <f>#REF!+I305</f>
        <v>#REF!</v>
      </c>
      <c r="K305" s="253">
        <v>-387</v>
      </c>
      <c r="L305" s="253" t="e">
        <f>#REF!+J305</f>
        <v>#REF!</v>
      </c>
      <c r="M305" s="253" t="e">
        <f>#REF!+K305</f>
        <v>#REF!</v>
      </c>
      <c r="N305" s="253" t="e">
        <f>#REF!+L305</f>
        <v>#REF!</v>
      </c>
      <c r="O305" s="253" t="e">
        <f>#REF!+M305</f>
        <v>#REF!</v>
      </c>
      <c r="P305" s="253" t="e">
        <f>#REF!+N305</f>
        <v>#REF!</v>
      </c>
      <c r="Q305" s="253" t="e">
        <f>#REF!+O305</f>
        <v>#REF!</v>
      </c>
      <c r="R305" s="253" t="e">
        <f>#REF!+P305</f>
        <v>#REF!</v>
      </c>
      <c r="S305" s="253" t="e">
        <f>#REF!+Q305</f>
        <v>#REF!</v>
      </c>
      <c r="T305" s="253" t="e">
        <f>#REF!+R305</f>
        <v>#REF!</v>
      </c>
      <c r="U305" s="253" t="e">
        <f>#REF!+S305</f>
        <v>#REF!</v>
      </c>
      <c r="V305" s="253" t="e">
        <f>#REF!+T305</f>
        <v>#REF!</v>
      </c>
      <c r="W305" s="253" t="e">
        <f>#REF!+U305</f>
        <v>#REF!</v>
      </c>
      <c r="X305" s="253" t="e">
        <f>#REF!+V305</f>
        <v>#REF!</v>
      </c>
      <c r="Y305" s="253" t="e">
        <f>#REF!+W305</f>
        <v>#REF!</v>
      </c>
    </row>
    <row r="306" spans="1:25" ht="12.75" hidden="1" customHeight="1" x14ac:dyDescent="0.2">
      <c r="A306" s="255" t="s">
        <v>103</v>
      </c>
      <c r="B306" s="248" t="s">
        <v>343</v>
      </c>
      <c r="C306" s="248" t="s">
        <v>190</v>
      </c>
      <c r="D306" s="248" t="s">
        <v>200</v>
      </c>
      <c r="E306" s="248" t="s">
        <v>464</v>
      </c>
      <c r="F306" s="248" t="s">
        <v>104</v>
      </c>
      <c r="G306" s="253"/>
      <c r="H306" s="253"/>
      <c r="I306" s="253">
        <v>-23</v>
      </c>
      <c r="J306" s="253" t="e">
        <f>#REF!+I306</f>
        <v>#REF!</v>
      </c>
      <c r="K306" s="253">
        <v>-23</v>
      </c>
      <c r="L306" s="253" t="e">
        <f>#REF!+J306</f>
        <v>#REF!</v>
      </c>
      <c r="M306" s="253" t="e">
        <f>#REF!+K306</f>
        <v>#REF!</v>
      </c>
      <c r="N306" s="253" t="e">
        <f>#REF!+L306</f>
        <v>#REF!</v>
      </c>
      <c r="O306" s="253" t="e">
        <f>#REF!+M306</f>
        <v>#REF!</v>
      </c>
      <c r="P306" s="253" t="e">
        <f>#REF!+N306</f>
        <v>#REF!</v>
      </c>
      <c r="Q306" s="253" t="e">
        <f>#REF!+O306</f>
        <v>#REF!</v>
      </c>
      <c r="R306" s="253" t="e">
        <f>#REF!+P306</f>
        <v>#REF!</v>
      </c>
      <c r="S306" s="253" t="e">
        <f>#REF!+Q306</f>
        <v>#REF!</v>
      </c>
      <c r="T306" s="253" t="e">
        <f>#REF!+R306</f>
        <v>#REF!</v>
      </c>
      <c r="U306" s="253" t="e">
        <f>#REF!+S306</f>
        <v>#REF!</v>
      </c>
      <c r="V306" s="253" t="e">
        <f>#REF!+T306</f>
        <v>#REF!</v>
      </c>
      <c r="W306" s="253" t="e">
        <f>#REF!+U306</f>
        <v>#REF!</v>
      </c>
      <c r="X306" s="253" t="e">
        <f>#REF!+V306</f>
        <v>#REF!</v>
      </c>
      <c r="Y306" s="253" t="e">
        <f>#REF!+W306</f>
        <v>#REF!</v>
      </c>
    </row>
    <row r="307" spans="1:25" ht="12.75" hidden="1" customHeight="1" x14ac:dyDescent="0.2">
      <c r="A307" s="255" t="s">
        <v>400</v>
      </c>
      <c r="B307" s="248" t="s">
        <v>343</v>
      </c>
      <c r="C307" s="248" t="s">
        <v>190</v>
      </c>
      <c r="D307" s="248" t="s">
        <v>200</v>
      </c>
      <c r="E307" s="248" t="s">
        <v>464</v>
      </c>
      <c r="F307" s="248" t="s">
        <v>106</v>
      </c>
      <c r="G307" s="253"/>
      <c r="H307" s="253"/>
      <c r="I307" s="253">
        <v>-37</v>
      </c>
      <c r="J307" s="253" t="e">
        <f>#REF!+I307</f>
        <v>#REF!</v>
      </c>
      <c r="K307" s="253">
        <v>-37</v>
      </c>
      <c r="L307" s="253" t="e">
        <f>#REF!+J307</f>
        <v>#REF!</v>
      </c>
      <c r="M307" s="253" t="e">
        <f>#REF!+K307</f>
        <v>#REF!</v>
      </c>
      <c r="N307" s="253" t="e">
        <f>#REF!+L307</f>
        <v>#REF!</v>
      </c>
      <c r="O307" s="253" t="e">
        <f>#REF!+M307</f>
        <v>#REF!</v>
      </c>
      <c r="P307" s="253" t="e">
        <f>#REF!+N307</f>
        <v>#REF!</v>
      </c>
      <c r="Q307" s="253" t="e">
        <f>#REF!+O307</f>
        <v>#REF!</v>
      </c>
      <c r="R307" s="253" t="e">
        <f>#REF!+P307</f>
        <v>#REF!</v>
      </c>
      <c r="S307" s="253" t="e">
        <f>#REF!+Q307</f>
        <v>#REF!</v>
      </c>
      <c r="T307" s="253" t="e">
        <f>#REF!+R307</f>
        <v>#REF!</v>
      </c>
      <c r="U307" s="253" t="e">
        <f>#REF!+S307</f>
        <v>#REF!</v>
      </c>
      <c r="V307" s="253" t="e">
        <f>#REF!+T307</f>
        <v>#REF!</v>
      </c>
      <c r="W307" s="253" t="e">
        <f>#REF!+U307</f>
        <v>#REF!</v>
      </c>
      <c r="X307" s="253" t="e">
        <f>#REF!+V307</f>
        <v>#REF!</v>
      </c>
      <c r="Y307" s="253" t="e">
        <f>#REF!+W307</f>
        <v>#REF!</v>
      </c>
    </row>
    <row r="308" spans="1:25" ht="33.75" customHeight="1" x14ac:dyDescent="0.2">
      <c r="A308" s="255" t="s">
        <v>978</v>
      </c>
      <c r="B308" s="248" t="s">
        <v>343</v>
      </c>
      <c r="C308" s="248" t="s">
        <v>190</v>
      </c>
      <c r="D308" s="248" t="s">
        <v>200</v>
      </c>
      <c r="E308" s="248" t="s">
        <v>1023</v>
      </c>
      <c r="F308" s="248"/>
      <c r="G308" s="253">
        <f>G309+G313+G314+G315+G317+G318</f>
        <v>0</v>
      </c>
      <c r="H308" s="253">
        <f>H309+H313+H314+H315+H317+H318+H310</f>
        <v>5345</v>
      </c>
      <c r="I308" s="253">
        <f>I309+I313+I314+I315+I317+I318+I310</f>
        <v>0</v>
      </c>
      <c r="J308" s="253">
        <f>J309+J313+J314+J315+J317+J318+J310</f>
        <v>5345</v>
      </c>
      <c r="K308" s="253">
        <f>K309+K313+K314+K315+K317+K318+K310+K319</f>
        <v>-199</v>
      </c>
      <c r="L308" s="253">
        <f>L309+L313+L314+L315+L317+L318+L310+L319</f>
        <v>5920</v>
      </c>
      <c r="M308" s="253">
        <f>M309+M313+M314+M315+M317+M318+M310+M319</f>
        <v>5920</v>
      </c>
      <c r="N308" s="253">
        <f t="shared" ref="N308:Q308" si="293">N309+N313+N314+N315+N317+N318+N310+N319</f>
        <v>0</v>
      </c>
      <c r="O308" s="253">
        <f t="shared" si="293"/>
        <v>5920</v>
      </c>
      <c r="P308" s="253">
        <f t="shared" si="293"/>
        <v>5920</v>
      </c>
      <c r="Q308" s="253">
        <f t="shared" si="293"/>
        <v>-20</v>
      </c>
      <c r="R308" s="253">
        <f>R309+R313+R314+R315+R317+R318+R310+R319+R311+R312</f>
        <v>5900</v>
      </c>
      <c r="S308" s="253">
        <f t="shared" ref="S308" si="294">S309+S313+S314+S315+S317+S318+S310+S319+S311+S312</f>
        <v>1036.2</v>
      </c>
      <c r="T308" s="253">
        <f>T309+T310+T311+T312+T313+T314+T315+T316+T317+T318</f>
        <v>4947</v>
      </c>
      <c r="U308" s="253">
        <f t="shared" ref="U308:X308" si="295">U309+U310+U311+U312+U313+U314+U315+U316+U317+U318</f>
        <v>2714</v>
      </c>
      <c r="V308" s="253">
        <f t="shared" si="295"/>
        <v>4947</v>
      </c>
      <c r="W308" s="253">
        <f t="shared" si="295"/>
        <v>-257.39999999999998</v>
      </c>
      <c r="X308" s="253">
        <f t="shared" si="295"/>
        <v>4689.6000000000004</v>
      </c>
      <c r="Y308" s="253">
        <f t="shared" ref="Y308" si="296">Y309+Y310+Y311+Y312+Y313+Y314+Y315+Y316+Y317+Y318</f>
        <v>4689.6000000000004</v>
      </c>
    </row>
    <row r="309" spans="1:25" ht="12.75" customHeight="1" x14ac:dyDescent="0.2">
      <c r="A309" s="255" t="s">
        <v>95</v>
      </c>
      <c r="B309" s="248" t="s">
        <v>343</v>
      </c>
      <c r="C309" s="248" t="s">
        <v>190</v>
      </c>
      <c r="D309" s="248" t="s">
        <v>200</v>
      </c>
      <c r="E309" s="248" t="s">
        <v>1023</v>
      </c>
      <c r="F309" s="248" t="s">
        <v>96</v>
      </c>
      <c r="G309" s="253"/>
      <c r="H309" s="253">
        <v>4500</v>
      </c>
      <c r="I309" s="253">
        <v>-1000</v>
      </c>
      <c r="J309" s="253">
        <f t="shared" ref="J309:J318" si="297">H309+I309</f>
        <v>3500</v>
      </c>
      <c r="K309" s="253">
        <v>-200</v>
      </c>
      <c r="L309" s="253">
        <v>3800</v>
      </c>
      <c r="M309" s="253">
        <v>3800</v>
      </c>
      <c r="N309" s="253">
        <v>0</v>
      </c>
      <c r="O309" s="253">
        <f>M309+N309</f>
        <v>3800</v>
      </c>
      <c r="P309" s="253">
        <v>3800</v>
      </c>
      <c r="Q309" s="253">
        <v>0</v>
      </c>
      <c r="R309" s="253">
        <f t="shared" si="272"/>
        <v>3800</v>
      </c>
      <c r="S309" s="253">
        <f>-800+768.2</f>
        <v>-31.799999999999955</v>
      </c>
      <c r="T309" s="253">
        <f>3000-1041</f>
        <v>1959</v>
      </c>
      <c r="U309" s="253">
        <f>1666+700</f>
        <v>2366</v>
      </c>
      <c r="V309" s="253">
        <v>3000</v>
      </c>
      <c r="W309" s="253">
        <v>-157</v>
      </c>
      <c r="X309" s="253">
        <f t="shared" ref="X309:Y319" si="298">V309+W309</f>
        <v>2843</v>
      </c>
      <c r="Y309" s="253">
        <v>2843</v>
      </c>
    </row>
    <row r="310" spans="1:25" ht="30.75" customHeight="1" x14ac:dyDescent="0.2">
      <c r="A310" s="371" t="s">
        <v>896</v>
      </c>
      <c r="B310" s="248" t="s">
        <v>343</v>
      </c>
      <c r="C310" s="248" t="s">
        <v>190</v>
      </c>
      <c r="D310" s="248" t="s">
        <v>200</v>
      </c>
      <c r="E310" s="248" t="s">
        <v>1023</v>
      </c>
      <c r="F310" s="248" t="s">
        <v>894</v>
      </c>
      <c r="G310" s="253"/>
      <c r="H310" s="253">
        <v>0</v>
      </c>
      <c r="I310" s="253">
        <v>1000</v>
      </c>
      <c r="J310" s="253">
        <f>H310+I310</f>
        <v>1000</v>
      </c>
      <c r="K310" s="253">
        <v>0</v>
      </c>
      <c r="L310" s="253">
        <v>1200</v>
      </c>
      <c r="M310" s="253">
        <v>1200</v>
      </c>
      <c r="N310" s="253">
        <v>0</v>
      </c>
      <c r="O310" s="253">
        <f t="shared" ref="O310:O319" si="299">M310+N310</f>
        <v>1200</v>
      </c>
      <c r="P310" s="253">
        <v>1200</v>
      </c>
      <c r="Q310" s="253">
        <v>0</v>
      </c>
      <c r="R310" s="253">
        <f t="shared" si="272"/>
        <v>1200</v>
      </c>
      <c r="S310" s="253">
        <f>-241+137+43</f>
        <v>-61</v>
      </c>
      <c r="T310" s="253">
        <v>959</v>
      </c>
      <c r="U310" s="253">
        <f>137+211</f>
        <v>348</v>
      </c>
      <c r="V310" s="253">
        <v>959</v>
      </c>
      <c r="W310" s="253">
        <v>-100.4</v>
      </c>
      <c r="X310" s="253">
        <f t="shared" si="298"/>
        <v>858.6</v>
      </c>
      <c r="Y310" s="253">
        <v>858.6</v>
      </c>
    </row>
    <row r="311" spans="1:25" ht="16.5" hidden="1" customHeight="1" x14ac:dyDescent="0.2">
      <c r="A311" s="255" t="s">
        <v>905</v>
      </c>
      <c r="B311" s="248" t="s">
        <v>343</v>
      </c>
      <c r="C311" s="248" t="s">
        <v>190</v>
      </c>
      <c r="D311" s="248" t="s">
        <v>200</v>
      </c>
      <c r="E311" s="248" t="s">
        <v>1086</v>
      </c>
      <c r="F311" s="248" t="s">
        <v>96</v>
      </c>
      <c r="G311" s="253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>
        <v>0</v>
      </c>
      <c r="S311" s="253">
        <f>800</f>
        <v>800</v>
      </c>
      <c r="T311" s="253">
        <f t="shared" ref="T311:T319" si="300">R311+S311</f>
        <v>800</v>
      </c>
      <c r="U311" s="253">
        <v>0</v>
      </c>
      <c r="V311" s="253">
        <v>0</v>
      </c>
      <c r="W311" s="253">
        <v>0</v>
      </c>
      <c r="X311" s="253">
        <f t="shared" si="298"/>
        <v>0</v>
      </c>
      <c r="Y311" s="253">
        <v>0</v>
      </c>
    </row>
    <row r="312" spans="1:25" ht="30.75" hidden="1" customHeight="1" x14ac:dyDescent="0.2">
      <c r="A312" s="371" t="s">
        <v>896</v>
      </c>
      <c r="B312" s="248" t="s">
        <v>343</v>
      </c>
      <c r="C312" s="248" t="s">
        <v>190</v>
      </c>
      <c r="D312" s="248" t="s">
        <v>200</v>
      </c>
      <c r="E312" s="248" t="s">
        <v>1086</v>
      </c>
      <c r="F312" s="248" t="s">
        <v>894</v>
      </c>
      <c r="G312" s="253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>
        <v>0</v>
      </c>
      <c r="S312" s="253">
        <f>241</f>
        <v>241</v>
      </c>
      <c r="T312" s="253">
        <f t="shared" si="300"/>
        <v>241</v>
      </c>
      <c r="U312" s="253">
        <v>0</v>
      </c>
      <c r="V312" s="253">
        <v>0</v>
      </c>
      <c r="W312" s="253">
        <v>0</v>
      </c>
      <c r="X312" s="253">
        <f t="shared" si="298"/>
        <v>0</v>
      </c>
      <c r="Y312" s="253">
        <v>0</v>
      </c>
    </row>
    <row r="313" spans="1:25" ht="13.5" customHeight="1" x14ac:dyDescent="0.2">
      <c r="A313" s="255" t="s">
        <v>97</v>
      </c>
      <c r="B313" s="248" t="s">
        <v>343</v>
      </c>
      <c r="C313" s="248" t="s">
        <v>190</v>
      </c>
      <c r="D313" s="248" t="s">
        <v>200</v>
      </c>
      <c r="E313" s="248" t="s">
        <v>1023</v>
      </c>
      <c r="F313" s="248" t="s">
        <v>98</v>
      </c>
      <c r="G313" s="253"/>
      <c r="H313" s="253">
        <v>98</v>
      </c>
      <c r="I313" s="253">
        <v>0</v>
      </c>
      <c r="J313" s="253">
        <f t="shared" si="297"/>
        <v>98</v>
      </c>
      <c r="K313" s="253">
        <v>0</v>
      </c>
      <c r="L313" s="253">
        <v>80</v>
      </c>
      <c r="M313" s="253">
        <v>80</v>
      </c>
      <c r="N313" s="253">
        <v>0</v>
      </c>
      <c r="O313" s="253">
        <f t="shared" si="299"/>
        <v>80</v>
      </c>
      <c r="P313" s="253">
        <v>80</v>
      </c>
      <c r="Q313" s="253">
        <v>0</v>
      </c>
      <c r="R313" s="253">
        <f t="shared" si="272"/>
        <v>80</v>
      </c>
      <c r="S313" s="253">
        <v>-20</v>
      </c>
      <c r="T313" s="253">
        <f t="shared" si="300"/>
        <v>60</v>
      </c>
      <c r="U313" s="253">
        <v>0</v>
      </c>
      <c r="V313" s="253">
        <v>60</v>
      </c>
      <c r="W313" s="253">
        <v>0</v>
      </c>
      <c r="X313" s="253">
        <f t="shared" si="298"/>
        <v>60</v>
      </c>
      <c r="Y313" s="253">
        <v>60</v>
      </c>
    </row>
    <row r="314" spans="1:25" ht="12.75" customHeight="1" x14ac:dyDescent="0.2">
      <c r="A314" s="255" t="s">
        <v>99</v>
      </c>
      <c r="B314" s="248" t="s">
        <v>343</v>
      </c>
      <c r="C314" s="248" t="s">
        <v>190</v>
      </c>
      <c r="D314" s="248" t="s">
        <v>200</v>
      </c>
      <c r="E314" s="248" t="s">
        <v>1023</v>
      </c>
      <c r="F314" s="248" t="s">
        <v>100</v>
      </c>
      <c r="G314" s="253"/>
      <c r="H314" s="253">
        <v>250</v>
      </c>
      <c r="I314" s="253">
        <v>0</v>
      </c>
      <c r="J314" s="253">
        <f t="shared" si="297"/>
        <v>250</v>
      </c>
      <c r="K314" s="253">
        <v>0</v>
      </c>
      <c r="L314" s="253">
        <v>280</v>
      </c>
      <c r="M314" s="253">
        <v>280</v>
      </c>
      <c r="N314" s="253">
        <v>0</v>
      </c>
      <c r="O314" s="253">
        <f t="shared" si="299"/>
        <v>280</v>
      </c>
      <c r="P314" s="253">
        <v>280</v>
      </c>
      <c r="Q314" s="253">
        <v>0</v>
      </c>
      <c r="R314" s="253">
        <f t="shared" si="272"/>
        <v>280</v>
      </c>
      <c r="S314" s="253">
        <v>128</v>
      </c>
      <c r="T314" s="253">
        <f t="shared" si="300"/>
        <v>408</v>
      </c>
      <c r="U314" s="253">
        <v>0</v>
      </c>
      <c r="V314" s="253">
        <v>408</v>
      </c>
      <c r="W314" s="253">
        <v>-408</v>
      </c>
      <c r="X314" s="253">
        <f t="shared" si="298"/>
        <v>0</v>
      </c>
      <c r="Y314" s="253">
        <v>0</v>
      </c>
    </row>
    <row r="315" spans="1:25" ht="12.75" customHeight="1" x14ac:dyDescent="0.2">
      <c r="A315" s="255" t="s">
        <v>93</v>
      </c>
      <c r="B315" s="248" t="s">
        <v>343</v>
      </c>
      <c r="C315" s="248" t="s">
        <v>190</v>
      </c>
      <c r="D315" s="248" t="s">
        <v>200</v>
      </c>
      <c r="E315" s="248" t="s">
        <v>1023</v>
      </c>
      <c r="F315" s="248" t="s">
        <v>94</v>
      </c>
      <c r="G315" s="253"/>
      <c r="H315" s="253">
        <v>437</v>
      </c>
      <c r="I315" s="253">
        <v>0</v>
      </c>
      <c r="J315" s="253">
        <f t="shared" si="297"/>
        <v>437</v>
      </c>
      <c r="K315" s="253">
        <v>0</v>
      </c>
      <c r="L315" s="253">
        <v>480</v>
      </c>
      <c r="M315" s="253">
        <v>480</v>
      </c>
      <c r="N315" s="253">
        <v>0</v>
      </c>
      <c r="O315" s="253">
        <f t="shared" si="299"/>
        <v>480</v>
      </c>
      <c r="P315" s="253">
        <v>480</v>
      </c>
      <c r="Q315" s="253">
        <v>0</v>
      </c>
      <c r="R315" s="253">
        <f t="shared" si="272"/>
        <v>480</v>
      </c>
      <c r="S315" s="253">
        <v>-50</v>
      </c>
      <c r="T315" s="253">
        <f t="shared" si="300"/>
        <v>430</v>
      </c>
      <c r="U315" s="253">
        <v>-80</v>
      </c>
      <c r="V315" s="253">
        <v>430</v>
      </c>
      <c r="W315" s="253">
        <v>408</v>
      </c>
      <c r="X315" s="253">
        <f t="shared" si="298"/>
        <v>838</v>
      </c>
      <c r="Y315" s="253">
        <v>838</v>
      </c>
    </row>
    <row r="316" spans="1:25" ht="12.75" hidden="1" customHeight="1" x14ac:dyDescent="0.2">
      <c r="A316" s="255" t="s">
        <v>1190</v>
      </c>
      <c r="B316" s="248" t="s">
        <v>343</v>
      </c>
      <c r="C316" s="248" t="s">
        <v>190</v>
      </c>
      <c r="D316" s="248" t="s">
        <v>200</v>
      </c>
      <c r="E316" s="248" t="s">
        <v>1023</v>
      </c>
      <c r="F316" s="248" t="s">
        <v>1188</v>
      </c>
      <c r="G316" s="253"/>
      <c r="H316" s="253">
        <v>437</v>
      </c>
      <c r="I316" s="253">
        <v>0</v>
      </c>
      <c r="J316" s="253">
        <f t="shared" si="297"/>
        <v>437</v>
      </c>
      <c r="K316" s="253">
        <v>0</v>
      </c>
      <c r="L316" s="253">
        <v>480</v>
      </c>
      <c r="M316" s="253">
        <v>480</v>
      </c>
      <c r="N316" s="253">
        <v>0</v>
      </c>
      <c r="O316" s="253">
        <f t="shared" si="299"/>
        <v>480</v>
      </c>
      <c r="P316" s="253">
        <v>480</v>
      </c>
      <c r="Q316" s="253">
        <v>0</v>
      </c>
      <c r="R316" s="253">
        <f t="shared" si="272"/>
        <v>480</v>
      </c>
      <c r="S316" s="253">
        <v>-50</v>
      </c>
      <c r="T316" s="253">
        <v>0</v>
      </c>
      <c r="U316" s="253">
        <v>80</v>
      </c>
      <c r="V316" s="253">
        <v>0</v>
      </c>
      <c r="W316" s="253">
        <v>0</v>
      </c>
      <c r="X316" s="253">
        <f t="shared" si="298"/>
        <v>0</v>
      </c>
      <c r="Y316" s="253">
        <v>0</v>
      </c>
    </row>
    <row r="317" spans="1:25" ht="12.75" customHeight="1" x14ac:dyDescent="0.2">
      <c r="A317" s="255" t="s">
        <v>103</v>
      </c>
      <c r="B317" s="248" t="s">
        <v>343</v>
      </c>
      <c r="C317" s="248" t="s">
        <v>190</v>
      </c>
      <c r="D317" s="248" t="s">
        <v>200</v>
      </c>
      <c r="E317" s="248" t="s">
        <v>1023</v>
      </c>
      <c r="F317" s="248" t="s">
        <v>104</v>
      </c>
      <c r="G317" s="253"/>
      <c r="H317" s="253">
        <v>23</v>
      </c>
      <c r="I317" s="253">
        <v>0</v>
      </c>
      <c r="J317" s="253">
        <f t="shared" si="297"/>
        <v>23</v>
      </c>
      <c r="K317" s="253">
        <v>0</v>
      </c>
      <c r="L317" s="253">
        <v>23</v>
      </c>
      <c r="M317" s="253">
        <v>23</v>
      </c>
      <c r="N317" s="253">
        <v>0</v>
      </c>
      <c r="O317" s="253">
        <f t="shared" si="299"/>
        <v>23</v>
      </c>
      <c r="P317" s="253">
        <v>23</v>
      </c>
      <c r="Q317" s="253">
        <v>0</v>
      </c>
      <c r="R317" s="253">
        <f t="shared" si="272"/>
        <v>23</v>
      </c>
      <c r="S317" s="253">
        <v>2</v>
      </c>
      <c r="T317" s="253">
        <f t="shared" si="300"/>
        <v>25</v>
      </c>
      <c r="U317" s="253">
        <v>0</v>
      </c>
      <c r="V317" s="253">
        <v>25</v>
      </c>
      <c r="W317" s="253">
        <v>0</v>
      </c>
      <c r="X317" s="253">
        <f t="shared" si="298"/>
        <v>25</v>
      </c>
      <c r="Y317" s="253">
        <v>25</v>
      </c>
    </row>
    <row r="318" spans="1:25" ht="12.75" customHeight="1" x14ac:dyDescent="0.2">
      <c r="A318" s="255" t="s">
        <v>400</v>
      </c>
      <c r="B318" s="248" t="s">
        <v>343</v>
      </c>
      <c r="C318" s="248" t="s">
        <v>190</v>
      </c>
      <c r="D318" s="248" t="s">
        <v>200</v>
      </c>
      <c r="E318" s="248" t="s">
        <v>1023</v>
      </c>
      <c r="F318" s="248" t="s">
        <v>106</v>
      </c>
      <c r="G318" s="253"/>
      <c r="H318" s="253">
        <v>37</v>
      </c>
      <c r="I318" s="253">
        <v>0</v>
      </c>
      <c r="J318" s="253">
        <f t="shared" si="297"/>
        <v>37</v>
      </c>
      <c r="K318" s="253">
        <v>-0.28000000000000003</v>
      </c>
      <c r="L318" s="253">
        <v>37</v>
      </c>
      <c r="M318" s="253">
        <v>37</v>
      </c>
      <c r="N318" s="253">
        <v>0</v>
      </c>
      <c r="O318" s="253">
        <f t="shared" si="299"/>
        <v>37</v>
      </c>
      <c r="P318" s="253">
        <v>37</v>
      </c>
      <c r="Q318" s="253">
        <v>0</v>
      </c>
      <c r="R318" s="253">
        <f t="shared" si="272"/>
        <v>37</v>
      </c>
      <c r="S318" s="253">
        <v>28</v>
      </c>
      <c r="T318" s="253">
        <f t="shared" si="300"/>
        <v>65</v>
      </c>
      <c r="U318" s="253">
        <v>0</v>
      </c>
      <c r="V318" s="253">
        <v>65</v>
      </c>
      <c r="W318" s="253">
        <v>0</v>
      </c>
      <c r="X318" s="253">
        <f t="shared" si="298"/>
        <v>65</v>
      </c>
      <c r="Y318" s="253">
        <v>65</v>
      </c>
    </row>
    <row r="319" spans="1:25" ht="12.75" hidden="1" customHeight="1" x14ac:dyDescent="0.2">
      <c r="A319" s="255" t="s">
        <v>904</v>
      </c>
      <c r="B319" s="248" t="s">
        <v>343</v>
      </c>
      <c r="C319" s="248" t="s">
        <v>190</v>
      </c>
      <c r="D319" s="248" t="s">
        <v>200</v>
      </c>
      <c r="E319" s="248" t="s">
        <v>1023</v>
      </c>
      <c r="F319" s="248" t="s">
        <v>903</v>
      </c>
      <c r="G319" s="253"/>
      <c r="H319" s="253">
        <v>37</v>
      </c>
      <c r="I319" s="253">
        <v>0</v>
      </c>
      <c r="J319" s="253">
        <v>0</v>
      </c>
      <c r="K319" s="253">
        <v>1.28</v>
      </c>
      <c r="L319" s="253">
        <v>20</v>
      </c>
      <c r="M319" s="253">
        <v>20</v>
      </c>
      <c r="N319" s="253">
        <v>0</v>
      </c>
      <c r="O319" s="253">
        <f t="shared" si="299"/>
        <v>20</v>
      </c>
      <c r="P319" s="253">
        <v>20</v>
      </c>
      <c r="Q319" s="253">
        <v>-20</v>
      </c>
      <c r="R319" s="253">
        <f t="shared" si="272"/>
        <v>0</v>
      </c>
      <c r="S319" s="253">
        <v>0</v>
      </c>
      <c r="T319" s="253">
        <f t="shared" si="300"/>
        <v>0</v>
      </c>
      <c r="U319" s="253">
        <v>0</v>
      </c>
      <c r="V319" s="253">
        <f t="shared" ref="V319" si="301">T319+U319</f>
        <v>0</v>
      </c>
      <c r="W319" s="253">
        <v>0</v>
      </c>
      <c r="X319" s="253">
        <f t="shared" si="298"/>
        <v>0</v>
      </c>
      <c r="Y319" s="253">
        <f t="shared" si="298"/>
        <v>0</v>
      </c>
    </row>
    <row r="320" spans="1:25" ht="20.25" customHeight="1" x14ac:dyDescent="0.2">
      <c r="A320" s="440" t="s">
        <v>206</v>
      </c>
      <c r="B320" s="246" t="s">
        <v>343</v>
      </c>
      <c r="C320" s="246" t="s">
        <v>190</v>
      </c>
      <c r="D320" s="246" t="s">
        <v>207</v>
      </c>
      <c r="E320" s="248"/>
      <c r="F320" s="248"/>
      <c r="G320" s="253"/>
      <c r="H320" s="271" t="e">
        <f t="shared" ref="H320:Q320" si="302">H321</f>
        <v>#REF!</v>
      </c>
      <c r="I320" s="271" t="e">
        <f t="shared" si="302"/>
        <v>#REF!</v>
      </c>
      <c r="J320" s="271" t="e">
        <f t="shared" si="302"/>
        <v>#REF!</v>
      </c>
      <c r="K320" s="271" t="e">
        <f t="shared" si="302"/>
        <v>#REF!</v>
      </c>
      <c r="L320" s="271">
        <f t="shared" si="302"/>
        <v>3240.0299999999997</v>
      </c>
      <c r="M320" s="271">
        <f t="shared" si="302"/>
        <v>3240.03</v>
      </c>
      <c r="N320" s="271">
        <f t="shared" si="302"/>
        <v>0</v>
      </c>
      <c r="O320" s="271">
        <f t="shared" si="302"/>
        <v>3240.03</v>
      </c>
      <c r="P320" s="271">
        <f t="shared" si="302"/>
        <v>3240.03</v>
      </c>
      <c r="Q320" s="271">
        <f t="shared" si="302"/>
        <v>0</v>
      </c>
      <c r="R320" s="271">
        <f>R321+R327</f>
        <v>3240.03</v>
      </c>
      <c r="S320" s="271">
        <f t="shared" ref="S320:X320" si="303">S321+S327</f>
        <v>511.97</v>
      </c>
      <c r="T320" s="271">
        <f t="shared" si="303"/>
        <v>3050</v>
      </c>
      <c r="U320" s="271">
        <f t="shared" si="303"/>
        <v>240</v>
      </c>
      <c r="V320" s="271">
        <f t="shared" si="303"/>
        <v>2400</v>
      </c>
      <c r="W320" s="271">
        <f t="shared" si="303"/>
        <v>0</v>
      </c>
      <c r="X320" s="271">
        <f t="shared" si="303"/>
        <v>2400</v>
      </c>
      <c r="Y320" s="271">
        <f t="shared" ref="Y320" si="304">Y321+Y327</f>
        <v>0</v>
      </c>
    </row>
    <row r="321" spans="1:25" ht="38.25" customHeight="1" x14ac:dyDescent="0.2">
      <c r="A321" s="255" t="s">
        <v>979</v>
      </c>
      <c r="B321" s="248" t="s">
        <v>343</v>
      </c>
      <c r="C321" s="248" t="s">
        <v>190</v>
      </c>
      <c r="D321" s="248" t="s">
        <v>207</v>
      </c>
      <c r="E321" s="248"/>
      <c r="F321" s="248"/>
      <c r="G321" s="253" t="e">
        <f>#REF!+G326</f>
        <v>#REF!</v>
      </c>
      <c r="H321" s="253" t="e">
        <f>#REF!+H326+H322+H323</f>
        <v>#REF!</v>
      </c>
      <c r="I321" s="253" t="e">
        <f>#REF!+I326+I322+I323</f>
        <v>#REF!</v>
      </c>
      <c r="J321" s="253" t="e">
        <f>#REF!+J326+J322+J323</f>
        <v>#REF!</v>
      </c>
      <c r="K321" s="253" t="e">
        <f>#REF!+K326+K322+K323</f>
        <v>#REF!</v>
      </c>
      <c r="L321" s="253">
        <f>L323+L326+L322</f>
        <v>3240.0299999999997</v>
      </c>
      <c r="M321" s="253">
        <f>M326+M322+M323</f>
        <v>3240.03</v>
      </c>
      <c r="N321" s="253">
        <f t="shared" ref="N321:Q321" si="305">N326+N322+N323</f>
        <v>0</v>
      </c>
      <c r="O321" s="253">
        <f t="shared" si="305"/>
        <v>3240.03</v>
      </c>
      <c r="P321" s="253">
        <f t="shared" si="305"/>
        <v>3240.03</v>
      </c>
      <c r="Q321" s="253">
        <f t="shared" si="305"/>
        <v>0</v>
      </c>
      <c r="R321" s="253">
        <f>R326+R322+R323+R324+R325</f>
        <v>3240.03</v>
      </c>
      <c r="S321" s="253">
        <f t="shared" ref="S321:X321" si="306">S326+S322+S323+S324+S325</f>
        <v>511.97</v>
      </c>
      <c r="T321" s="253">
        <f t="shared" si="306"/>
        <v>3050</v>
      </c>
      <c r="U321" s="253">
        <f t="shared" si="306"/>
        <v>240</v>
      </c>
      <c r="V321" s="253">
        <f t="shared" si="306"/>
        <v>2400</v>
      </c>
      <c r="W321" s="253">
        <f t="shared" si="306"/>
        <v>0</v>
      </c>
      <c r="X321" s="253">
        <f t="shared" si="306"/>
        <v>2400</v>
      </c>
      <c r="Y321" s="253">
        <f t="shared" ref="Y321" si="307">Y326+Y322+Y323+Y324+Y325</f>
        <v>0</v>
      </c>
    </row>
    <row r="322" spans="1:25" ht="12.75" customHeight="1" x14ac:dyDescent="0.2">
      <c r="A322" s="255" t="s">
        <v>905</v>
      </c>
      <c r="B322" s="248" t="s">
        <v>343</v>
      </c>
      <c r="C322" s="248" t="s">
        <v>190</v>
      </c>
      <c r="D322" s="248" t="s">
        <v>207</v>
      </c>
      <c r="E322" s="248" t="s">
        <v>1023</v>
      </c>
      <c r="F322" s="248" t="s">
        <v>96</v>
      </c>
      <c r="G322" s="253"/>
      <c r="H322" s="253">
        <v>0</v>
      </c>
      <c r="I322" s="253">
        <v>1650</v>
      </c>
      <c r="J322" s="253">
        <f>H322+I322</f>
        <v>1650</v>
      </c>
      <c r="K322" s="253">
        <v>200</v>
      </c>
      <c r="L322" s="253">
        <v>2300</v>
      </c>
      <c r="M322" s="253">
        <v>2300</v>
      </c>
      <c r="N322" s="253">
        <v>0</v>
      </c>
      <c r="O322" s="253">
        <f>M322+N322</f>
        <v>2300</v>
      </c>
      <c r="P322" s="253">
        <v>2300</v>
      </c>
      <c r="Q322" s="253">
        <v>0</v>
      </c>
      <c r="R322" s="253">
        <f t="shared" si="272"/>
        <v>2300</v>
      </c>
      <c r="S322" s="253">
        <f>-500+17.25+543-173.1</f>
        <v>-112.85</v>
      </c>
      <c r="T322" s="253">
        <v>1800</v>
      </c>
      <c r="U322" s="253">
        <f>-605.87+346+345</f>
        <v>85.13</v>
      </c>
      <c r="V322" s="253">
        <v>1800</v>
      </c>
      <c r="W322" s="253">
        <v>0</v>
      </c>
      <c r="X322" s="253">
        <f t="shared" ref="X322:Y327" si="308">V322+W322</f>
        <v>1800</v>
      </c>
      <c r="Y322" s="253">
        <v>0</v>
      </c>
    </row>
    <row r="323" spans="1:25" ht="31.5" customHeight="1" x14ac:dyDescent="0.2">
      <c r="A323" s="371" t="s">
        <v>896</v>
      </c>
      <c r="B323" s="248" t="s">
        <v>343</v>
      </c>
      <c r="C323" s="248" t="s">
        <v>190</v>
      </c>
      <c r="D323" s="248" t="s">
        <v>207</v>
      </c>
      <c r="E323" s="248" t="s">
        <v>1023</v>
      </c>
      <c r="F323" s="248" t="s">
        <v>894</v>
      </c>
      <c r="G323" s="253"/>
      <c r="H323" s="253">
        <v>0</v>
      </c>
      <c r="I323" s="253">
        <v>550</v>
      </c>
      <c r="J323" s="253">
        <f>H323+I323</f>
        <v>550</v>
      </c>
      <c r="K323" s="253">
        <v>0</v>
      </c>
      <c r="L323" s="253">
        <v>700</v>
      </c>
      <c r="M323" s="253">
        <v>700</v>
      </c>
      <c r="N323" s="253">
        <v>0</v>
      </c>
      <c r="O323" s="253">
        <f t="shared" ref="O323:O326" si="309">M323+N323</f>
        <v>700</v>
      </c>
      <c r="P323" s="253">
        <v>700</v>
      </c>
      <c r="Q323" s="253">
        <v>0</v>
      </c>
      <c r="R323" s="253">
        <f t="shared" si="272"/>
        <v>700</v>
      </c>
      <c r="S323" s="253">
        <f>-150+159-48</f>
        <v>-39</v>
      </c>
      <c r="T323" s="253">
        <v>550</v>
      </c>
      <c r="U323" s="253">
        <f>-157+105+104</f>
        <v>52</v>
      </c>
      <c r="V323" s="253">
        <v>550</v>
      </c>
      <c r="W323" s="253">
        <v>0</v>
      </c>
      <c r="X323" s="253">
        <f t="shared" si="308"/>
        <v>550</v>
      </c>
      <c r="Y323" s="253">
        <v>0</v>
      </c>
    </row>
    <row r="324" spans="1:25" ht="17.25" hidden="1" customHeight="1" x14ac:dyDescent="0.2">
      <c r="A324" s="255" t="s">
        <v>905</v>
      </c>
      <c r="B324" s="248" t="s">
        <v>343</v>
      </c>
      <c r="C324" s="248" t="s">
        <v>190</v>
      </c>
      <c r="D324" s="248" t="s">
        <v>207</v>
      </c>
      <c r="E324" s="248" t="s">
        <v>1086</v>
      </c>
      <c r="F324" s="248" t="s">
        <v>96</v>
      </c>
      <c r="G324" s="253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>
        <f>482.75+173.1</f>
        <v>655.85</v>
      </c>
      <c r="T324" s="253">
        <v>500</v>
      </c>
      <c r="U324" s="253">
        <v>102.87</v>
      </c>
      <c r="V324" s="253">
        <v>0</v>
      </c>
      <c r="W324" s="253">
        <v>0</v>
      </c>
      <c r="X324" s="253">
        <f t="shared" si="308"/>
        <v>0</v>
      </c>
      <c r="Y324" s="253">
        <v>0</v>
      </c>
    </row>
    <row r="325" spans="1:25" ht="31.5" hidden="1" customHeight="1" x14ac:dyDescent="0.2">
      <c r="A325" s="371" t="s">
        <v>896</v>
      </c>
      <c r="B325" s="248" t="s">
        <v>343</v>
      </c>
      <c r="C325" s="248" t="s">
        <v>190</v>
      </c>
      <c r="D325" s="248" t="s">
        <v>207</v>
      </c>
      <c r="E325" s="248" t="s">
        <v>1086</v>
      </c>
      <c r="F325" s="248" t="s">
        <v>894</v>
      </c>
      <c r="G325" s="253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>
        <v>198</v>
      </c>
      <c r="T325" s="253">
        <v>150</v>
      </c>
      <c r="U325" s="253">
        <v>0</v>
      </c>
      <c r="V325" s="253">
        <v>0</v>
      </c>
      <c r="W325" s="253">
        <v>0</v>
      </c>
      <c r="X325" s="253">
        <f t="shared" si="308"/>
        <v>0</v>
      </c>
      <c r="Y325" s="253">
        <v>0</v>
      </c>
    </row>
    <row r="326" spans="1:25" ht="12.75" customHeight="1" x14ac:dyDescent="0.2">
      <c r="A326" s="255" t="s">
        <v>93</v>
      </c>
      <c r="B326" s="248" t="s">
        <v>343</v>
      </c>
      <c r="C326" s="248" t="s">
        <v>190</v>
      </c>
      <c r="D326" s="248" t="s">
        <v>207</v>
      </c>
      <c r="E326" s="248" t="s">
        <v>1023</v>
      </c>
      <c r="F326" s="248" t="s">
        <v>94</v>
      </c>
      <c r="G326" s="253"/>
      <c r="H326" s="253">
        <v>550</v>
      </c>
      <c r="I326" s="253">
        <v>0</v>
      </c>
      <c r="J326" s="253">
        <f>H326+I326</f>
        <v>550</v>
      </c>
      <c r="K326" s="253">
        <v>0</v>
      </c>
      <c r="L326" s="253">
        <v>240.03</v>
      </c>
      <c r="M326" s="253">
        <v>240.03</v>
      </c>
      <c r="N326" s="253">
        <v>0</v>
      </c>
      <c r="O326" s="253">
        <f t="shared" si="309"/>
        <v>240.03</v>
      </c>
      <c r="P326" s="253">
        <v>240.03</v>
      </c>
      <c r="Q326" s="253">
        <v>0</v>
      </c>
      <c r="R326" s="253">
        <f t="shared" si="272"/>
        <v>240.03</v>
      </c>
      <c r="S326" s="253">
        <v>-190.03</v>
      </c>
      <c r="T326" s="253">
        <f t="shared" ref="T326:T327" si="310">R326+S326</f>
        <v>50</v>
      </c>
      <c r="U326" s="253">
        <v>0</v>
      </c>
      <c r="V326" s="253">
        <v>50</v>
      </c>
      <c r="W326" s="253">
        <v>0</v>
      </c>
      <c r="X326" s="253">
        <f t="shared" si="308"/>
        <v>50</v>
      </c>
      <c r="Y326" s="253">
        <v>0</v>
      </c>
    </row>
    <row r="327" spans="1:25" ht="12.75" hidden="1" customHeight="1" x14ac:dyDescent="0.2">
      <c r="A327" s="255" t="s">
        <v>318</v>
      </c>
      <c r="B327" s="248" t="s">
        <v>343</v>
      </c>
      <c r="C327" s="248" t="s">
        <v>190</v>
      </c>
      <c r="D327" s="248" t="s">
        <v>207</v>
      </c>
      <c r="E327" s="248" t="s">
        <v>1023</v>
      </c>
      <c r="F327" s="248" t="s">
        <v>319</v>
      </c>
      <c r="G327" s="253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>
        <v>0</v>
      </c>
      <c r="T327" s="253">
        <f t="shared" si="310"/>
        <v>0</v>
      </c>
      <c r="U327" s="253">
        <v>0</v>
      </c>
      <c r="V327" s="253">
        <f t="shared" ref="V327" si="311">T327+U327</f>
        <v>0</v>
      </c>
      <c r="W327" s="253">
        <v>0</v>
      </c>
      <c r="X327" s="253">
        <f t="shared" si="308"/>
        <v>0</v>
      </c>
      <c r="Y327" s="253">
        <f t="shared" si="308"/>
        <v>0</v>
      </c>
    </row>
    <row r="328" spans="1:25" s="429" customFormat="1" ht="15.75" customHeight="1" x14ac:dyDescent="0.2">
      <c r="A328" s="440" t="s">
        <v>220</v>
      </c>
      <c r="B328" s="246" t="s">
        <v>343</v>
      </c>
      <c r="C328" s="246" t="s">
        <v>196</v>
      </c>
      <c r="D328" s="246">
        <v>12</v>
      </c>
      <c r="E328" s="246"/>
      <c r="F328" s="246"/>
      <c r="G328" s="271">
        <f>G329+G332</f>
        <v>0</v>
      </c>
      <c r="H328" s="271">
        <f>H329+H331+H332</f>
        <v>1550</v>
      </c>
      <c r="I328" s="271">
        <f>I329+I331+I332</f>
        <v>-120</v>
      </c>
      <c r="J328" s="271">
        <f>H328+I328</f>
        <v>1430</v>
      </c>
      <c r="K328" s="271">
        <f>K329+K331+K332</f>
        <v>-570</v>
      </c>
      <c r="L328" s="271">
        <f>L329+L332</f>
        <v>860</v>
      </c>
      <c r="M328" s="271">
        <f>M329+M332</f>
        <v>860</v>
      </c>
      <c r="N328" s="271">
        <f t="shared" ref="N328:Q328" si="312">N329+N332</f>
        <v>0</v>
      </c>
      <c r="O328" s="271">
        <f t="shared" si="312"/>
        <v>860</v>
      </c>
      <c r="P328" s="271">
        <f t="shared" si="312"/>
        <v>860</v>
      </c>
      <c r="Q328" s="271">
        <f t="shared" si="312"/>
        <v>0</v>
      </c>
      <c r="R328" s="271">
        <f>R329+R332+R335</f>
        <v>860</v>
      </c>
      <c r="S328" s="271">
        <f t="shared" ref="S328:U328" si="313">S329+S332+S335</f>
        <v>-513.1</v>
      </c>
      <c r="T328" s="271">
        <f>T329+T332+T335</f>
        <v>506.9</v>
      </c>
      <c r="U328" s="271">
        <f t="shared" si="313"/>
        <v>-2.8</v>
      </c>
      <c r="V328" s="271">
        <f>V329+V332+V335</f>
        <v>444.1</v>
      </c>
      <c r="W328" s="271">
        <f t="shared" ref="W328" si="314">W329+W332+W335</f>
        <v>-134.9</v>
      </c>
      <c r="X328" s="271">
        <f>X329+X332+X335</f>
        <v>309.2</v>
      </c>
      <c r="Y328" s="271">
        <f>Y329+Y332+Y335</f>
        <v>309.2</v>
      </c>
    </row>
    <row r="329" spans="1:25" ht="33" customHeight="1" x14ac:dyDescent="0.2">
      <c r="A329" s="255" t="s">
        <v>994</v>
      </c>
      <c r="B329" s="248" t="s">
        <v>343</v>
      </c>
      <c r="C329" s="248" t="s">
        <v>196</v>
      </c>
      <c r="D329" s="248" t="s">
        <v>205</v>
      </c>
      <c r="E329" s="248" t="s">
        <v>828</v>
      </c>
      <c r="F329" s="248"/>
      <c r="G329" s="253"/>
      <c r="H329" s="253">
        <f>H330</f>
        <v>450</v>
      </c>
      <c r="I329" s="253">
        <f>I330</f>
        <v>0</v>
      </c>
      <c r="J329" s="253">
        <f>J330</f>
        <v>450</v>
      </c>
      <c r="K329" s="253">
        <f>K330</f>
        <v>0</v>
      </c>
      <c r="L329" s="253">
        <f>L330+L331</f>
        <v>700</v>
      </c>
      <c r="M329" s="253">
        <f>M330+M331</f>
        <v>700</v>
      </c>
      <c r="N329" s="253">
        <f t="shared" ref="N329:X329" si="315">N330+N331</f>
        <v>0</v>
      </c>
      <c r="O329" s="253">
        <f t="shared" si="315"/>
        <v>700</v>
      </c>
      <c r="P329" s="253">
        <f t="shared" si="315"/>
        <v>700</v>
      </c>
      <c r="Q329" s="253">
        <f t="shared" si="315"/>
        <v>0</v>
      </c>
      <c r="R329" s="253">
        <f t="shared" si="315"/>
        <v>700</v>
      </c>
      <c r="S329" s="253">
        <f t="shared" si="315"/>
        <v>-500</v>
      </c>
      <c r="T329" s="253">
        <f t="shared" si="315"/>
        <v>300</v>
      </c>
      <c r="U329" s="253">
        <f t="shared" si="315"/>
        <v>0</v>
      </c>
      <c r="V329" s="253">
        <f t="shared" si="315"/>
        <v>300</v>
      </c>
      <c r="W329" s="253">
        <f t="shared" si="315"/>
        <v>-140</v>
      </c>
      <c r="X329" s="253">
        <f t="shared" si="315"/>
        <v>160</v>
      </c>
      <c r="Y329" s="253">
        <f t="shared" ref="Y329" si="316">Y330+Y331</f>
        <v>160</v>
      </c>
    </row>
    <row r="330" spans="1:25" ht="30" customHeight="1" x14ac:dyDescent="0.2">
      <c r="A330" s="255" t="s">
        <v>740</v>
      </c>
      <c r="B330" s="248" t="s">
        <v>343</v>
      </c>
      <c r="C330" s="248" t="s">
        <v>196</v>
      </c>
      <c r="D330" s="248" t="s">
        <v>205</v>
      </c>
      <c r="E330" s="248" t="s">
        <v>827</v>
      </c>
      <c r="F330" s="248" t="s">
        <v>94</v>
      </c>
      <c r="G330" s="253"/>
      <c r="H330" s="253">
        <v>450</v>
      </c>
      <c r="I330" s="253">
        <v>0</v>
      </c>
      <c r="J330" s="253">
        <f>H330+I330</f>
        <v>450</v>
      </c>
      <c r="K330" s="253">
        <v>0</v>
      </c>
      <c r="L330" s="253">
        <v>200</v>
      </c>
      <c r="M330" s="253">
        <v>200</v>
      </c>
      <c r="N330" s="253">
        <v>0</v>
      </c>
      <c r="O330" s="253">
        <f>M330+N330</f>
        <v>200</v>
      </c>
      <c r="P330" s="253">
        <v>200</v>
      </c>
      <c r="Q330" s="253">
        <v>0</v>
      </c>
      <c r="R330" s="253">
        <f t="shared" si="272"/>
        <v>200</v>
      </c>
      <c r="S330" s="253">
        <v>-100</v>
      </c>
      <c r="T330" s="253">
        <v>150</v>
      </c>
      <c r="U330" s="253">
        <v>0</v>
      </c>
      <c r="V330" s="253">
        <v>150</v>
      </c>
      <c r="W330" s="253">
        <v>-70</v>
      </c>
      <c r="X330" s="253">
        <f t="shared" ref="X330:X331" si="317">V330+W330</f>
        <v>80</v>
      </c>
      <c r="Y330" s="253">
        <v>80</v>
      </c>
    </row>
    <row r="331" spans="1:25" ht="17.25" customHeight="1" x14ac:dyDescent="0.2">
      <c r="A331" s="255" t="s">
        <v>718</v>
      </c>
      <c r="B331" s="248" t="s">
        <v>343</v>
      </c>
      <c r="C331" s="248" t="s">
        <v>196</v>
      </c>
      <c r="D331" s="248" t="s">
        <v>205</v>
      </c>
      <c r="E331" s="248" t="s">
        <v>826</v>
      </c>
      <c r="F331" s="248" t="s">
        <v>94</v>
      </c>
      <c r="G331" s="253"/>
      <c r="H331" s="253">
        <v>900</v>
      </c>
      <c r="I331" s="253">
        <v>-120</v>
      </c>
      <c r="J331" s="253">
        <f>H331+I331</f>
        <v>780</v>
      </c>
      <c r="K331" s="253">
        <v>-570</v>
      </c>
      <c r="L331" s="253">
        <v>500</v>
      </c>
      <c r="M331" s="253">
        <v>500</v>
      </c>
      <c r="N331" s="253">
        <v>0</v>
      </c>
      <c r="O331" s="253">
        <f>M331+N331</f>
        <v>500</v>
      </c>
      <c r="P331" s="253">
        <v>500</v>
      </c>
      <c r="Q331" s="253">
        <v>0</v>
      </c>
      <c r="R331" s="253">
        <f t="shared" si="272"/>
        <v>500</v>
      </c>
      <c r="S331" s="253">
        <v>-400</v>
      </c>
      <c r="T331" s="253">
        <v>150</v>
      </c>
      <c r="U331" s="253">
        <v>0</v>
      </c>
      <c r="V331" s="253">
        <v>150</v>
      </c>
      <c r="W331" s="253">
        <v>-70</v>
      </c>
      <c r="X331" s="253">
        <f t="shared" si="317"/>
        <v>80</v>
      </c>
      <c r="Y331" s="253">
        <v>80</v>
      </c>
    </row>
    <row r="332" spans="1:25" ht="33" customHeight="1" x14ac:dyDescent="0.2">
      <c r="A332" s="255" t="s">
        <v>995</v>
      </c>
      <c r="B332" s="248" t="s">
        <v>343</v>
      </c>
      <c r="C332" s="248" t="s">
        <v>196</v>
      </c>
      <c r="D332" s="248" t="s">
        <v>205</v>
      </c>
      <c r="E332" s="248" t="s">
        <v>825</v>
      </c>
      <c r="F332" s="248"/>
      <c r="G332" s="253"/>
      <c r="H332" s="253">
        <f>H333+H334</f>
        <v>200</v>
      </c>
      <c r="I332" s="253">
        <f>I333+I334</f>
        <v>0</v>
      </c>
      <c r="J332" s="253">
        <f>H332+I332</f>
        <v>200</v>
      </c>
      <c r="K332" s="253">
        <f>K333+K334</f>
        <v>0</v>
      </c>
      <c r="L332" s="253">
        <f>L334+L333</f>
        <v>160</v>
      </c>
      <c r="M332" s="253">
        <f>M334+M333</f>
        <v>160</v>
      </c>
      <c r="N332" s="253">
        <f t="shared" ref="N332:P332" si="318">N334+N333</f>
        <v>0</v>
      </c>
      <c r="O332" s="253">
        <f t="shared" si="318"/>
        <v>160</v>
      </c>
      <c r="P332" s="253">
        <f t="shared" si="318"/>
        <v>160</v>
      </c>
      <c r="Q332" s="253">
        <v>0</v>
      </c>
      <c r="R332" s="253">
        <f>R333+R334</f>
        <v>160</v>
      </c>
      <c r="S332" s="253">
        <f t="shared" ref="S332:X332" si="319">S333+S334</f>
        <v>-60</v>
      </c>
      <c r="T332" s="253">
        <f t="shared" si="319"/>
        <v>160</v>
      </c>
      <c r="U332" s="253">
        <f t="shared" si="319"/>
        <v>0</v>
      </c>
      <c r="V332" s="253">
        <f t="shared" si="319"/>
        <v>100</v>
      </c>
      <c r="W332" s="253">
        <f t="shared" si="319"/>
        <v>0</v>
      </c>
      <c r="X332" s="253">
        <f t="shared" si="319"/>
        <v>100</v>
      </c>
      <c r="Y332" s="253">
        <f t="shared" ref="Y332" si="320">Y333+Y334</f>
        <v>100</v>
      </c>
    </row>
    <row r="333" spans="1:25" ht="16.5" customHeight="1" x14ac:dyDescent="0.2">
      <c r="A333" s="255" t="s">
        <v>533</v>
      </c>
      <c r="B333" s="248" t="s">
        <v>343</v>
      </c>
      <c r="C333" s="248" t="s">
        <v>196</v>
      </c>
      <c r="D333" s="248" t="s">
        <v>205</v>
      </c>
      <c r="E333" s="248" t="s">
        <v>824</v>
      </c>
      <c r="F333" s="248" t="s">
        <v>94</v>
      </c>
      <c r="G333" s="253"/>
      <c r="H333" s="253">
        <v>100</v>
      </c>
      <c r="I333" s="253">
        <v>0</v>
      </c>
      <c r="J333" s="253">
        <f>H333+I333</f>
        <v>100</v>
      </c>
      <c r="K333" s="253">
        <v>0</v>
      </c>
      <c r="L333" s="253">
        <v>80</v>
      </c>
      <c r="M333" s="253">
        <v>80</v>
      </c>
      <c r="N333" s="253">
        <v>0</v>
      </c>
      <c r="O333" s="253">
        <f>M333+N333</f>
        <v>80</v>
      </c>
      <c r="P333" s="253">
        <v>80</v>
      </c>
      <c r="Q333" s="253">
        <v>0</v>
      </c>
      <c r="R333" s="253">
        <f t="shared" si="272"/>
        <v>80</v>
      </c>
      <c r="S333" s="253">
        <v>-30</v>
      </c>
      <c r="T333" s="253">
        <v>80</v>
      </c>
      <c r="U333" s="253">
        <v>0</v>
      </c>
      <c r="V333" s="253">
        <v>50</v>
      </c>
      <c r="W333" s="253">
        <v>0</v>
      </c>
      <c r="X333" s="253">
        <f t="shared" ref="X333:X334" si="321">V333+W333</f>
        <v>50</v>
      </c>
      <c r="Y333" s="253">
        <v>50</v>
      </c>
    </row>
    <row r="334" spans="1:25" ht="18" customHeight="1" x14ac:dyDescent="0.2">
      <c r="A334" s="255" t="s">
        <v>534</v>
      </c>
      <c r="B334" s="248" t="s">
        <v>343</v>
      </c>
      <c r="C334" s="248" t="s">
        <v>196</v>
      </c>
      <c r="D334" s="248" t="s">
        <v>205</v>
      </c>
      <c r="E334" s="248" t="s">
        <v>823</v>
      </c>
      <c r="F334" s="248" t="s">
        <v>94</v>
      </c>
      <c r="G334" s="253"/>
      <c r="H334" s="253">
        <v>100</v>
      </c>
      <c r="I334" s="253">
        <v>0</v>
      </c>
      <c r="J334" s="253">
        <f>H334+I334</f>
        <v>100</v>
      </c>
      <c r="K334" s="253">
        <v>0</v>
      </c>
      <c r="L334" s="253">
        <v>80</v>
      </c>
      <c r="M334" s="253">
        <v>80</v>
      </c>
      <c r="N334" s="253">
        <v>0</v>
      </c>
      <c r="O334" s="253">
        <f>M334+N334</f>
        <v>80</v>
      </c>
      <c r="P334" s="253">
        <v>80</v>
      </c>
      <c r="Q334" s="253">
        <v>0</v>
      </c>
      <c r="R334" s="253">
        <f t="shared" si="272"/>
        <v>80</v>
      </c>
      <c r="S334" s="253">
        <v>-30</v>
      </c>
      <c r="T334" s="253">
        <v>80</v>
      </c>
      <c r="U334" s="253">
        <v>0</v>
      </c>
      <c r="V334" s="253">
        <v>50</v>
      </c>
      <c r="W334" s="253">
        <v>0</v>
      </c>
      <c r="X334" s="253">
        <f t="shared" si="321"/>
        <v>50</v>
      </c>
      <c r="Y334" s="253">
        <v>50</v>
      </c>
    </row>
    <row r="335" spans="1:25" ht="37.5" customHeight="1" x14ac:dyDescent="0.2">
      <c r="A335" s="255" t="s">
        <v>1039</v>
      </c>
      <c r="B335" s="248" t="s">
        <v>343</v>
      </c>
      <c r="C335" s="248" t="s">
        <v>196</v>
      </c>
      <c r="D335" s="248" t="s">
        <v>205</v>
      </c>
      <c r="E335" s="248" t="s">
        <v>832</v>
      </c>
      <c r="F335" s="248"/>
      <c r="G335" s="253"/>
      <c r="H335" s="253">
        <f>H336</f>
        <v>0.1</v>
      </c>
      <c r="I335" s="253">
        <f>I336</f>
        <v>0</v>
      </c>
      <c r="J335" s="253">
        <f t="shared" ref="J335:J337" si="322">H335+I335</f>
        <v>0.1</v>
      </c>
      <c r="K335" s="253">
        <f>K336</f>
        <v>0</v>
      </c>
      <c r="L335" s="253">
        <f>L336</f>
        <v>0.1</v>
      </c>
      <c r="M335" s="253">
        <f>M336</f>
        <v>0.1</v>
      </c>
      <c r="N335" s="253">
        <f t="shared" ref="N335:Q335" si="323">N336</f>
        <v>0</v>
      </c>
      <c r="O335" s="253">
        <f t="shared" si="323"/>
        <v>0.1</v>
      </c>
      <c r="P335" s="253">
        <f t="shared" si="323"/>
        <v>0</v>
      </c>
      <c r="Q335" s="253">
        <f t="shared" si="323"/>
        <v>42.5</v>
      </c>
      <c r="R335" s="253">
        <f t="shared" ref="R335:Y335" si="324">R336+R337</f>
        <v>0</v>
      </c>
      <c r="S335" s="253">
        <f t="shared" si="324"/>
        <v>46.9</v>
      </c>
      <c r="T335" s="253">
        <f t="shared" si="324"/>
        <v>46.9</v>
      </c>
      <c r="U335" s="253">
        <f t="shared" si="324"/>
        <v>-2.8</v>
      </c>
      <c r="V335" s="253">
        <f t="shared" si="324"/>
        <v>44.099999999999994</v>
      </c>
      <c r="W335" s="253">
        <f t="shared" si="324"/>
        <v>5.0999999999999996</v>
      </c>
      <c r="X335" s="253">
        <f t="shared" si="324"/>
        <v>49.199999999999996</v>
      </c>
      <c r="Y335" s="253">
        <f t="shared" si="324"/>
        <v>49.199999999999996</v>
      </c>
    </row>
    <row r="336" spans="1:25" ht="18" customHeight="1" x14ac:dyDescent="0.2">
      <c r="A336" s="255" t="s">
        <v>905</v>
      </c>
      <c r="B336" s="248" t="s">
        <v>343</v>
      </c>
      <c r="C336" s="248" t="s">
        <v>196</v>
      </c>
      <c r="D336" s="248" t="s">
        <v>205</v>
      </c>
      <c r="E336" s="248" t="s">
        <v>832</v>
      </c>
      <c r="F336" s="248" t="s">
        <v>96</v>
      </c>
      <c r="G336" s="253"/>
      <c r="H336" s="253">
        <v>0.1</v>
      </c>
      <c r="I336" s="253">
        <v>0</v>
      </c>
      <c r="J336" s="253">
        <f t="shared" si="322"/>
        <v>0.1</v>
      </c>
      <c r="K336" s="253">
        <v>0</v>
      </c>
      <c r="L336" s="253">
        <v>0.1</v>
      </c>
      <c r="M336" s="253">
        <v>0.1</v>
      </c>
      <c r="N336" s="253">
        <v>0</v>
      </c>
      <c r="O336" s="253">
        <f>M336+N336</f>
        <v>0.1</v>
      </c>
      <c r="P336" s="253">
        <v>0</v>
      </c>
      <c r="Q336" s="253">
        <v>42.5</v>
      </c>
      <c r="R336" s="253">
        <v>0</v>
      </c>
      <c r="S336" s="253">
        <v>36</v>
      </c>
      <c r="T336" s="253">
        <f t="shared" ref="T336:T337" si="325">R336+S336</f>
        <v>36</v>
      </c>
      <c r="U336" s="253">
        <v>-2.13</v>
      </c>
      <c r="V336" s="253">
        <v>33.869999999999997</v>
      </c>
      <c r="W336" s="253">
        <v>3.93</v>
      </c>
      <c r="X336" s="253">
        <f t="shared" ref="X336:X337" si="326">V336+W336</f>
        <v>37.799999999999997</v>
      </c>
      <c r="Y336" s="253">
        <v>37.799999999999997</v>
      </c>
    </row>
    <row r="337" spans="1:25" ht="34.5" customHeight="1" x14ac:dyDescent="0.2">
      <c r="A337" s="371" t="s">
        <v>896</v>
      </c>
      <c r="B337" s="248" t="s">
        <v>343</v>
      </c>
      <c r="C337" s="248" t="s">
        <v>196</v>
      </c>
      <c r="D337" s="248" t="s">
        <v>205</v>
      </c>
      <c r="E337" s="248" t="s">
        <v>832</v>
      </c>
      <c r="F337" s="248" t="s">
        <v>894</v>
      </c>
      <c r="G337" s="253"/>
      <c r="H337" s="253">
        <v>0.1</v>
      </c>
      <c r="I337" s="253">
        <v>0</v>
      </c>
      <c r="J337" s="253">
        <f t="shared" si="322"/>
        <v>0.1</v>
      </c>
      <c r="K337" s="253">
        <v>0</v>
      </c>
      <c r="L337" s="253">
        <v>0.1</v>
      </c>
      <c r="M337" s="253">
        <v>0.1</v>
      </c>
      <c r="N337" s="253">
        <v>0</v>
      </c>
      <c r="O337" s="253">
        <f>M337+N337</f>
        <v>0.1</v>
      </c>
      <c r="P337" s="253">
        <v>0</v>
      </c>
      <c r="Q337" s="253">
        <v>42.5</v>
      </c>
      <c r="R337" s="253">
        <v>0</v>
      </c>
      <c r="S337" s="253">
        <v>10.9</v>
      </c>
      <c r="T337" s="253">
        <f t="shared" si="325"/>
        <v>10.9</v>
      </c>
      <c r="U337" s="253">
        <v>-0.67</v>
      </c>
      <c r="V337" s="253">
        <v>10.23</v>
      </c>
      <c r="W337" s="253">
        <v>1.17</v>
      </c>
      <c r="X337" s="253">
        <f t="shared" si="326"/>
        <v>11.4</v>
      </c>
      <c r="Y337" s="253">
        <v>11.4</v>
      </c>
    </row>
    <row r="338" spans="1:25" s="429" customFormat="1" ht="19.5" customHeight="1" x14ac:dyDescent="0.2">
      <c r="A338" s="414" t="s">
        <v>346</v>
      </c>
      <c r="B338" s="246" t="s">
        <v>343</v>
      </c>
      <c r="C338" s="246" t="s">
        <v>207</v>
      </c>
      <c r="D338" s="246"/>
      <c r="E338" s="246"/>
      <c r="F338" s="246"/>
      <c r="G338" s="271"/>
      <c r="H338" s="271">
        <v>200</v>
      </c>
      <c r="I338" s="271">
        <v>0</v>
      </c>
      <c r="J338" s="271">
        <v>200</v>
      </c>
      <c r="K338" s="271">
        <v>0</v>
      </c>
      <c r="L338" s="271">
        <v>200</v>
      </c>
      <c r="M338" s="271">
        <v>200</v>
      </c>
      <c r="N338" s="271">
        <v>0</v>
      </c>
      <c r="O338" s="271">
        <v>200</v>
      </c>
      <c r="P338" s="271">
        <v>200</v>
      </c>
      <c r="Q338" s="271">
        <v>0</v>
      </c>
      <c r="R338" s="271">
        <v>200</v>
      </c>
      <c r="S338" s="271">
        <v>0</v>
      </c>
      <c r="T338" s="271">
        <v>200</v>
      </c>
      <c r="U338" s="271">
        <v>0</v>
      </c>
      <c r="V338" s="271">
        <f t="shared" ref="V338:Y340" si="327">V339</f>
        <v>200</v>
      </c>
      <c r="W338" s="271">
        <f t="shared" si="327"/>
        <v>-200</v>
      </c>
      <c r="X338" s="271">
        <f t="shared" si="327"/>
        <v>0</v>
      </c>
      <c r="Y338" s="271">
        <f t="shared" si="327"/>
        <v>0</v>
      </c>
    </row>
    <row r="339" spans="1:25" s="429" customFormat="1" ht="19.5" customHeight="1" x14ac:dyDescent="0.2">
      <c r="A339" s="414" t="s">
        <v>284</v>
      </c>
      <c r="B339" s="246" t="s">
        <v>343</v>
      </c>
      <c r="C339" s="246" t="s">
        <v>207</v>
      </c>
      <c r="D339" s="246" t="s">
        <v>190</v>
      </c>
      <c r="E339" s="246"/>
      <c r="F339" s="246"/>
      <c r="G339" s="271" t="e">
        <v>#REF!</v>
      </c>
      <c r="H339" s="271">
        <v>200</v>
      </c>
      <c r="I339" s="271">
        <v>0</v>
      </c>
      <c r="J339" s="271">
        <v>200</v>
      </c>
      <c r="K339" s="271">
        <v>0</v>
      </c>
      <c r="L339" s="271">
        <v>200</v>
      </c>
      <c r="M339" s="271">
        <v>200</v>
      </c>
      <c r="N339" s="271">
        <v>0</v>
      </c>
      <c r="O339" s="271">
        <v>200</v>
      </c>
      <c r="P339" s="271">
        <v>200</v>
      </c>
      <c r="Q339" s="271">
        <v>0</v>
      </c>
      <c r="R339" s="271">
        <v>200</v>
      </c>
      <c r="S339" s="271">
        <v>0</v>
      </c>
      <c r="T339" s="271">
        <v>200</v>
      </c>
      <c r="U339" s="271">
        <v>0</v>
      </c>
      <c r="V339" s="271">
        <f t="shared" si="327"/>
        <v>200</v>
      </c>
      <c r="W339" s="271">
        <f t="shared" si="327"/>
        <v>-200</v>
      </c>
      <c r="X339" s="271">
        <f t="shared" si="327"/>
        <v>0</v>
      </c>
      <c r="Y339" s="271">
        <f t="shared" si="327"/>
        <v>0</v>
      </c>
    </row>
    <row r="340" spans="1:25" ht="19.5" customHeight="1" x14ac:dyDescent="0.2">
      <c r="A340" s="371" t="s">
        <v>503</v>
      </c>
      <c r="B340" s="248" t="s">
        <v>343</v>
      </c>
      <c r="C340" s="248" t="s">
        <v>207</v>
      </c>
      <c r="D340" s="248" t="s">
        <v>190</v>
      </c>
      <c r="E340" s="248" t="s">
        <v>757</v>
      </c>
      <c r="F340" s="248"/>
      <c r="G340" s="253"/>
      <c r="H340" s="253">
        <v>200</v>
      </c>
      <c r="I340" s="253">
        <v>0</v>
      </c>
      <c r="J340" s="253">
        <v>200</v>
      </c>
      <c r="K340" s="253">
        <v>0</v>
      </c>
      <c r="L340" s="253">
        <v>200</v>
      </c>
      <c r="M340" s="253">
        <v>200</v>
      </c>
      <c r="N340" s="253">
        <v>0</v>
      </c>
      <c r="O340" s="253">
        <v>200</v>
      </c>
      <c r="P340" s="253">
        <v>200</v>
      </c>
      <c r="Q340" s="253">
        <v>0</v>
      </c>
      <c r="R340" s="253">
        <v>200</v>
      </c>
      <c r="S340" s="253">
        <v>0</v>
      </c>
      <c r="T340" s="253">
        <v>200</v>
      </c>
      <c r="U340" s="253">
        <v>0</v>
      </c>
      <c r="V340" s="253">
        <f t="shared" si="327"/>
        <v>200</v>
      </c>
      <c r="W340" s="253">
        <f t="shared" si="327"/>
        <v>-200</v>
      </c>
      <c r="X340" s="253">
        <f t="shared" si="327"/>
        <v>0</v>
      </c>
      <c r="Y340" s="253">
        <f t="shared" si="327"/>
        <v>0</v>
      </c>
    </row>
    <row r="341" spans="1:25" ht="19.5" customHeight="1" x14ac:dyDescent="0.2">
      <c r="A341" s="371" t="s">
        <v>166</v>
      </c>
      <c r="B341" s="248" t="s">
        <v>343</v>
      </c>
      <c r="C341" s="248" t="s">
        <v>207</v>
      </c>
      <c r="D341" s="248" t="s">
        <v>190</v>
      </c>
      <c r="E341" s="248" t="s">
        <v>757</v>
      </c>
      <c r="F341" s="248" t="s">
        <v>167</v>
      </c>
      <c r="G341" s="253"/>
      <c r="H341" s="253">
        <v>200</v>
      </c>
      <c r="I341" s="253">
        <v>0</v>
      </c>
      <c r="J341" s="253">
        <v>200</v>
      </c>
      <c r="K341" s="253">
        <v>0</v>
      </c>
      <c r="L341" s="253">
        <v>200</v>
      </c>
      <c r="M341" s="253">
        <v>200</v>
      </c>
      <c r="N341" s="253">
        <v>0</v>
      </c>
      <c r="O341" s="253">
        <v>200</v>
      </c>
      <c r="P341" s="253">
        <v>200</v>
      </c>
      <c r="Q341" s="253">
        <v>0</v>
      </c>
      <c r="R341" s="253">
        <v>200</v>
      </c>
      <c r="S341" s="253">
        <v>0</v>
      </c>
      <c r="T341" s="253">
        <v>200</v>
      </c>
      <c r="U341" s="253">
        <v>0</v>
      </c>
      <c r="V341" s="253">
        <v>200</v>
      </c>
      <c r="W341" s="253">
        <v>-200</v>
      </c>
      <c r="X341" s="253">
        <f>V341+W341</f>
        <v>0</v>
      </c>
      <c r="Y341" s="253">
        <v>0</v>
      </c>
    </row>
    <row r="342" spans="1:25" s="429" customFormat="1" ht="14.25" x14ac:dyDescent="0.2">
      <c r="A342" s="440" t="s">
        <v>70</v>
      </c>
      <c r="B342" s="246" t="s">
        <v>343</v>
      </c>
      <c r="C342" s="246"/>
      <c r="D342" s="246"/>
      <c r="E342" s="246"/>
      <c r="F342" s="246"/>
      <c r="G342" s="271" t="e">
        <f>G346+G357+#REF!+G358</f>
        <v>#REF!</v>
      </c>
      <c r="H342" s="271" t="e">
        <f>H346+H350+H354+H357+#REF!+H358+H343</f>
        <v>#REF!</v>
      </c>
      <c r="I342" s="271" t="e">
        <f>I346+I350+I354+I357+#REF!+I358+I343</f>
        <v>#REF!</v>
      </c>
      <c r="J342" s="271" t="e">
        <f>J346+J350+J354+J357+#REF!+J358+J343</f>
        <v>#REF!</v>
      </c>
      <c r="K342" s="271" t="e">
        <f>K346+K350+K354+K357+#REF!+K358+K343</f>
        <v>#REF!</v>
      </c>
      <c r="L342" s="271" t="e">
        <f>L346+L357+#REF!+L358</f>
        <v>#REF!</v>
      </c>
      <c r="M342" s="271" t="e">
        <f>M346+M357+#REF!+M358</f>
        <v>#REF!</v>
      </c>
      <c r="N342" s="271" t="e">
        <f>N346+N357+#REF!+N358</f>
        <v>#REF!</v>
      </c>
      <c r="O342" s="271" t="e">
        <f>O346+O357+#REF!+O358</f>
        <v>#REF!</v>
      </c>
      <c r="P342" s="271" t="e">
        <f>P346+P357+#REF!+P358</f>
        <v>#REF!</v>
      </c>
      <c r="Q342" s="271" t="e">
        <f>Q346+Q357+#REF!+Q358</f>
        <v>#REF!</v>
      </c>
      <c r="R342" s="271" t="e">
        <f>R346+R357+#REF!+R358+R343+R354</f>
        <v>#REF!</v>
      </c>
      <c r="S342" s="271" t="e">
        <f>S346+S357+#REF!+S358+S343+S354</f>
        <v>#REF!</v>
      </c>
      <c r="T342" s="271">
        <f>T343+T354+T358</f>
        <v>33602.1</v>
      </c>
      <c r="U342" s="271">
        <f t="shared" ref="U342:X342" si="328">U343+U354+U358</f>
        <v>15117.967186999997</v>
      </c>
      <c r="V342" s="271">
        <f t="shared" si="328"/>
        <v>29599</v>
      </c>
      <c r="W342" s="271">
        <f t="shared" si="328"/>
        <v>1968</v>
      </c>
      <c r="X342" s="271">
        <f t="shared" si="328"/>
        <v>31567</v>
      </c>
      <c r="Y342" s="271">
        <f t="shared" ref="Y342" si="329">Y343+Y354+Y358</f>
        <v>31567</v>
      </c>
    </row>
    <row r="343" spans="1:25" s="429" customFormat="1" hidden="1" x14ac:dyDescent="0.2">
      <c r="A343" s="440" t="s">
        <v>201</v>
      </c>
      <c r="B343" s="248" t="s">
        <v>343</v>
      </c>
      <c r="C343" s="245" t="s">
        <v>312</v>
      </c>
      <c r="D343" s="246" t="s">
        <v>202</v>
      </c>
      <c r="E343" s="361"/>
      <c r="F343" s="246"/>
      <c r="G343" s="271"/>
      <c r="H343" s="271">
        <f>H344</f>
        <v>0</v>
      </c>
      <c r="I343" s="271">
        <f>I344</f>
        <v>83.87</v>
      </c>
      <c r="J343" s="271">
        <f>H343+I343</f>
        <v>83.87</v>
      </c>
      <c r="K343" s="271">
        <f>K344</f>
        <v>0</v>
      </c>
      <c r="L343" s="271">
        <f>I343+J343</f>
        <v>167.74</v>
      </c>
      <c r="M343" s="271">
        <f>J343+K343</f>
        <v>83.87</v>
      </c>
      <c r="N343" s="271">
        <f t="shared" ref="N343:O343" si="330">K343+L343</f>
        <v>167.74</v>
      </c>
      <c r="O343" s="271">
        <f t="shared" si="330"/>
        <v>251.61</v>
      </c>
      <c r="P343" s="271">
        <f>M343+N343</f>
        <v>251.61</v>
      </c>
      <c r="Q343" s="271">
        <f t="shared" ref="Q343" si="331">N343+O343</f>
        <v>419.35</v>
      </c>
      <c r="R343" s="271">
        <f t="shared" ref="R343:Y343" si="332">R344</f>
        <v>0</v>
      </c>
      <c r="S343" s="271">
        <f t="shared" si="332"/>
        <v>0</v>
      </c>
      <c r="T343" s="271">
        <f t="shared" si="332"/>
        <v>0</v>
      </c>
      <c r="U343" s="271">
        <f t="shared" si="332"/>
        <v>387.3</v>
      </c>
      <c r="V343" s="271">
        <f t="shared" si="332"/>
        <v>0</v>
      </c>
      <c r="W343" s="271">
        <f t="shared" si="332"/>
        <v>0</v>
      </c>
      <c r="X343" s="271">
        <f t="shared" si="332"/>
        <v>0</v>
      </c>
      <c r="Y343" s="271">
        <f t="shared" si="332"/>
        <v>0</v>
      </c>
    </row>
    <row r="344" spans="1:25" s="429" customFormat="1" ht="22.5" hidden="1" customHeight="1" x14ac:dyDescent="0.2">
      <c r="A344" s="255" t="s">
        <v>452</v>
      </c>
      <c r="B344" s="248" t="s">
        <v>343</v>
      </c>
      <c r="C344" s="267" t="s">
        <v>312</v>
      </c>
      <c r="D344" s="248" t="s">
        <v>202</v>
      </c>
      <c r="E344" s="256" t="s">
        <v>865</v>
      </c>
      <c r="F344" s="248"/>
      <c r="G344" s="271"/>
      <c r="H344" s="253">
        <f>H345</f>
        <v>0</v>
      </c>
      <c r="I344" s="253">
        <f>I345</f>
        <v>83.87</v>
      </c>
      <c r="J344" s="253">
        <f>J345</f>
        <v>83.87</v>
      </c>
      <c r="K344" s="253">
        <f>K345</f>
        <v>0</v>
      </c>
      <c r="L344" s="253">
        <f>L345</f>
        <v>0</v>
      </c>
      <c r="M344" s="253">
        <f>M345</f>
        <v>0</v>
      </c>
      <c r="N344" s="253">
        <f t="shared" ref="N344:Y344" si="333">N345</f>
        <v>1</v>
      </c>
      <c r="O344" s="253">
        <f t="shared" si="333"/>
        <v>2</v>
      </c>
      <c r="P344" s="253">
        <f t="shared" si="333"/>
        <v>3</v>
      </c>
      <c r="Q344" s="253">
        <f t="shared" si="333"/>
        <v>4</v>
      </c>
      <c r="R344" s="253">
        <f t="shared" si="333"/>
        <v>0</v>
      </c>
      <c r="S344" s="253">
        <f t="shared" si="333"/>
        <v>0</v>
      </c>
      <c r="T344" s="253">
        <f t="shared" si="333"/>
        <v>0</v>
      </c>
      <c r="U344" s="253">
        <f t="shared" si="333"/>
        <v>387.3</v>
      </c>
      <c r="V344" s="253">
        <f t="shared" si="333"/>
        <v>0</v>
      </c>
      <c r="W344" s="253">
        <f t="shared" si="333"/>
        <v>0</v>
      </c>
      <c r="X344" s="253">
        <f t="shared" si="333"/>
        <v>0</v>
      </c>
      <c r="Y344" s="253">
        <f t="shared" si="333"/>
        <v>0</v>
      </c>
    </row>
    <row r="345" spans="1:25" s="429" customFormat="1" hidden="1" x14ac:dyDescent="0.2">
      <c r="A345" s="363" t="s">
        <v>766</v>
      </c>
      <c r="B345" s="248" t="s">
        <v>343</v>
      </c>
      <c r="C345" s="267" t="s">
        <v>312</v>
      </c>
      <c r="D345" s="248" t="s">
        <v>202</v>
      </c>
      <c r="E345" s="256" t="s">
        <v>865</v>
      </c>
      <c r="F345" s="248" t="s">
        <v>767</v>
      </c>
      <c r="G345" s="271"/>
      <c r="H345" s="253">
        <v>0</v>
      </c>
      <c r="I345" s="253">
        <v>83.87</v>
      </c>
      <c r="J345" s="253">
        <f>H345+I345</f>
        <v>83.87</v>
      </c>
      <c r="K345" s="253">
        <v>0</v>
      </c>
      <c r="L345" s="253">
        <v>0</v>
      </c>
      <c r="M345" s="253">
        <v>0</v>
      </c>
      <c r="N345" s="253">
        <v>1</v>
      </c>
      <c r="O345" s="253">
        <v>2</v>
      </c>
      <c r="P345" s="253">
        <v>3</v>
      </c>
      <c r="Q345" s="253">
        <v>4</v>
      </c>
      <c r="R345" s="253">
        <v>0</v>
      </c>
      <c r="S345" s="253">
        <v>0</v>
      </c>
      <c r="T345" s="253">
        <f>R345+S345</f>
        <v>0</v>
      </c>
      <c r="U345" s="253">
        <v>387.3</v>
      </c>
      <c r="V345" s="253">
        <v>0</v>
      </c>
      <c r="W345" s="253">
        <v>0</v>
      </c>
      <c r="X345" s="253">
        <f>V345+W345</f>
        <v>0</v>
      </c>
      <c r="Y345" s="253">
        <v>0</v>
      </c>
    </row>
    <row r="346" spans="1:25" s="429" customFormat="1" ht="14.25" hidden="1" x14ac:dyDescent="0.2">
      <c r="A346" s="440" t="s">
        <v>364</v>
      </c>
      <c r="B346" s="246" t="s">
        <v>343</v>
      </c>
      <c r="C346" s="246" t="s">
        <v>192</v>
      </c>
      <c r="D346" s="246"/>
      <c r="E346" s="246"/>
      <c r="F346" s="246"/>
      <c r="G346" s="271"/>
      <c r="H346" s="271">
        <f t="shared" ref="H346:Y348" si="334">H347</f>
        <v>731.5</v>
      </c>
      <c r="I346" s="271">
        <f t="shared" si="334"/>
        <v>0</v>
      </c>
      <c r="J346" s="271">
        <f t="shared" si="334"/>
        <v>731.5</v>
      </c>
      <c r="K346" s="271">
        <f t="shared" si="334"/>
        <v>0</v>
      </c>
      <c r="L346" s="271">
        <f t="shared" si="334"/>
        <v>659</v>
      </c>
      <c r="M346" s="271">
        <f t="shared" si="334"/>
        <v>659</v>
      </c>
      <c r="N346" s="271">
        <f t="shared" si="334"/>
        <v>52.8</v>
      </c>
      <c r="O346" s="271">
        <f t="shared" si="334"/>
        <v>711.8</v>
      </c>
      <c r="P346" s="271">
        <f t="shared" si="334"/>
        <v>737.7</v>
      </c>
      <c r="Q346" s="271">
        <f t="shared" si="334"/>
        <v>571.5</v>
      </c>
      <c r="R346" s="271">
        <f t="shared" si="334"/>
        <v>1309.2</v>
      </c>
      <c r="S346" s="271">
        <f t="shared" si="334"/>
        <v>-1309.2</v>
      </c>
      <c r="T346" s="271">
        <f t="shared" si="334"/>
        <v>0</v>
      </c>
      <c r="U346" s="271">
        <f t="shared" si="334"/>
        <v>0</v>
      </c>
      <c r="V346" s="271">
        <f t="shared" si="334"/>
        <v>0</v>
      </c>
      <c r="W346" s="271">
        <f t="shared" si="334"/>
        <v>1</v>
      </c>
      <c r="X346" s="271">
        <f t="shared" ref="W346:X348" si="335">X347</f>
        <v>1</v>
      </c>
      <c r="Y346" s="271">
        <f t="shared" si="334"/>
        <v>2</v>
      </c>
    </row>
    <row r="347" spans="1:25" s="429" customFormat="1" ht="18" hidden="1" customHeight="1" x14ac:dyDescent="0.2">
      <c r="A347" s="440" t="s">
        <v>365</v>
      </c>
      <c r="B347" s="246" t="s">
        <v>343</v>
      </c>
      <c r="C347" s="246" t="s">
        <v>192</v>
      </c>
      <c r="D347" s="246" t="s">
        <v>194</v>
      </c>
      <c r="E347" s="248"/>
      <c r="F347" s="248"/>
      <c r="G347" s="253" t="e">
        <f>#REF!+G348</f>
        <v>#REF!</v>
      </c>
      <c r="H347" s="253">
        <f>H348</f>
        <v>731.5</v>
      </c>
      <c r="I347" s="253">
        <f>I348</f>
        <v>0</v>
      </c>
      <c r="J347" s="253">
        <f>H347+I347</f>
        <v>731.5</v>
      </c>
      <c r="K347" s="253">
        <f t="shared" si="334"/>
        <v>0</v>
      </c>
      <c r="L347" s="253">
        <f t="shared" si="334"/>
        <v>659</v>
      </c>
      <c r="M347" s="253">
        <f t="shared" si="334"/>
        <v>659</v>
      </c>
      <c r="N347" s="253">
        <f t="shared" si="334"/>
        <v>52.8</v>
      </c>
      <c r="O347" s="253">
        <f t="shared" si="334"/>
        <v>711.8</v>
      </c>
      <c r="P347" s="253">
        <f t="shared" si="334"/>
        <v>737.7</v>
      </c>
      <c r="Q347" s="253">
        <f t="shared" si="334"/>
        <v>571.5</v>
      </c>
      <c r="R347" s="253">
        <f t="shared" si="334"/>
        <v>1309.2</v>
      </c>
      <c r="S347" s="253">
        <f t="shared" si="334"/>
        <v>-1309.2</v>
      </c>
      <c r="T347" s="253">
        <f t="shared" si="334"/>
        <v>0</v>
      </c>
      <c r="U347" s="253">
        <f t="shared" si="334"/>
        <v>0</v>
      </c>
      <c r="V347" s="253">
        <f t="shared" si="334"/>
        <v>0</v>
      </c>
      <c r="W347" s="253">
        <f t="shared" si="335"/>
        <v>1</v>
      </c>
      <c r="X347" s="253">
        <f t="shared" si="335"/>
        <v>1</v>
      </c>
      <c r="Y347" s="253">
        <f t="shared" si="334"/>
        <v>2</v>
      </c>
    </row>
    <row r="348" spans="1:25" hidden="1" x14ac:dyDescent="0.2">
      <c r="A348" s="255" t="s">
        <v>366</v>
      </c>
      <c r="B348" s="248" t="s">
        <v>343</v>
      </c>
      <c r="C348" s="248" t="s">
        <v>192</v>
      </c>
      <c r="D348" s="248" t="s">
        <v>194</v>
      </c>
      <c r="E348" s="248" t="s">
        <v>755</v>
      </c>
      <c r="F348" s="248"/>
      <c r="G348" s="253"/>
      <c r="H348" s="253">
        <f>H349</f>
        <v>731.5</v>
      </c>
      <c r="I348" s="253">
        <f>I349</f>
        <v>0</v>
      </c>
      <c r="J348" s="253">
        <f>H348+I348</f>
        <v>731.5</v>
      </c>
      <c r="K348" s="253">
        <f t="shared" si="334"/>
        <v>0</v>
      </c>
      <c r="L348" s="253">
        <f t="shared" si="334"/>
        <v>659</v>
      </c>
      <c r="M348" s="253">
        <f t="shared" si="334"/>
        <v>659</v>
      </c>
      <c r="N348" s="253">
        <f t="shared" si="334"/>
        <v>52.8</v>
      </c>
      <c r="O348" s="253">
        <f t="shared" si="334"/>
        <v>711.8</v>
      </c>
      <c r="P348" s="253">
        <f t="shared" si="334"/>
        <v>737.7</v>
      </c>
      <c r="Q348" s="253">
        <f t="shared" si="334"/>
        <v>571.5</v>
      </c>
      <c r="R348" s="253">
        <f t="shared" si="334"/>
        <v>1309.2</v>
      </c>
      <c r="S348" s="253">
        <f t="shared" si="334"/>
        <v>-1309.2</v>
      </c>
      <c r="T348" s="253">
        <f t="shared" si="334"/>
        <v>0</v>
      </c>
      <c r="U348" s="253">
        <f t="shared" si="334"/>
        <v>0</v>
      </c>
      <c r="V348" s="253">
        <f t="shared" si="334"/>
        <v>0</v>
      </c>
      <c r="W348" s="253">
        <f t="shared" si="335"/>
        <v>1</v>
      </c>
      <c r="X348" s="253">
        <f t="shared" si="335"/>
        <v>1</v>
      </c>
      <c r="Y348" s="253">
        <f t="shared" si="334"/>
        <v>2</v>
      </c>
    </row>
    <row r="349" spans="1:25" hidden="1" x14ac:dyDescent="0.2">
      <c r="A349" s="255" t="s">
        <v>268</v>
      </c>
      <c r="B349" s="248" t="s">
        <v>343</v>
      </c>
      <c r="C349" s="248" t="s">
        <v>192</v>
      </c>
      <c r="D349" s="248" t="s">
        <v>194</v>
      </c>
      <c r="E349" s="248" t="s">
        <v>755</v>
      </c>
      <c r="F349" s="248" t="s">
        <v>155</v>
      </c>
      <c r="G349" s="253"/>
      <c r="H349" s="253">
        <v>731.5</v>
      </c>
      <c r="I349" s="253">
        <v>0</v>
      </c>
      <c r="J349" s="253">
        <f>H349+I349</f>
        <v>731.5</v>
      </c>
      <c r="K349" s="253">
        <v>0</v>
      </c>
      <c r="L349" s="253">
        <v>659</v>
      </c>
      <c r="M349" s="253">
        <v>659</v>
      </c>
      <c r="N349" s="253">
        <v>52.8</v>
      </c>
      <c r="O349" s="253">
        <f>M349+N349</f>
        <v>711.8</v>
      </c>
      <c r="P349" s="253">
        <v>737.7</v>
      </c>
      <c r="Q349" s="253">
        <v>571.5</v>
      </c>
      <c r="R349" s="253">
        <f t="shared" si="272"/>
        <v>1309.2</v>
      </c>
      <c r="S349" s="253">
        <v>-1309.2</v>
      </c>
      <c r="T349" s="253">
        <f t="shared" ref="T349:U353" si="336">R349+S349</f>
        <v>0</v>
      </c>
      <c r="U349" s="253">
        <v>0</v>
      </c>
      <c r="V349" s="253">
        <f t="shared" ref="V349:Y353" si="337">T349+U349</f>
        <v>0</v>
      </c>
      <c r="W349" s="253">
        <v>1</v>
      </c>
      <c r="X349" s="253">
        <f t="shared" ref="X349:X353" si="338">V349+W349</f>
        <v>1</v>
      </c>
      <c r="Y349" s="253">
        <f t="shared" si="337"/>
        <v>2</v>
      </c>
    </row>
    <row r="350" spans="1:25" hidden="1" x14ac:dyDescent="0.2">
      <c r="A350" s="440" t="s">
        <v>236</v>
      </c>
      <c r="B350" s="246" t="s">
        <v>343</v>
      </c>
      <c r="C350" s="246" t="s">
        <v>194</v>
      </c>
      <c r="D350" s="246"/>
      <c r="E350" s="248"/>
      <c r="F350" s="248"/>
      <c r="G350" s="253"/>
      <c r="H350" s="271">
        <f t="shared" ref="H350:Q352" si="339">H351</f>
        <v>0</v>
      </c>
      <c r="I350" s="271">
        <f t="shared" si="339"/>
        <v>175</v>
      </c>
      <c r="J350" s="271">
        <f t="shared" si="339"/>
        <v>175</v>
      </c>
      <c r="K350" s="271">
        <f t="shared" si="339"/>
        <v>0</v>
      </c>
      <c r="L350" s="271">
        <f t="shared" si="339"/>
        <v>0</v>
      </c>
      <c r="M350" s="271">
        <f t="shared" si="339"/>
        <v>0</v>
      </c>
      <c r="N350" s="271">
        <f t="shared" si="339"/>
        <v>1</v>
      </c>
      <c r="O350" s="271">
        <f t="shared" si="339"/>
        <v>2</v>
      </c>
      <c r="P350" s="271">
        <f t="shared" si="339"/>
        <v>3</v>
      </c>
      <c r="Q350" s="271">
        <f t="shared" si="339"/>
        <v>4</v>
      </c>
      <c r="R350" s="253">
        <f t="shared" si="272"/>
        <v>7</v>
      </c>
      <c r="S350" s="253">
        <f t="shared" si="272"/>
        <v>11</v>
      </c>
      <c r="T350" s="253">
        <f t="shared" si="336"/>
        <v>18</v>
      </c>
      <c r="U350" s="253">
        <f t="shared" si="336"/>
        <v>29</v>
      </c>
      <c r="V350" s="253">
        <f t="shared" si="337"/>
        <v>47</v>
      </c>
      <c r="W350" s="253">
        <f t="shared" si="337"/>
        <v>76</v>
      </c>
      <c r="X350" s="253">
        <f t="shared" si="338"/>
        <v>123</v>
      </c>
      <c r="Y350" s="253">
        <f t="shared" si="337"/>
        <v>199</v>
      </c>
    </row>
    <row r="351" spans="1:25" ht="32.25" hidden="1" customHeight="1" x14ac:dyDescent="0.2">
      <c r="A351" s="440" t="s">
        <v>255</v>
      </c>
      <c r="B351" s="248" t="s">
        <v>343</v>
      </c>
      <c r="C351" s="248" t="s">
        <v>194</v>
      </c>
      <c r="D351" s="248" t="s">
        <v>212</v>
      </c>
      <c r="E351" s="248"/>
      <c r="F351" s="248"/>
      <c r="G351" s="253"/>
      <c r="H351" s="253">
        <f t="shared" si="339"/>
        <v>0</v>
      </c>
      <c r="I351" s="253">
        <f t="shared" si="339"/>
        <v>175</v>
      </c>
      <c r="J351" s="253">
        <f t="shared" si="339"/>
        <v>175</v>
      </c>
      <c r="K351" s="253">
        <f t="shared" si="339"/>
        <v>0</v>
      </c>
      <c r="L351" s="253">
        <f t="shared" si="339"/>
        <v>0</v>
      </c>
      <c r="M351" s="253">
        <f t="shared" si="339"/>
        <v>0</v>
      </c>
      <c r="N351" s="253">
        <f t="shared" si="339"/>
        <v>1</v>
      </c>
      <c r="O351" s="253">
        <f t="shared" si="339"/>
        <v>2</v>
      </c>
      <c r="P351" s="253">
        <f t="shared" si="339"/>
        <v>3</v>
      </c>
      <c r="Q351" s="253">
        <f t="shared" si="339"/>
        <v>4</v>
      </c>
      <c r="R351" s="253">
        <f t="shared" si="272"/>
        <v>7</v>
      </c>
      <c r="S351" s="253">
        <f t="shared" si="272"/>
        <v>11</v>
      </c>
      <c r="T351" s="253">
        <f t="shared" si="336"/>
        <v>18</v>
      </c>
      <c r="U351" s="253">
        <f t="shared" si="336"/>
        <v>29</v>
      </c>
      <c r="V351" s="253">
        <f t="shared" si="337"/>
        <v>47</v>
      </c>
      <c r="W351" s="253">
        <f t="shared" si="337"/>
        <v>76</v>
      </c>
      <c r="X351" s="253">
        <f t="shared" si="338"/>
        <v>123</v>
      </c>
      <c r="Y351" s="253">
        <f t="shared" si="337"/>
        <v>199</v>
      </c>
    </row>
    <row r="352" spans="1:25" ht="27.75" hidden="1" customHeight="1" x14ac:dyDescent="0.2">
      <c r="A352" s="255" t="s">
        <v>466</v>
      </c>
      <c r="B352" s="248" t="s">
        <v>343</v>
      </c>
      <c r="C352" s="248" t="s">
        <v>194</v>
      </c>
      <c r="D352" s="248" t="s">
        <v>212</v>
      </c>
      <c r="E352" s="248" t="s">
        <v>872</v>
      </c>
      <c r="F352" s="248"/>
      <c r="G352" s="253"/>
      <c r="H352" s="253">
        <f t="shared" si="339"/>
        <v>0</v>
      </c>
      <c r="I352" s="253">
        <f t="shared" si="339"/>
        <v>175</v>
      </c>
      <c r="J352" s="253">
        <f t="shared" si="339"/>
        <v>175</v>
      </c>
      <c r="K352" s="253">
        <f t="shared" si="339"/>
        <v>0</v>
      </c>
      <c r="L352" s="253">
        <f t="shared" si="339"/>
        <v>0</v>
      </c>
      <c r="M352" s="253">
        <f t="shared" si="339"/>
        <v>0</v>
      </c>
      <c r="N352" s="253">
        <f t="shared" si="339"/>
        <v>1</v>
      </c>
      <c r="O352" s="253">
        <f t="shared" si="339"/>
        <v>2</v>
      </c>
      <c r="P352" s="253">
        <f t="shared" si="339"/>
        <v>3</v>
      </c>
      <c r="Q352" s="253">
        <f t="shared" si="339"/>
        <v>4</v>
      </c>
      <c r="R352" s="253">
        <f t="shared" ref="R352:Y377" si="340">P352+Q352</f>
        <v>7</v>
      </c>
      <c r="S352" s="253">
        <f t="shared" si="340"/>
        <v>11</v>
      </c>
      <c r="T352" s="253">
        <f t="shared" si="336"/>
        <v>18</v>
      </c>
      <c r="U352" s="253">
        <f t="shared" si="336"/>
        <v>29</v>
      </c>
      <c r="V352" s="253">
        <f t="shared" si="337"/>
        <v>47</v>
      </c>
      <c r="W352" s="253">
        <f t="shared" si="337"/>
        <v>76</v>
      </c>
      <c r="X352" s="253">
        <f t="shared" si="338"/>
        <v>123</v>
      </c>
      <c r="Y352" s="253">
        <f t="shared" si="337"/>
        <v>199</v>
      </c>
    </row>
    <row r="353" spans="1:25" hidden="1" x14ac:dyDescent="0.2">
      <c r="A353" s="363" t="s">
        <v>766</v>
      </c>
      <c r="B353" s="248" t="s">
        <v>343</v>
      </c>
      <c r="C353" s="248" t="s">
        <v>194</v>
      </c>
      <c r="D353" s="248" t="s">
        <v>212</v>
      </c>
      <c r="E353" s="248" t="s">
        <v>872</v>
      </c>
      <c r="F353" s="248" t="s">
        <v>767</v>
      </c>
      <c r="G353" s="253"/>
      <c r="H353" s="253"/>
      <c r="I353" s="253">
        <v>175</v>
      </c>
      <c r="J353" s="253">
        <f>H353+I353</f>
        <v>175</v>
      </c>
      <c r="K353" s="253">
        <v>0</v>
      </c>
      <c r="L353" s="253">
        <v>0</v>
      </c>
      <c r="M353" s="253">
        <v>0</v>
      </c>
      <c r="N353" s="253">
        <v>1</v>
      </c>
      <c r="O353" s="253">
        <v>2</v>
      </c>
      <c r="P353" s="253">
        <v>3</v>
      </c>
      <c r="Q353" s="253">
        <v>4</v>
      </c>
      <c r="R353" s="253">
        <f t="shared" si="340"/>
        <v>7</v>
      </c>
      <c r="S353" s="253">
        <f t="shared" si="340"/>
        <v>11</v>
      </c>
      <c r="T353" s="253">
        <f t="shared" si="336"/>
        <v>18</v>
      </c>
      <c r="U353" s="253">
        <f t="shared" si="336"/>
        <v>29</v>
      </c>
      <c r="V353" s="253">
        <f t="shared" si="337"/>
        <v>47</v>
      </c>
      <c r="W353" s="253">
        <f t="shared" si="337"/>
        <v>76</v>
      </c>
      <c r="X353" s="253">
        <f t="shared" si="338"/>
        <v>123</v>
      </c>
      <c r="Y353" s="253">
        <f t="shared" si="337"/>
        <v>199</v>
      </c>
    </row>
    <row r="354" spans="1:25" hidden="1" x14ac:dyDescent="0.2">
      <c r="A354" s="440" t="s">
        <v>374</v>
      </c>
      <c r="B354" s="246" t="s">
        <v>343</v>
      </c>
      <c r="C354" s="246" t="s">
        <v>196</v>
      </c>
      <c r="D354" s="246"/>
      <c r="E354" s="246"/>
      <c r="F354" s="246"/>
      <c r="G354" s="271"/>
      <c r="H354" s="271">
        <f t="shared" ref="H354:Q355" si="341">H355</f>
        <v>0</v>
      </c>
      <c r="I354" s="271">
        <f t="shared" si="341"/>
        <v>495.14000000000004</v>
      </c>
      <c r="J354" s="271">
        <f t="shared" si="341"/>
        <v>495.14000000000004</v>
      </c>
      <c r="K354" s="271">
        <f t="shared" si="341"/>
        <v>955.16700000000003</v>
      </c>
      <c r="L354" s="271">
        <f t="shared" si="341"/>
        <v>0</v>
      </c>
      <c r="M354" s="271">
        <f t="shared" si="341"/>
        <v>0</v>
      </c>
      <c r="N354" s="271">
        <f t="shared" si="341"/>
        <v>1</v>
      </c>
      <c r="O354" s="271">
        <f t="shared" si="341"/>
        <v>2</v>
      </c>
      <c r="P354" s="271">
        <f t="shared" si="341"/>
        <v>3</v>
      </c>
      <c r="Q354" s="271">
        <f t="shared" si="341"/>
        <v>4</v>
      </c>
      <c r="R354" s="253">
        <f>R355</f>
        <v>0</v>
      </c>
      <c r="S354" s="253">
        <f t="shared" ref="S354:Y355" si="342">S355</f>
        <v>3945.2</v>
      </c>
      <c r="T354" s="253">
        <f t="shared" si="342"/>
        <v>0</v>
      </c>
      <c r="U354" s="253">
        <f t="shared" si="342"/>
        <v>8631.7671869999976</v>
      </c>
      <c r="V354" s="253">
        <f t="shared" si="342"/>
        <v>0</v>
      </c>
      <c r="W354" s="253">
        <f t="shared" si="342"/>
        <v>0</v>
      </c>
      <c r="X354" s="253">
        <f t="shared" si="342"/>
        <v>0</v>
      </c>
      <c r="Y354" s="253">
        <f t="shared" si="342"/>
        <v>0</v>
      </c>
    </row>
    <row r="355" spans="1:25" ht="13.5" hidden="1" customHeight="1" x14ac:dyDescent="0.2">
      <c r="A355" s="255" t="s">
        <v>720</v>
      </c>
      <c r="B355" s="248" t="s">
        <v>343</v>
      </c>
      <c r="C355" s="248" t="s">
        <v>196</v>
      </c>
      <c r="D355" s="248" t="s">
        <v>212</v>
      </c>
      <c r="E355" s="248" t="s">
        <v>847</v>
      </c>
      <c r="F355" s="248"/>
      <c r="G355" s="253"/>
      <c r="H355" s="253">
        <f>H356</f>
        <v>0</v>
      </c>
      <c r="I355" s="253">
        <f>I356</f>
        <v>495.14000000000004</v>
      </c>
      <c r="J355" s="253">
        <f>H355+I355</f>
        <v>495.14000000000004</v>
      </c>
      <c r="K355" s="253">
        <f>K356</f>
        <v>955.16700000000003</v>
      </c>
      <c r="L355" s="253">
        <f>L356</f>
        <v>0</v>
      </c>
      <c r="M355" s="253">
        <f>M356</f>
        <v>0</v>
      </c>
      <c r="N355" s="253">
        <f t="shared" si="341"/>
        <v>1</v>
      </c>
      <c r="O355" s="253">
        <f t="shared" si="341"/>
        <v>2</v>
      </c>
      <c r="P355" s="253">
        <f t="shared" si="341"/>
        <v>3</v>
      </c>
      <c r="Q355" s="253">
        <f t="shared" si="341"/>
        <v>4</v>
      </c>
      <c r="R355" s="253">
        <f>R356</f>
        <v>0</v>
      </c>
      <c r="S355" s="253">
        <f t="shared" si="342"/>
        <v>3945.2</v>
      </c>
      <c r="T355" s="253">
        <f t="shared" si="342"/>
        <v>0</v>
      </c>
      <c r="U355" s="253">
        <f t="shared" si="342"/>
        <v>8631.7671869999976</v>
      </c>
      <c r="V355" s="253">
        <f t="shared" si="342"/>
        <v>0</v>
      </c>
      <c r="W355" s="253">
        <f t="shared" si="342"/>
        <v>0</v>
      </c>
      <c r="X355" s="253">
        <f t="shared" si="342"/>
        <v>0</v>
      </c>
      <c r="Y355" s="253">
        <f t="shared" si="342"/>
        <v>0</v>
      </c>
    </row>
    <row r="356" spans="1:25" hidden="1" x14ac:dyDescent="0.2">
      <c r="A356" s="363" t="s">
        <v>766</v>
      </c>
      <c r="B356" s="248" t="s">
        <v>343</v>
      </c>
      <c r="C356" s="248" t="s">
        <v>196</v>
      </c>
      <c r="D356" s="248" t="s">
        <v>212</v>
      </c>
      <c r="E356" s="248" t="s">
        <v>847</v>
      </c>
      <c r="F356" s="248" t="s">
        <v>767</v>
      </c>
      <c r="G356" s="253"/>
      <c r="H356" s="253">
        <v>0</v>
      </c>
      <c r="I356" s="253">
        <f>374.91+120.23</f>
        <v>495.14000000000004</v>
      </c>
      <c r="J356" s="253">
        <f>H356+I356</f>
        <v>495.14000000000004</v>
      </c>
      <c r="K356" s="253">
        <v>955.16700000000003</v>
      </c>
      <c r="L356" s="253">
        <v>0</v>
      </c>
      <c r="M356" s="253">
        <v>0</v>
      </c>
      <c r="N356" s="253">
        <v>1</v>
      </c>
      <c r="O356" s="253">
        <v>2</v>
      </c>
      <c r="P356" s="253">
        <v>3</v>
      </c>
      <c r="Q356" s="253">
        <v>4</v>
      </c>
      <c r="R356" s="253">
        <v>0</v>
      </c>
      <c r="S356" s="253">
        <v>3945.2</v>
      </c>
      <c r="T356" s="253">
        <v>0</v>
      </c>
      <c r="U356" s="253">
        <v>8631.7671869999976</v>
      </c>
      <c r="V356" s="253">
        <v>0</v>
      </c>
      <c r="W356" s="253">
        <v>0</v>
      </c>
      <c r="X356" s="253">
        <f t="shared" ref="X356" si="343">V356+W356</f>
        <v>0</v>
      </c>
      <c r="Y356" s="253">
        <v>0</v>
      </c>
    </row>
    <row r="357" spans="1:25" s="429" customFormat="1" ht="14.25" hidden="1" x14ac:dyDescent="0.2">
      <c r="A357" s="440" t="s">
        <v>367</v>
      </c>
      <c r="B357" s="246" t="s">
        <v>343</v>
      </c>
      <c r="C357" s="246" t="s">
        <v>198</v>
      </c>
      <c r="D357" s="246"/>
      <c r="E357" s="246"/>
      <c r="F357" s="246"/>
      <c r="G357" s="271" t="e">
        <f>#REF!+#REF!</f>
        <v>#REF!</v>
      </c>
      <c r="H357" s="271" t="e">
        <f>#REF!</f>
        <v>#REF!</v>
      </c>
      <c r="I357" s="271" t="e">
        <f>#REF!+#REF!</f>
        <v>#REF!</v>
      </c>
      <c r="J357" s="271" t="e">
        <f>#REF!+#REF!</f>
        <v>#REF!</v>
      </c>
      <c r="K357" s="271" t="e">
        <f>#REF!+#REF!</f>
        <v>#REF!</v>
      </c>
      <c r="L357" s="271" t="e">
        <f>#REF!+#REF!</f>
        <v>#REF!</v>
      </c>
      <c r="M357" s="271" t="e">
        <f>#REF!+#REF!</f>
        <v>#REF!</v>
      </c>
      <c r="N357" s="271" t="e">
        <f>#REF!+#REF!</f>
        <v>#REF!</v>
      </c>
      <c r="O357" s="271" t="e">
        <f>#REF!+#REF!</f>
        <v>#REF!</v>
      </c>
      <c r="P357" s="271" t="e">
        <f>#REF!+#REF!</f>
        <v>#REF!</v>
      </c>
      <c r="Q357" s="271" t="e">
        <f>#REF!+#REF!</f>
        <v>#REF!</v>
      </c>
      <c r="R357" s="271" t="e">
        <f>#REF!+#REF!</f>
        <v>#REF!</v>
      </c>
      <c r="S357" s="271" t="e">
        <f>#REF!+#REF!</f>
        <v>#REF!</v>
      </c>
      <c r="T357" s="271" t="e">
        <f>#REF!+#REF!</f>
        <v>#REF!</v>
      </c>
      <c r="U357" s="271" t="e">
        <f>#REF!+#REF!</f>
        <v>#REF!</v>
      </c>
      <c r="V357" s="271" t="e">
        <f>#REF!+#REF!</f>
        <v>#REF!</v>
      </c>
      <c r="W357" s="271" t="e">
        <f>#REF!+#REF!</f>
        <v>#REF!</v>
      </c>
      <c r="X357" s="271" t="e">
        <f>#REF!+#REF!</f>
        <v>#REF!</v>
      </c>
      <c r="Y357" s="271" t="e">
        <f>#REF!+#REF!</f>
        <v>#REF!</v>
      </c>
    </row>
    <row r="358" spans="1:25" s="429" customFormat="1" ht="30.75" customHeight="1" x14ac:dyDescent="0.2">
      <c r="A358" s="440" t="s">
        <v>168</v>
      </c>
      <c r="B358" s="246" t="s">
        <v>343</v>
      </c>
      <c r="C358" s="246" t="s">
        <v>208</v>
      </c>
      <c r="D358" s="246"/>
      <c r="E358" s="246"/>
      <c r="F358" s="246"/>
      <c r="G358" s="271" t="e">
        <f>#REF!+G365</f>
        <v>#REF!</v>
      </c>
      <c r="H358" s="271">
        <f t="shared" ref="H358:M358" si="344">H359+H362+H365</f>
        <v>20807.5</v>
      </c>
      <c r="I358" s="271">
        <f t="shared" si="344"/>
        <v>1859.88</v>
      </c>
      <c r="J358" s="271">
        <f t="shared" si="344"/>
        <v>22667.379999999997</v>
      </c>
      <c r="K358" s="271">
        <f t="shared" si="344"/>
        <v>2928.0299999999997</v>
      </c>
      <c r="L358" s="271">
        <f t="shared" si="344"/>
        <v>22184.400000000001</v>
      </c>
      <c r="M358" s="271">
        <f t="shared" si="344"/>
        <v>22184.400000000001</v>
      </c>
      <c r="N358" s="271">
        <f>N359+N362+N365</f>
        <v>1052.4000000000001</v>
      </c>
      <c r="O358" s="271">
        <f t="shared" ref="O358:Q358" si="345">O359+O362+O365</f>
        <v>23236.799999999999</v>
      </c>
      <c r="P358" s="271">
        <f t="shared" si="345"/>
        <v>24586.799999999999</v>
      </c>
      <c r="Q358" s="271">
        <f t="shared" si="345"/>
        <v>1067</v>
      </c>
      <c r="R358" s="271">
        <f>R359+R365</f>
        <v>22953.8</v>
      </c>
      <c r="S358" s="271">
        <f t="shared" ref="S358:X358" si="346">S359+S365</f>
        <v>11018.199999999999</v>
      </c>
      <c r="T358" s="271">
        <f t="shared" si="346"/>
        <v>33602.1</v>
      </c>
      <c r="U358" s="271">
        <f t="shared" si="346"/>
        <v>6098.9</v>
      </c>
      <c r="V358" s="271">
        <f t="shared" si="346"/>
        <v>29599</v>
      </c>
      <c r="W358" s="271">
        <f t="shared" si="346"/>
        <v>1968</v>
      </c>
      <c r="X358" s="271">
        <f t="shared" si="346"/>
        <v>31567</v>
      </c>
      <c r="Y358" s="271">
        <f t="shared" ref="Y358" si="347">Y359+Y365</f>
        <v>31567</v>
      </c>
    </row>
    <row r="359" spans="1:25" ht="28.5" customHeight="1" x14ac:dyDescent="0.2">
      <c r="A359" s="255" t="s">
        <v>980</v>
      </c>
      <c r="B359" s="246" t="s">
        <v>343</v>
      </c>
      <c r="C359" s="246" t="s">
        <v>208</v>
      </c>
      <c r="D359" s="246" t="s">
        <v>190</v>
      </c>
      <c r="E359" s="248" t="s">
        <v>763</v>
      </c>
      <c r="F359" s="248"/>
      <c r="G359" s="253"/>
      <c r="H359" s="253">
        <f>H360</f>
        <v>16130</v>
      </c>
      <c r="I359" s="253">
        <f>I360</f>
        <v>0</v>
      </c>
      <c r="J359" s="253">
        <f>H359+I359</f>
        <v>16130</v>
      </c>
      <c r="K359" s="253">
        <f>K360</f>
        <v>0</v>
      </c>
      <c r="L359" s="253">
        <f>L360</f>
        <v>17706</v>
      </c>
      <c r="M359" s="253">
        <f>M360+M361</f>
        <v>17706</v>
      </c>
      <c r="N359" s="253">
        <f t="shared" ref="N359:Q359" si="348">N360+N361</f>
        <v>4690.7</v>
      </c>
      <c r="O359" s="253">
        <f t="shared" si="348"/>
        <v>22396.7</v>
      </c>
      <c r="P359" s="253">
        <f t="shared" si="348"/>
        <v>22396.7</v>
      </c>
      <c r="Q359" s="253">
        <f t="shared" si="348"/>
        <v>45.4</v>
      </c>
      <c r="R359" s="253">
        <f>R360+R361</f>
        <v>22442.1</v>
      </c>
      <c r="S359" s="253">
        <f t="shared" ref="S359:X359" si="349">S360+S361</f>
        <v>1827.9</v>
      </c>
      <c r="T359" s="253">
        <f t="shared" si="349"/>
        <v>25250.1</v>
      </c>
      <c r="U359" s="253">
        <f t="shared" si="349"/>
        <v>4348.8999999999996</v>
      </c>
      <c r="V359" s="253">
        <f t="shared" si="349"/>
        <v>29599</v>
      </c>
      <c r="W359" s="253">
        <f t="shared" si="349"/>
        <v>1968</v>
      </c>
      <c r="X359" s="253">
        <f t="shared" si="349"/>
        <v>31567</v>
      </c>
      <c r="Y359" s="253">
        <f t="shared" ref="Y359" si="350">Y360+Y361</f>
        <v>31567</v>
      </c>
    </row>
    <row r="360" spans="1:25" ht="21.75" customHeight="1" x14ac:dyDescent="0.2">
      <c r="A360" s="255" t="s">
        <v>169</v>
      </c>
      <c r="B360" s="248" t="s">
        <v>343</v>
      </c>
      <c r="C360" s="248" t="s">
        <v>208</v>
      </c>
      <c r="D360" s="248" t="s">
        <v>190</v>
      </c>
      <c r="E360" s="248" t="s">
        <v>763</v>
      </c>
      <c r="F360" s="248" t="s">
        <v>170</v>
      </c>
      <c r="G360" s="253"/>
      <c r="H360" s="253">
        <v>16130</v>
      </c>
      <c r="I360" s="253">
        <v>0</v>
      </c>
      <c r="J360" s="253">
        <f>H360+I360</f>
        <v>16130</v>
      </c>
      <c r="K360" s="253">
        <v>0</v>
      </c>
      <c r="L360" s="253">
        <v>17706</v>
      </c>
      <c r="M360" s="253">
        <v>17706</v>
      </c>
      <c r="N360" s="253">
        <v>0</v>
      </c>
      <c r="O360" s="253">
        <f>M360+N360</f>
        <v>17706</v>
      </c>
      <c r="P360" s="253">
        <v>17706</v>
      </c>
      <c r="Q360" s="253">
        <v>0</v>
      </c>
      <c r="R360" s="253">
        <f t="shared" si="340"/>
        <v>17706</v>
      </c>
      <c r="S360" s="253">
        <f>2757+13</f>
        <v>2770</v>
      </c>
      <c r="T360" s="253">
        <f t="shared" ref="T360" si="351">R360+S360</f>
        <v>20476</v>
      </c>
      <c r="U360" s="253">
        <v>4310.3999999999996</v>
      </c>
      <c r="V360" s="253">
        <v>24786.400000000001</v>
      </c>
      <c r="W360" s="253">
        <v>1878</v>
      </c>
      <c r="X360" s="253">
        <f t="shared" ref="X360:X361" si="352">V360+W360</f>
        <v>26664.400000000001</v>
      </c>
      <c r="Y360" s="253">
        <v>26664.400000000001</v>
      </c>
    </row>
    <row r="361" spans="1:25" ht="45" customHeight="1" x14ac:dyDescent="0.2">
      <c r="A361" s="363" t="s">
        <v>1045</v>
      </c>
      <c r="B361" s="248" t="s">
        <v>343</v>
      </c>
      <c r="C361" s="248" t="s">
        <v>208</v>
      </c>
      <c r="D361" s="248" t="s">
        <v>190</v>
      </c>
      <c r="E361" s="248" t="s">
        <v>1087</v>
      </c>
      <c r="F361" s="248" t="s">
        <v>170</v>
      </c>
      <c r="G361" s="253"/>
      <c r="H361" s="253">
        <v>16130</v>
      </c>
      <c r="I361" s="253">
        <v>0</v>
      </c>
      <c r="J361" s="253">
        <f>H361+I361</f>
        <v>16130</v>
      </c>
      <c r="K361" s="253">
        <v>0</v>
      </c>
      <c r="L361" s="253">
        <v>17706</v>
      </c>
      <c r="M361" s="253">
        <v>0</v>
      </c>
      <c r="N361" s="253">
        <v>4690.7</v>
      </c>
      <c r="O361" s="253">
        <f>M361+N361</f>
        <v>4690.7</v>
      </c>
      <c r="P361" s="253">
        <v>4690.7</v>
      </c>
      <c r="Q361" s="253">
        <v>45.4</v>
      </c>
      <c r="R361" s="253">
        <f t="shared" si="340"/>
        <v>4736.0999999999995</v>
      </c>
      <c r="S361" s="253">
        <v>-942.1</v>
      </c>
      <c r="T361" s="253">
        <v>4774.1000000000004</v>
      </c>
      <c r="U361" s="253">
        <v>38.5</v>
      </c>
      <c r="V361" s="253">
        <v>4812.6000000000004</v>
      </c>
      <c r="W361" s="253">
        <v>90</v>
      </c>
      <c r="X361" s="253">
        <f t="shared" si="352"/>
        <v>4902.6000000000004</v>
      </c>
      <c r="Y361" s="253">
        <v>4902.6000000000004</v>
      </c>
    </row>
    <row r="362" spans="1:25" ht="18" hidden="1" customHeight="1" x14ac:dyDescent="0.2">
      <c r="A362" s="264" t="s">
        <v>287</v>
      </c>
      <c r="B362" s="246" t="s">
        <v>343</v>
      </c>
      <c r="C362" s="246" t="s">
        <v>208</v>
      </c>
      <c r="D362" s="246" t="s">
        <v>192</v>
      </c>
      <c r="E362" s="246"/>
      <c r="F362" s="246"/>
      <c r="G362" s="271"/>
      <c r="H362" s="271">
        <f t="shared" ref="H362:Y363" si="353">H363</f>
        <v>0</v>
      </c>
      <c r="I362" s="271">
        <f t="shared" si="353"/>
        <v>1015</v>
      </c>
      <c r="J362" s="271">
        <f t="shared" si="353"/>
        <v>1015</v>
      </c>
      <c r="K362" s="271">
        <f t="shared" si="353"/>
        <v>2400</v>
      </c>
      <c r="L362" s="271">
        <f t="shared" si="353"/>
        <v>0</v>
      </c>
      <c r="M362" s="271">
        <f t="shared" si="353"/>
        <v>0</v>
      </c>
      <c r="N362" s="271">
        <f t="shared" si="353"/>
        <v>0</v>
      </c>
      <c r="O362" s="271">
        <f t="shared" si="353"/>
        <v>0</v>
      </c>
      <c r="P362" s="271">
        <f t="shared" si="353"/>
        <v>0</v>
      </c>
      <c r="Q362" s="271">
        <f t="shared" si="353"/>
        <v>0</v>
      </c>
      <c r="R362" s="271">
        <f t="shared" si="353"/>
        <v>0</v>
      </c>
      <c r="S362" s="271">
        <f t="shared" si="353"/>
        <v>0</v>
      </c>
      <c r="T362" s="271">
        <f t="shared" si="353"/>
        <v>0</v>
      </c>
      <c r="U362" s="271">
        <f t="shared" si="353"/>
        <v>0</v>
      </c>
      <c r="V362" s="271">
        <f t="shared" si="353"/>
        <v>0</v>
      </c>
      <c r="W362" s="271">
        <f t="shared" si="353"/>
        <v>0</v>
      </c>
      <c r="X362" s="271">
        <f t="shared" ref="W362:X363" si="354">X363</f>
        <v>0</v>
      </c>
      <c r="Y362" s="271">
        <f t="shared" si="353"/>
        <v>0</v>
      </c>
    </row>
    <row r="363" spans="1:25" ht="27" hidden="1" customHeight="1" x14ac:dyDescent="0.2">
      <c r="A363" s="255" t="s">
        <v>980</v>
      </c>
      <c r="B363" s="248" t="s">
        <v>343</v>
      </c>
      <c r="C363" s="248" t="s">
        <v>208</v>
      </c>
      <c r="D363" s="248" t="s">
        <v>192</v>
      </c>
      <c r="E363" s="248" t="s">
        <v>910</v>
      </c>
      <c r="F363" s="248"/>
      <c r="G363" s="253"/>
      <c r="H363" s="253">
        <f>H364</f>
        <v>0</v>
      </c>
      <c r="I363" s="253">
        <f>I364</f>
        <v>1015</v>
      </c>
      <c r="J363" s="253">
        <f>H363+I363</f>
        <v>1015</v>
      </c>
      <c r="K363" s="253">
        <f>K364</f>
        <v>2400</v>
      </c>
      <c r="L363" s="253">
        <f>L364</f>
        <v>0</v>
      </c>
      <c r="M363" s="253">
        <f>M364</f>
        <v>0</v>
      </c>
      <c r="N363" s="253">
        <f t="shared" si="353"/>
        <v>0</v>
      </c>
      <c r="O363" s="253">
        <f t="shared" si="353"/>
        <v>0</v>
      </c>
      <c r="P363" s="253">
        <f t="shared" si="353"/>
        <v>0</v>
      </c>
      <c r="Q363" s="253">
        <f t="shared" si="353"/>
        <v>0</v>
      </c>
      <c r="R363" s="253">
        <f t="shared" si="353"/>
        <v>0</v>
      </c>
      <c r="S363" s="253">
        <f t="shared" si="353"/>
        <v>0</v>
      </c>
      <c r="T363" s="253">
        <f t="shared" si="353"/>
        <v>0</v>
      </c>
      <c r="U363" s="253">
        <f t="shared" si="353"/>
        <v>0</v>
      </c>
      <c r="V363" s="253">
        <f t="shared" si="353"/>
        <v>0</v>
      </c>
      <c r="W363" s="253">
        <f t="shared" si="354"/>
        <v>0</v>
      </c>
      <c r="X363" s="253">
        <f t="shared" si="354"/>
        <v>0</v>
      </c>
      <c r="Y363" s="253">
        <f t="shared" si="353"/>
        <v>0</v>
      </c>
    </row>
    <row r="364" spans="1:25" ht="22.5" hidden="1" customHeight="1" x14ac:dyDescent="0.2">
      <c r="A364" s="255" t="s">
        <v>287</v>
      </c>
      <c r="B364" s="248" t="s">
        <v>343</v>
      </c>
      <c r="C364" s="248" t="s">
        <v>208</v>
      </c>
      <c r="D364" s="248" t="s">
        <v>192</v>
      </c>
      <c r="E364" s="248" t="s">
        <v>910</v>
      </c>
      <c r="F364" s="248" t="s">
        <v>269</v>
      </c>
      <c r="G364" s="253"/>
      <c r="H364" s="253">
        <v>0</v>
      </c>
      <c r="I364" s="253">
        <v>1015</v>
      </c>
      <c r="J364" s="253">
        <f>H364+I364</f>
        <v>1015</v>
      </c>
      <c r="K364" s="253">
        <v>2400</v>
      </c>
      <c r="L364" s="253">
        <v>0</v>
      </c>
      <c r="M364" s="253">
        <v>0</v>
      </c>
      <c r="N364" s="253">
        <v>0</v>
      </c>
      <c r="O364" s="253">
        <f>M364+N364</f>
        <v>0</v>
      </c>
      <c r="P364" s="253">
        <v>0</v>
      </c>
      <c r="Q364" s="253">
        <v>0</v>
      </c>
      <c r="R364" s="253">
        <f t="shared" si="340"/>
        <v>0</v>
      </c>
      <c r="S364" s="253">
        <f t="shared" si="340"/>
        <v>0</v>
      </c>
      <c r="T364" s="253">
        <f t="shared" si="340"/>
        <v>0</v>
      </c>
      <c r="U364" s="253">
        <f t="shared" si="340"/>
        <v>0</v>
      </c>
      <c r="V364" s="253">
        <f t="shared" si="340"/>
        <v>0</v>
      </c>
      <c r="W364" s="253">
        <f t="shared" si="340"/>
        <v>0</v>
      </c>
      <c r="X364" s="253">
        <f t="shared" si="340"/>
        <v>0</v>
      </c>
      <c r="Y364" s="253">
        <f t="shared" si="340"/>
        <v>0</v>
      </c>
    </row>
    <row r="365" spans="1:25" ht="14.25" hidden="1" x14ac:dyDescent="0.2">
      <c r="A365" s="264" t="s">
        <v>288</v>
      </c>
      <c r="B365" s="246" t="s">
        <v>343</v>
      </c>
      <c r="C365" s="246" t="s">
        <v>208</v>
      </c>
      <c r="D365" s="246" t="s">
        <v>194</v>
      </c>
      <c r="E365" s="246"/>
      <c r="F365" s="246"/>
      <c r="G365" s="271">
        <f>G368+G366+G371+G374+G373</f>
        <v>0</v>
      </c>
      <c r="H365" s="271">
        <f>H371+H373+H374+H376</f>
        <v>4677.5</v>
      </c>
      <c r="I365" s="271">
        <f>I371+I373+I374+I376</f>
        <v>844.88000000000011</v>
      </c>
      <c r="J365" s="271">
        <f>J371+J373+J374+J376</f>
        <v>5522.3799999999992</v>
      </c>
      <c r="K365" s="271">
        <f>K371+K373+K374+K376+K378</f>
        <v>528.03</v>
      </c>
      <c r="L365" s="271">
        <f>L371+L373+L374+L376+L378</f>
        <v>4478.3999999999996</v>
      </c>
      <c r="M365" s="271">
        <f>M371+M373+M374+M376+M378</f>
        <v>4478.3999999999996</v>
      </c>
      <c r="N365" s="271">
        <f>N371+N373+N374+N376+N378</f>
        <v>-3638.2999999999997</v>
      </c>
      <c r="O365" s="271">
        <f t="shared" ref="O365:P365" si="355">O371+O373+O374+O376+O378</f>
        <v>840.1</v>
      </c>
      <c r="P365" s="271">
        <f t="shared" si="355"/>
        <v>2190.1</v>
      </c>
      <c r="Q365" s="271">
        <f>Q371+Q373+Q374+Q376+Q378</f>
        <v>1021.6</v>
      </c>
      <c r="R365" s="271">
        <f>R371+R374+R376+R378</f>
        <v>511.70000000000005</v>
      </c>
      <c r="S365" s="271">
        <f>S371+S374+S376+S378</f>
        <v>9190.2999999999993</v>
      </c>
      <c r="T365" s="271">
        <f t="shared" ref="T365:V365" si="356">T371+T374+T376+T378</f>
        <v>8352</v>
      </c>
      <c r="U365" s="271">
        <f>U371+U374+U376+U378</f>
        <v>1750</v>
      </c>
      <c r="V365" s="271">
        <f t="shared" si="356"/>
        <v>0</v>
      </c>
      <c r="W365" s="271">
        <f>W371+W374+W376+W378</f>
        <v>0</v>
      </c>
      <c r="X365" s="271">
        <f t="shared" ref="X365:Y365" si="357">X371+X374+X376+X378</f>
        <v>0</v>
      </c>
      <c r="Y365" s="271">
        <f t="shared" si="357"/>
        <v>0</v>
      </c>
    </row>
    <row r="366" spans="1:25" ht="69" hidden="1" customHeight="1" x14ac:dyDescent="0.2">
      <c r="A366" s="266" t="s">
        <v>396</v>
      </c>
      <c r="B366" s="248" t="s">
        <v>343</v>
      </c>
      <c r="C366" s="248" t="s">
        <v>208</v>
      </c>
      <c r="D366" s="248" t="s">
        <v>194</v>
      </c>
      <c r="E366" s="248" t="s">
        <v>398</v>
      </c>
      <c r="F366" s="248"/>
      <c r="G366" s="253"/>
      <c r="H366" s="253"/>
      <c r="I366" s="253">
        <f>I367</f>
        <v>-665.7</v>
      </c>
      <c r="J366" s="253" t="e">
        <f>J367</f>
        <v>#REF!</v>
      </c>
      <c r="K366" s="253">
        <f>K367</f>
        <v>-665.7</v>
      </c>
      <c r="L366" s="253" t="e">
        <f>L367</f>
        <v>#REF!</v>
      </c>
      <c r="M366" s="253" t="e">
        <f>M367</f>
        <v>#REF!</v>
      </c>
      <c r="N366" s="253" t="e">
        <f t="shared" ref="N366:Y366" si="358">N367</f>
        <v>#REF!</v>
      </c>
      <c r="O366" s="253" t="e">
        <f t="shared" si="358"/>
        <v>#REF!</v>
      </c>
      <c r="P366" s="253" t="e">
        <f t="shared" si="358"/>
        <v>#REF!</v>
      </c>
      <c r="Q366" s="253" t="e">
        <f t="shared" si="358"/>
        <v>#REF!</v>
      </c>
      <c r="R366" s="253" t="e">
        <f t="shared" si="358"/>
        <v>#REF!</v>
      </c>
      <c r="S366" s="253" t="e">
        <f t="shared" si="358"/>
        <v>#REF!</v>
      </c>
      <c r="T366" s="253" t="e">
        <f t="shared" si="358"/>
        <v>#REF!</v>
      </c>
      <c r="U366" s="253" t="e">
        <f t="shared" si="358"/>
        <v>#REF!</v>
      </c>
      <c r="V366" s="253" t="e">
        <f t="shared" si="358"/>
        <v>#REF!</v>
      </c>
      <c r="W366" s="253" t="e">
        <f t="shared" si="358"/>
        <v>#REF!</v>
      </c>
      <c r="X366" s="253" t="e">
        <f t="shared" si="358"/>
        <v>#REF!</v>
      </c>
      <c r="Y366" s="253" t="e">
        <f t="shared" si="358"/>
        <v>#REF!</v>
      </c>
    </row>
    <row r="367" spans="1:25" ht="17.25" hidden="1" customHeight="1" x14ac:dyDescent="0.2">
      <c r="A367" s="255" t="s">
        <v>268</v>
      </c>
      <c r="B367" s="248" t="s">
        <v>343</v>
      </c>
      <c r="C367" s="248" t="s">
        <v>208</v>
      </c>
      <c r="D367" s="248" t="s">
        <v>194</v>
      </c>
      <c r="E367" s="248" t="s">
        <v>398</v>
      </c>
      <c r="F367" s="248" t="s">
        <v>155</v>
      </c>
      <c r="G367" s="253"/>
      <c r="H367" s="253"/>
      <c r="I367" s="253">
        <v>-665.7</v>
      </c>
      <c r="J367" s="253" t="e">
        <f>#REF!+I367</f>
        <v>#REF!</v>
      </c>
      <c r="K367" s="253">
        <v>-665.7</v>
      </c>
      <c r="L367" s="253" t="e">
        <f>#REF!+J367</f>
        <v>#REF!</v>
      </c>
      <c r="M367" s="253" t="e">
        <f>#REF!+K367</f>
        <v>#REF!</v>
      </c>
      <c r="N367" s="253" t="e">
        <f>#REF!+L367</f>
        <v>#REF!</v>
      </c>
      <c r="O367" s="253" t="e">
        <f>#REF!+M367</f>
        <v>#REF!</v>
      </c>
      <c r="P367" s="253" t="e">
        <f>#REF!+N367</f>
        <v>#REF!</v>
      </c>
      <c r="Q367" s="253" t="e">
        <f>#REF!+O367</f>
        <v>#REF!</v>
      </c>
      <c r="R367" s="253" t="e">
        <f>#REF!+P367</f>
        <v>#REF!</v>
      </c>
      <c r="S367" s="253" t="e">
        <f>#REF!+Q367</f>
        <v>#REF!</v>
      </c>
      <c r="T367" s="253" t="e">
        <f>#REF!+R367</f>
        <v>#REF!</v>
      </c>
      <c r="U367" s="253" t="e">
        <f>#REF!+S367</f>
        <v>#REF!</v>
      </c>
      <c r="V367" s="253" t="e">
        <f>#REF!+T367</f>
        <v>#REF!</v>
      </c>
      <c r="W367" s="253" t="e">
        <f>#REF!+U367</f>
        <v>#REF!</v>
      </c>
      <c r="X367" s="253" t="e">
        <f>#REF!+V367</f>
        <v>#REF!</v>
      </c>
      <c r="Y367" s="253" t="e">
        <f>#REF!+W367</f>
        <v>#REF!</v>
      </c>
    </row>
    <row r="368" spans="1:25" ht="57.75" hidden="1" customHeight="1" x14ac:dyDescent="0.2">
      <c r="A368" s="363" t="s">
        <v>725</v>
      </c>
      <c r="B368" s="248" t="s">
        <v>343</v>
      </c>
      <c r="C368" s="268" t="s">
        <v>208</v>
      </c>
      <c r="D368" s="268" t="s">
        <v>194</v>
      </c>
      <c r="E368" s="268" t="s">
        <v>380</v>
      </c>
      <c r="F368" s="268"/>
      <c r="G368" s="253"/>
      <c r="H368" s="253"/>
      <c r="I368" s="253">
        <f t="shared" ref="I368:Y369" si="359">I369</f>
        <v>-3609.5</v>
      </c>
      <c r="J368" s="253" t="e">
        <f t="shared" si="359"/>
        <v>#REF!</v>
      </c>
      <c r="K368" s="253">
        <f t="shared" si="359"/>
        <v>-3609.5</v>
      </c>
      <c r="L368" s="253" t="e">
        <f t="shared" si="359"/>
        <v>#REF!</v>
      </c>
      <c r="M368" s="253" t="e">
        <f t="shared" si="359"/>
        <v>#REF!</v>
      </c>
      <c r="N368" s="253" t="e">
        <f t="shared" si="359"/>
        <v>#REF!</v>
      </c>
      <c r="O368" s="253" t="e">
        <f t="shared" si="359"/>
        <v>#REF!</v>
      </c>
      <c r="P368" s="253" t="e">
        <f t="shared" si="359"/>
        <v>#REF!</v>
      </c>
      <c r="Q368" s="253" t="e">
        <f t="shared" si="359"/>
        <v>#REF!</v>
      </c>
      <c r="R368" s="253" t="e">
        <f t="shared" si="359"/>
        <v>#REF!</v>
      </c>
      <c r="S368" s="253" t="e">
        <f t="shared" si="359"/>
        <v>#REF!</v>
      </c>
      <c r="T368" s="253" t="e">
        <f t="shared" si="359"/>
        <v>#REF!</v>
      </c>
      <c r="U368" s="253" t="e">
        <f t="shared" si="359"/>
        <v>#REF!</v>
      </c>
      <c r="V368" s="253" t="e">
        <f t="shared" si="359"/>
        <v>#REF!</v>
      </c>
      <c r="W368" s="253" t="e">
        <f t="shared" si="359"/>
        <v>#REF!</v>
      </c>
      <c r="X368" s="253" t="e">
        <f t="shared" si="359"/>
        <v>#REF!</v>
      </c>
      <c r="Y368" s="253" t="e">
        <f t="shared" si="359"/>
        <v>#REF!</v>
      </c>
    </row>
    <row r="369" spans="1:25" ht="107.25" hidden="1" customHeight="1" x14ac:dyDescent="0.2">
      <c r="A369" s="363" t="s">
        <v>724</v>
      </c>
      <c r="B369" s="248" t="s">
        <v>343</v>
      </c>
      <c r="C369" s="268" t="s">
        <v>208</v>
      </c>
      <c r="D369" s="268" t="s">
        <v>194</v>
      </c>
      <c r="E369" s="268" t="s">
        <v>723</v>
      </c>
      <c r="F369" s="268"/>
      <c r="G369" s="253"/>
      <c r="H369" s="253"/>
      <c r="I369" s="253">
        <f t="shared" si="359"/>
        <v>-3609.5</v>
      </c>
      <c r="J369" s="253" t="e">
        <f t="shared" si="359"/>
        <v>#REF!</v>
      </c>
      <c r="K369" s="253">
        <f t="shared" si="359"/>
        <v>-3609.5</v>
      </c>
      <c r="L369" s="253" t="e">
        <f t="shared" si="359"/>
        <v>#REF!</v>
      </c>
      <c r="M369" s="253" t="e">
        <f t="shared" si="359"/>
        <v>#REF!</v>
      </c>
      <c r="N369" s="253" t="e">
        <f t="shared" si="359"/>
        <v>#REF!</v>
      </c>
      <c r="O369" s="253" t="e">
        <f t="shared" si="359"/>
        <v>#REF!</v>
      </c>
      <c r="P369" s="253" t="e">
        <f t="shared" si="359"/>
        <v>#REF!</v>
      </c>
      <c r="Q369" s="253" t="e">
        <f t="shared" si="359"/>
        <v>#REF!</v>
      </c>
      <c r="R369" s="253" t="e">
        <f t="shared" si="359"/>
        <v>#REF!</v>
      </c>
      <c r="S369" s="253" t="e">
        <f t="shared" si="359"/>
        <v>#REF!</v>
      </c>
      <c r="T369" s="253" t="e">
        <f t="shared" si="359"/>
        <v>#REF!</v>
      </c>
      <c r="U369" s="253" t="e">
        <f t="shared" si="359"/>
        <v>#REF!</v>
      </c>
      <c r="V369" s="253" t="e">
        <f t="shared" si="359"/>
        <v>#REF!</v>
      </c>
      <c r="W369" s="253" t="e">
        <f t="shared" si="359"/>
        <v>#REF!</v>
      </c>
      <c r="X369" s="253" t="e">
        <f t="shared" si="359"/>
        <v>#REF!</v>
      </c>
      <c r="Y369" s="253" t="e">
        <f t="shared" si="359"/>
        <v>#REF!</v>
      </c>
    </row>
    <row r="370" spans="1:25" ht="18.75" hidden="1" customHeight="1" x14ac:dyDescent="0.2">
      <c r="A370" s="363" t="s">
        <v>287</v>
      </c>
      <c r="B370" s="248" t="s">
        <v>343</v>
      </c>
      <c r="C370" s="268" t="s">
        <v>208</v>
      </c>
      <c r="D370" s="268" t="s">
        <v>194</v>
      </c>
      <c r="E370" s="268" t="s">
        <v>723</v>
      </c>
      <c r="F370" s="268" t="s">
        <v>269</v>
      </c>
      <c r="G370" s="253"/>
      <c r="H370" s="253"/>
      <c r="I370" s="253">
        <v>-3609.5</v>
      </c>
      <c r="J370" s="253" t="e">
        <f>#REF!+I370</f>
        <v>#REF!</v>
      </c>
      <c r="K370" s="253">
        <v>-3609.5</v>
      </c>
      <c r="L370" s="253" t="e">
        <f>#REF!+J370</f>
        <v>#REF!</v>
      </c>
      <c r="M370" s="253" t="e">
        <f>#REF!+K370</f>
        <v>#REF!</v>
      </c>
      <c r="N370" s="253" t="e">
        <f>#REF!+L370</f>
        <v>#REF!</v>
      </c>
      <c r="O370" s="253" t="e">
        <f>#REF!+M370</f>
        <v>#REF!</v>
      </c>
      <c r="P370" s="253" t="e">
        <f>#REF!+N370</f>
        <v>#REF!</v>
      </c>
      <c r="Q370" s="253" t="e">
        <f>#REF!+O370</f>
        <v>#REF!</v>
      </c>
      <c r="R370" s="253" t="e">
        <f>#REF!+P370</f>
        <v>#REF!</v>
      </c>
      <c r="S370" s="253" t="e">
        <f>#REF!+Q370</f>
        <v>#REF!</v>
      </c>
      <c r="T370" s="253" t="e">
        <f>#REF!+R370</f>
        <v>#REF!</v>
      </c>
      <c r="U370" s="253" t="e">
        <f>#REF!+S370</f>
        <v>#REF!</v>
      </c>
      <c r="V370" s="253" t="e">
        <f>#REF!+T370</f>
        <v>#REF!</v>
      </c>
      <c r="W370" s="253" t="e">
        <f>#REF!+U370</f>
        <v>#REF!</v>
      </c>
      <c r="X370" s="253" t="e">
        <f>#REF!+V370</f>
        <v>#REF!</v>
      </c>
      <c r="Y370" s="253" t="e">
        <f>#REF!+W370</f>
        <v>#REF!</v>
      </c>
    </row>
    <row r="371" spans="1:25" ht="38.25" hidden="1" customHeight="1" x14ac:dyDescent="0.2">
      <c r="A371" s="363" t="s">
        <v>1040</v>
      </c>
      <c r="B371" s="248" t="s">
        <v>343</v>
      </c>
      <c r="C371" s="268" t="s">
        <v>208</v>
      </c>
      <c r="D371" s="268" t="s">
        <v>194</v>
      </c>
      <c r="E371" s="268" t="s">
        <v>853</v>
      </c>
      <c r="F371" s="268"/>
      <c r="G371" s="253"/>
      <c r="H371" s="253">
        <f t="shared" ref="H371:Q371" si="360">H372</f>
        <v>502.9</v>
      </c>
      <c r="I371" s="253">
        <f t="shared" si="360"/>
        <v>0</v>
      </c>
      <c r="J371" s="253">
        <f t="shared" si="360"/>
        <v>502.9</v>
      </c>
      <c r="K371" s="253">
        <f t="shared" si="360"/>
        <v>0</v>
      </c>
      <c r="L371" s="253">
        <f t="shared" si="360"/>
        <v>795.7</v>
      </c>
      <c r="M371" s="253">
        <f t="shared" si="360"/>
        <v>795.7</v>
      </c>
      <c r="N371" s="253">
        <f t="shared" si="360"/>
        <v>36</v>
      </c>
      <c r="O371" s="253">
        <f t="shared" si="360"/>
        <v>831.7</v>
      </c>
      <c r="P371" s="253">
        <f t="shared" si="360"/>
        <v>831.7</v>
      </c>
      <c r="Q371" s="253">
        <f t="shared" si="360"/>
        <v>-328.4</v>
      </c>
      <c r="R371" s="253">
        <f>R372+R373</f>
        <v>511.70000000000005</v>
      </c>
      <c r="S371" s="253">
        <f t="shared" ref="S371:X371" si="361">S372+S373</f>
        <v>-511.7</v>
      </c>
      <c r="T371" s="253">
        <f t="shared" si="361"/>
        <v>0</v>
      </c>
      <c r="U371" s="253">
        <f t="shared" si="361"/>
        <v>220</v>
      </c>
      <c r="V371" s="253">
        <f t="shared" si="361"/>
        <v>0</v>
      </c>
      <c r="W371" s="253">
        <f t="shared" si="361"/>
        <v>0</v>
      </c>
      <c r="X371" s="253">
        <f t="shared" si="361"/>
        <v>0</v>
      </c>
      <c r="Y371" s="253">
        <f t="shared" ref="Y371" si="362">Y372+Y373</f>
        <v>0</v>
      </c>
    </row>
    <row r="372" spans="1:25" ht="30" hidden="1" customHeight="1" x14ac:dyDescent="0.2">
      <c r="A372" s="363" t="s">
        <v>1159</v>
      </c>
      <c r="B372" s="248" t="s">
        <v>343</v>
      </c>
      <c r="C372" s="268" t="s">
        <v>208</v>
      </c>
      <c r="D372" s="268" t="s">
        <v>194</v>
      </c>
      <c r="E372" s="268" t="s">
        <v>760</v>
      </c>
      <c r="F372" s="268" t="s">
        <v>160</v>
      </c>
      <c r="G372" s="253"/>
      <c r="H372" s="253">
        <v>502.9</v>
      </c>
      <c r="I372" s="253">
        <v>0</v>
      </c>
      <c r="J372" s="253">
        <f t="shared" ref="J372:J380" si="363">H372+I372</f>
        <v>502.9</v>
      </c>
      <c r="K372" s="253">
        <v>0</v>
      </c>
      <c r="L372" s="253">
        <v>795.7</v>
      </c>
      <c r="M372" s="253">
        <v>795.7</v>
      </c>
      <c r="N372" s="253">
        <v>36</v>
      </c>
      <c r="O372" s="253">
        <f>M372+N372</f>
        <v>831.7</v>
      </c>
      <c r="P372" s="253">
        <v>831.7</v>
      </c>
      <c r="Q372" s="253">
        <v>-328.4</v>
      </c>
      <c r="R372" s="253">
        <f t="shared" si="340"/>
        <v>503.30000000000007</v>
      </c>
      <c r="S372" s="253">
        <v>-503.3</v>
      </c>
      <c r="T372" s="253">
        <f t="shared" ref="T372:T373" si="364">R372+S372</f>
        <v>0</v>
      </c>
      <c r="U372" s="253">
        <v>0</v>
      </c>
      <c r="V372" s="253">
        <f t="shared" ref="V372" si="365">T372+U372</f>
        <v>0</v>
      </c>
      <c r="W372" s="253">
        <v>0</v>
      </c>
      <c r="X372" s="253">
        <f t="shared" ref="X372:Y373" si="366">V372+W372</f>
        <v>0</v>
      </c>
      <c r="Y372" s="253">
        <f t="shared" si="366"/>
        <v>0</v>
      </c>
    </row>
    <row r="373" spans="1:25" ht="35.25" hidden="1" customHeight="1" x14ac:dyDescent="0.2">
      <c r="A373" s="387" t="s">
        <v>854</v>
      </c>
      <c r="B373" s="248" t="s">
        <v>343</v>
      </c>
      <c r="C373" s="268" t="s">
        <v>208</v>
      </c>
      <c r="D373" s="268" t="s">
        <v>194</v>
      </c>
      <c r="E373" s="268" t="s">
        <v>853</v>
      </c>
      <c r="F373" s="268" t="s">
        <v>767</v>
      </c>
      <c r="G373" s="253"/>
      <c r="H373" s="253">
        <v>5.6</v>
      </c>
      <c r="I373" s="253">
        <v>-0.52</v>
      </c>
      <c r="J373" s="253">
        <f t="shared" si="363"/>
        <v>5.08</v>
      </c>
      <c r="K373" s="253">
        <v>0</v>
      </c>
      <c r="L373" s="253">
        <v>8</v>
      </c>
      <c r="M373" s="253">
        <v>8</v>
      </c>
      <c r="N373" s="253">
        <v>0.4</v>
      </c>
      <c r="O373" s="253">
        <f>M373+N373</f>
        <v>8.4</v>
      </c>
      <c r="P373" s="253">
        <v>8.4</v>
      </c>
      <c r="Q373" s="253">
        <v>0</v>
      </c>
      <c r="R373" s="253">
        <f t="shared" si="340"/>
        <v>8.4</v>
      </c>
      <c r="S373" s="253">
        <v>-8.4</v>
      </c>
      <c r="T373" s="253">
        <f t="shared" si="364"/>
        <v>0</v>
      </c>
      <c r="U373" s="253">
        <v>220</v>
      </c>
      <c r="V373" s="253">
        <v>0</v>
      </c>
      <c r="W373" s="253">
        <v>0</v>
      </c>
      <c r="X373" s="253">
        <f t="shared" si="366"/>
        <v>0</v>
      </c>
      <c r="Y373" s="253">
        <v>0</v>
      </c>
    </row>
    <row r="374" spans="1:25" ht="33.75" hidden="1" customHeight="1" x14ac:dyDescent="0.2">
      <c r="A374" s="415" t="s">
        <v>1043</v>
      </c>
      <c r="B374" s="248" t="s">
        <v>343</v>
      </c>
      <c r="C374" s="268" t="s">
        <v>208</v>
      </c>
      <c r="D374" s="268" t="s">
        <v>194</v>
      </c>
      <c r="E374" s="268" t="s">
        <v>1088</v>
      </c>
      <c r="F374" s="268"/>
      <c r="G374" s="253"/>
      <c r="H374" s="253">
        <f>H375</f>
        <v>3669</v>
      </c>
      <c r="I374" s="253">
        <f>I375</f>
        <v>0</v>
      </c>
      <c r="J374" s="253">
        <f t="shared" si="363"/>
        <v>3669</v>
      </c>
      <c r="K374" s="253">
        <f>K375</f>
        <v>0</v>
      </c>
      <c r="L374" s="253">
        <f>L375</f>
        <v>3674.7</v>
      </c>
      <c r="M374" s="253">
        <f>M375</f>
        <v>3674.7</v>
      </c>
      <c r="N374" s="253">
        <f t="shared" ref="N374:Q374" si="367">N375</f>
        <v>-3674.7</v>
      </c>
      <c r="O374" s="253">
        <f t="shared" si="367"/>
        <v>0</v>
      </c>
      <c r="P374" s="253">
        <f t="shared" si="367"/>
        <v>0</v>
      </c>
      <c r="Q374" s="253">
        <f t="shared" si="367"/>
        <v>0</v>
      </c>
      <c r="R374" s="253">
        <f>R375</f>
        <v>0</v>
      </c>
      <c r="S374" s="253">
        <f t="shared" ref="S374:Y374" si="368">S375</f>
        <v>8352</v>
      </c>
      <c r="T374" s="253">
        <f t="shared" si="368"/>
        <v>8352</v>
      </c>
      <c r="U374" s="253">
        <f t="shared" si="368"/>
        <v>830</v>
      </c>
      <c r="V374" s="253">
        <f t="shared" si="368"/>
        <v>0</v>
      </c>
      <c r="W374" s="253">
        <f t="shared" si="368"/>
        <v>0</v>
      </c>
      <c r="X374" s="253">
        <f t="shared" si="368"/>
        <v>0</v>
      </c>
      <c r="Y374" s="253">
        <f t="shared" si="368"/>
        <v>0</v>
      </c>
    </row>
    <row r="375" spans="1:25" ht="33.75" hidden="1" customHeight="1" x14ac:dyDescent="0.2">
      <c r="A375" s="363" t="s">
        <v>759</v>
      </c>
      <c r="B375" s="248" t="s">
        <v>343</v>
      </c>
      <c r="C375" s="268" t="s">
        <v>208</v>
      </c>
      <c r="D375" s="268" t="s">
        <v>194</v>
      </c>
      <c r="E375" s="268" t="s">
        <v>1088</v>
      </c>
      <c r="F375" s="268" t="s">
        <v>767</v>
      </c>
      <c r="G375" s="253"/>
      <c r="H375" s="253">
        <v>3669</v>
      </c>
      <c r="I375" s="253">
        <v>0</v>
      </c>
      <c r="J375" s="253">
        <f t="shared" si="363"/>
        <v>3669</v>
      </c>
      <c r="K375" s="253">
        <v>0</v>
      </c>
      <c r="L375" s="253">
        <v>3674.7</v>
      </c>
      <c r="M375" s="253">
        <v>3674.7</v>
      </c>
      <c r="N375" s="253">
        <v>-3674.7</v>
      </c>
      <c r="O375" s="253">
        <f>M375+N375</f>
        <v>0</v>
      </c>
      <c r="P375" s="253">
        <v>0</v>
      </c>
      <c r="Q375" s="253">
        <v>0</v>
      </c>
      <c r="R375" s="253">
        <f t="shared" si="340"/>
        <v>0</v>
      </c>
      <c r="S375" s="253">
        <v>8352</v>
      </c>
      <c r="T375" s="253">
        <f t="shared" ref="T375" si="369">R375+S375</f>
        <v>8352</v>
      </c>
      <c r="U375" s="253">
        <v>830</v>
      </c>
      <c r="V375" s="253">
        <v>0</v>
      </c>
      <c r="W375" s="253">
        <v>0</v>
      </c>
      <c r="X375" s="253">
        <f t="shared" ref="X375" si="370">V375+W375</f>
        <v>0</v>
      </c>
      <c r="Y375" s="253">
        <v>0</v>
      </c>
    </row>
    <row r="376" spans="1:25" ht="18" hidden="1" customHeight="1" x14ac:dyDescent="0.2">
      <c r="A376" s="363" t="s">
        <v>885</v>
      </c>
      <c r="B376" s="248" t="s">
        <v>343</v>
      </c>
      <c r="C376" s="268" t="s">
        <v>208</v>
      </c>
      <c r="D376" s="268" t="s">
        <v>194</v>
      </c>
      <c r="E376" s="268" t="s">
        <v>886</v>
      </c>
      <c r="F376" s="268"/>
      <c r="G376" s="253"/>
      <c r="H376" s="253">
        <f>H377</f>
        <v>500</v>
      </c>
      <c r="I376" s="253">
        <f>I377</f>
        <v>845.40000000000009</v>
      </c>
      <c r="J376" s="253">
        <f t="shared" si="363"/>
        <v>1345.4</v>
      </c>
      <c r="K376" s="253">
        <f>K377</f>
        <v>264.01499999999999</v>
      </c>
      <c r="L376" s="253">
        <f>L377</f>
        <v>0</v>
      </c>
      <c r="M376" s="253">
        <f>M377</f>
        <v>0</v>
      </c>
      <c r="N376" s="253">
        <f t="shared" ref="N376:Q376" si="371">N377</f>
        <v>0</v>
      </c>
      <c r="O376" s="253">
        <f t="shared" si="371"/>
        <v>0</v>
      </c>
      <c r="P376" s="253">
        <f t="shared" si="371"/>
        <v>0</v>
      </c>
      <c r="Q376" s="253">
        <f t="shared" si="371"/>
        <v>0</v>
      </c>
      <c r="R376" s="253">
        <f>R377</f>
        <v>0</v>
      </c>
      <c r="S376" s="253">
        <f t="shared" ref="S376:Y376" si="372">S377</f>
        <v>0</v>
      </c>
      <c r="T376" s="253">
        <f t="shared" si="372"/>
        <v>0</v>
      </c>
      <c r="U376" s="253">
        <f t="shared" si="372"/>
        <v>0</v>
      </c>
      <c r="V376" s="253">
        <f t="shared" si="372"/>
        <v>0</v>
      </c>
      <c r="W376" s="253">
        <f t="shared" si="372"/>
        <v>0</v>
      </c>
      <c r="X376" s="253">
        <f t="shared" si="372"/>
        <v>0</v>
      </c>
      <c r="Y376" s="253">
        <f t="shared" si="372"/>
        <v>0</v>
      </c>
    </row>
    <row r="377" spans="1:25" ht="15.75" hidden="1" customHeight="1" x14ac:dyDescent="0.2">
      <c r="A377" s="363" t="s">
        <v>766</v>
      </c>
      <c r="B377" s="248" t="s">
        <v>343</v>
      </c>
      <c r="C377" s="268" t="s">
        <v>208</v>
      </c>
      <c r="D377" s="268" t="s">
        <v>194</v>
      </c>
      <c r="E377" s="268" t="s">
        <v>886</v>
      </c>
      <c r="F377" s="268" t="s">
        <v>767</v>
      </c>
      <c r="G377" s="253"/>
      <c r="H377" s="253">
        <v>500</v>
      </c>
      <c r="I377" s="253">
        <f>535.61+309.79</f>
        <v>845.40000000000009</v>
      </c>
      <c r="J377" s="253">
        <f t="shared" si="363"/>
        <v>1345.4</v>
      </c>
      <c r="K377" s="253">
        <v>264.01499999999999</v>
      </c>
      <c r="L377" s="253">
        <v>0</v>
      </c>
      <c r="M377" s="253">
        <v>0</v>
      </c>
      <c r="N377" s="253">
        <v>0</v>
      </c>
      <c r="O377" s="253">
        <f>M377+N377</f>
        <v>0</v>
      </c>
      <c r="P377" s="253">
        <v>0</v>
      </c>
      <c r="Q377" s="253">
        <v>0</v>
      </c>
      <c r="R377" s="253">
        <f t="shared" si="340"/>
        <v>0</v>
      </c>
      <c r="S377" s="253">
        <f t="shared" si="340"/>
        <v>0</v>
      </c>
      <c r="T377" s="253">
        <f t="shared" si="340"/>
        <v>0</v>
      </c>
      <c r="U377" s="253">
        <f t="shared" si="340"/>
        <v>0</v>
      </c>
      <c r="V377" s="253">
        <f t="shared" si="340"/>
        <v>0</v>
      </c>
      <c r="W377" s="253">
        <f t="shared" si="340"/>
        <v>0</v>
      </c>
      <c r="X377" s="253">
        <f t="shared" si="340"/>
        <v>0</v>
      </c>
      <c r="Y377" s="253">
        <f t="shared" si="340"/>
        <v>0</v>
      </c>
    </row>
    <row r="378" spans="1:25" ht="20.25" hidden="1" customHeight="1" x14ac:dyDescent="0.2">
      <c r="A378" s="363" t="s">
        <v>885</v>
      </c>
      <c r="B378" s="248" t="s">
        <v>343</v>
      </c>
      <c r="C378" s="268" t="s">
        <v>208</v>
      </c>
      <c r="D378" s="268" t="s">
        <v>194</v>
      </c>
      <c r="E378" s="268" t="s">
        <v>886</v>
      </c>
      <c r="F378" s="268"/>
      <c r="G378" s="253"/>
      <c r="H378" s="253">
        <f>H379</f>
        <v>500</v>
      </c>
      <c r="I378" s="253">
        <f>I379</f>
        <v>845.40000000000009</v>
      </c>
      <c r="J378" s="253">
        <f t="shared" si="363"/>
        <v>1345.4</v>
      </c>
      <c r="K378" s="253">
        <f>K379</f>
        <v>264.01499999999999</v>
      </c>
      <c r="L378" s="253">
        <f>L379</f>
        <v>0</v>
      </c>
      <c r="M378" s="253">
        <f>M379</f>
        <v>0</v>
      </c>
      <c r="N378" s="253">
        <f t="shared" ref="N378:Y378" si="373">N379</f>
        <v>0</v>
      </c>
      <c r="O378" s="253">
        <f t="shared" si="373"/>
        <v>0</v>
      </c>
      <c r="P378" s="253">
        <f t="shared" si="373"/>
        <v>1350</v>
      </c>
      <c r="Q378" s="253">
        <f t="shared" si="373"/>
        <v>1350</v>
      </c>
      <c r="R378" s="253">
        <f t="shared" si="373"/>
        <v>0</v>
      </c>
      <c r="S378" s="253">
        <f t="shared" si="373"/>
        <v>1350</v>
      </c>
      <c r="T378" s="253">
        <f t="shared" si="373"/>
        <v>0</v>
      </c>
      <c r="U378" s="253">
        <f t="shared" si="373"/>
        <v>700</v>
      </c>
      <c r="V378" s="253">
        <f t="shared" si="373"/>
        <v>0</v>
      </c>
      <c r="W378" s="253">
        <f t="shared" si="373"/>
        <v>0</v>
      </c>
      <c r="X378" s="253">
        <f t="shared" si="373"/>
        <v>0</v>
      </c>
      <c r="Y378" s="253">
        <f t="shared" si="373"/>
        <v>0</v>
      </c>
    </row>
    <row r="379" spans="1:25" ht="20.25" hidden="1" customHeight="1" x14ac:dyDescent="0.2">
      <c r="A379" s="363" t="s">
        <v>766</v>
      </c>
      <c r="B379" s="248" t="s">
        <v>343</v>
      </c>
      <c r="C379" s="268" t="s">
        <v>208</v>
      </c>
      <c r="D379" s="268" t="s">
        <v>194</v>
      </c>
      <c r="E379" s="268" t="s">
        <v>886</v>
      </c>
      <c r="F379" s="268" t="s">
        <v>767</v>
      </c>
      <c r="G379" s="253"/>
      <c r="H379" s="253">
        <v>500</v>
      </c>
      <c r="I379" s="253">
        <f>535.61+309.79</f>
        <v>845.40000000000009</v>
      </c>
      <c r="J379" s="253">
        <f t="shared" si="363"/>
        <v>1345.4</v>
      </c>
      <c r="K379" s="253">
        <v>264.01499999999999</v>
      </c>
      <c r="L379" s="253">
        <v>0</v>
      </c>
      <c r="M379" s="253">
        <v>0</v>
      </c>
      <c r="N379" s="253">
        <v>0</v>
      </c>
      <c r="O379" s="253">
        <f>M379+N379</f>
        <v>0</v>
      </c>
      <c r="P379" s="253">
        <f>650+700</f>
        <v>1350</v>
      </c>
      <c r="Q379" s="253">
        <f>O379+P379</f>
        <v>1350</v>
      </c>
      <c r="R379" s="253">
        <v>0</v>
      </c>
      <c r="S379" s="253">
        <f>Q379+R379</f>
        <v>1350</v>
      </c>
      <c r="T379" s="253">
        <v>0</v>
      </c>
      <c r="U379" s="253">
        <v>700</v>
      </c>
      <c r="V379" s="253">
        <v>0</v>
      </c>
      <c r="W379" s="253">
        <v>0</v>
      </c>
      <c r="X379" s="253">
        <f t="shared" ref="X379" si="374">V379+W379</f>
        <v>0</v>
      </c>
      <c r="Y379" s="253">
        <v>0</v>
      </c>
    </row>
    <row r="380" spans="1:25" s="427" customFormat="1" ht="15.75" x14ac:dyDescent="0.2">
      <c r="A380" s="566" t="s">
        <v>308</v>
      </c>
      <c r="B380" s="567"/>
      <c r="C380" s="567"/>
      <c r="D380" s="567"/>
      <c r="E380" s="567"/>
      <c r="F380" s="567"/>
      <c r="G380" s="270"/>
      <c r="H380" s="241">
        <f>H381</f>
        <v>4429.5</v>
      </c>
      <c r="I380" s="241">
        <f>I381</f>
        <v>0</v>
      </c>
      <c r="J380" s="270">
        <f t="shared" si="363"/>
        <v>4429.5</v>
      </c>
      <c r="K380" s="241">
        <f>K381</f>
        <v>0</v>
      </c>
      <c r="L380" s="241">
        <f>L381</f>
        <v>4492</v>
      </c>
      <c r="M380" s="241">
        <f>M381</f>
        <v>4492</v>
      </c>
      <c r="N380" s="241">
        <f>N381</f>
        <v>-46</v>
      </c>
      <c r="O380" s="241">
        <f t="shared" ref="O380:Y380" si="375">O381</f>
        <v>4446</v>
      </c>
      <c r="P380" s="241">
        <f t="shared" si="375"/>
        <v>4446</v>
      </c>
      <c r="Q380" s="241">
        <f t="shared" si="375"/>
        <v>0</v>
      </c>
      <c r="R380" s="241">
        <f t="shared" si="375"/>
        <v>4446</v>
      </c>
      <c r="S380" s="241">
        <f t="shared" si="375"/>
        <v>1977.7</v>
      </c>
      <c r="T380" s="241">
        <f t="shared" si="375"/>
        <v>6175</v>
      </c>
      <c r="U380" s="241">
        <f t="shared" si="375"/>
        <v>559</v>
      </c>
      <c r="V380" s="241">
        <f t="shared" si="375"/>
        <v>6175</v>
      </c>
      <c r="W380" s="241">
        <f t="shared" si="375"/>
        <v>393</v>
      </c>
      <c r="X380" s="241">
        <f t="shared" si="375"/>
        <v>6568</v>
      </c>
      <c r="Y380" s="241">
        <f t="shared" si="375"/>
        <v>6568</v>
      </c>
    </row>
    <row r="381" spans="1:25" s="429" customFormat="1" ht="14.25" x14ac:dyDescent="0.2">
      <c r="A381" s="440" t="s">
        <v>72</v>
      </c>
      <c r="B381" s="245">
        <v>800</v>
      </c>
      <c r="C381" s="246" t="s">
        <v>190</v>
      </c>
      <c r="D381" s="246"/>
      <c r="E381" s="246"/>
      <c r="F381" s="246"/>
      <c r="G381" s="271"/>
      <c r="H381" s="271">
        <f t="shared" ref="H381:X381" si="376">H382+H419</f>
        <v>4429.5</v>
      </c>
      <c r="I381" s="271">
        <f t="shared" si="376"/>
        <v>0</v>
      </c>
      <c r="J381" s="271">
        <f t="shared" si="376"/>
        <v>4429.5</v>
      </c>
      <c r="K381" s="271">
        <f t="shared" si="376"/>
        <v>0</v>
      </c>
      <c r="L381" s="271">
        <f t="shared" si="376"/>
        <v>4492</v>
      </c>
      <c r="M381" s="271">
        <f t="shared" si="376"/>
        <v>4492</v>
      </c>
      <c r="N381" s="271">
        <f t="shared" si="376"/>
        <v>-46</v>
      </c>
      <c r="O381" s="271">
        <f t="shared" si="376"/>
        <v>4446</v>
      </c>
      <c r="P381" s="271">
        <f t="shared" si="376"/>
        <v>4446</v>
      </c>
      <c r="Q381" s="271">
        <f t="shared" si="376"/>
        <v>0</v>
      </c>
      <c r="R381" s="271">
        <f t="shared" si="376"/>
        <v>4446</v>
      </c>
      <c r="S381" s="271">
        <f t="shared" si="376"/>
        <v>1977.7</v>
      </c>
      <c r="T381" s="271">
        <f t="shared" si="376"/>
        <v>6175</v>
      </c>
      <c r="U381" s="271">
        <f t="shared" si="376"/>
        <v>559</v>
      </c>
      <c r="V381" s="271">
        <f t="shared" si="376"/>
        <v>6175</v>
      </c>
      <c r="W381" s="271">
        <f t="shared" si="376"/>
        <v>393</v>
      </c>
      <c r="X381" s="271">
        <f t="shared" si="376"/>
        <v>6568</v>
      </c>
      <c r="Y381" s="271">
        <f t="shared" ref="Y381" si="377">Y382+Y419</f>
        <v>6568</v>
      </c>
    </row>
    <row r="382" spans="1:25" s="429" customFormat="1" ht="41.25" customHeight="1" x14ac:dyDescent="0.2">
      <c r="A382" s="440" t="s">
        <v>193</v>
      </c>
      <c r="B382" s="245">
        <v>800</v>
      </c>
      <c r="C382" s="246" t="s">
        <v>190</v>
      </c>
      <c r="D382" s="246" t="s">
        <v>194</v>
      </c>
      <c r="E382" s="246"/>
      <c r="F382" s="246"/>
      <c r="G382" s="271">
        <f>G396+G405</f>
        <v>0</v>
      </c>
      <c r="H382" s="271">
        <f t="shared" ref="H382:X382" si="378">H405+H409</f>
        <v>3350</v>
      </c>
      <c r="I382" s="271">
        <f t="shared" si="378"/>
        <v>0</v>
      </c>
      <c r="J382" s="271">
        <f t="shared" si="378"/>
        <v>3350</v>
      </c>
      <c r="K382" s="271">
        <f t="shared" si="378"/>
        <v>0</v>
      </c>
      <c r="L382" s="271">
        <f t="shared" si="378"/>
        <v>3426</v>
      </c>
      <c r="M382" s="271">
        <f t="shared" si="378"/>
        <v>3426</v>
      </c>
      <c r="N382" s="271">
        <f t="shared" si="378"/>
        <v>0</v>
      </c>
      <c r="O382" s="271">
        <f t="shared" si="378"/>
        <v>3426</v>
      </c>
      <c r="P382" s="271">
        <f t="shared" si="378"/>
        <v>3426</v>
      </c>
      <c r="Q382" s="271">
        <f t="shared" si="378"/>
        <v>0</v>
      </c>
      <c r="R382" s="271">
        <f t="shared" si="378"/>
        <v>3426</v>
      </c>
      <c r="S382" s="271">
        <f t="shared" si="378"/>
        <v>920.5</v>
      </c>
      <c r="T382" s="271">
        <f t="shared" si="378"/>
        <v>4371</v>
      </c>
      <c r="U382" s="271">
        <f t="shared" si="378"/>
        <v>163</v>
      </c>
      <c r="V382" s="271">
        <f t="shared" si="378"/>
        <v>4371</v>
      </c>
      <c r="W382" s="271">
        <f t="shared" si="378"/>
        <v>133</v>
      </c>
      <c r="X382" s="271">
        <f t="shared" si="378"/>
        <v>4504</v>
      </c>
      <c r="Y382" s="271">
        <f t="shared" ref="Y382" si="379">Y405+Y409</f>
        <v>4504</v>
      </c>
    </row>
    <row r="383" spans="1:25" ht="33.75" hidden="1" customHeight="1" x14ac:dyDescent="0.2">
      <c r="A383" s="255" t="s">
        <v>123</v>
      </c>
      <c r="B383" s="267">
        <v>800</v>
      </c>
      <c r="C383" s="248" t="s">
        <v>190</v>
      </c>
      <c r="D383" s="248" t="s">
        <v>194</v>
      </c>
      <c r="E383" s="256" t="s">
        <v>332</v>
      </c>
      <c r="F383" s="248"/>
      <c r="G383" s="253"/>
      <c r="H383" s="253"/>
      <c r="I383" s="253">
        <f>I384</f>
        <v>-1958.2</v>
      </c>
      <c r="J383" s="253">
        <f>J384</f>
        <v>-1958.2</v>
      </c>
      <c r="K383" s="253">
        <f>K384</f>
        <v>-1958.2</v>
      </c>
      <c r="L383" s="253">
        <f>L384</f>
        <v>-1958.2</v>
      </c>
      <c r="M383" s="253">
        <f>M384</f>
        <v>-3916.4</v>
      </c>
      <c r="N383" s="253">
        <f t="shared" ref="N383:Y383" si="380">N384</f>
        <v>-3916.4</v>
      </c>
      <c r="O383" s="253">
        <f t="shared" si="380"/>
        <v>-5874.6</v>
      </c>
      <c r="P383" s="253">
        <f t="shared" si="380"/>
        <v>-5874.6</v>
      </c>
      <c r="Q383" s="253">
        <f t="shared" si="380"/>
        <v>-9791</v>
      </c>
      <c r="R383" s="253">
        <f t="shared" si="380"/>
        <v>-9791</v>
      </c>
      <c r="S383" s="253">
        <f t="shared" si="380"/>
        <v>-15665.6</v>
      </c>
      <c r="T383" s="253">
        <f t="shared" si="380"/>
        <v>-15665.6</v>
      </c>
      <c r="U383" s="253">
        <f t="shared" si="380"/>
        <v>-25456.6</v>
      </c>
      <c r="V383" s="253">
        <f t="shared" si="380"/>
        <v>-25456.6</v>
      </c>
      <c r="W383" s="253">
        <f t="shared" si="380"/>
        <v>-41122.199999999997</v>
      </c>
      <c r="X383" s="253">
        <f t="shared" si="380"/>
        <v>-41122.199999999997</v>
      </c>
      <c r="Y383" s="253">
        <f t="shared" si="380"/>
        <v>-66578.799999999988</v>
      </c>
    </row>
    <row r="384" spans="1:25" hidden="1" x14ac:dyDescent="0.2">
      <c r="A384" s="255" t="s">
        <v>333</v>
      </c>
      <c r="B384" s="267">
        <v>800</v>
      </c>
      <c r="C384" s="248" t="s">
        <v>190</v>
      </c>
      <c r="D384" s="248" t="s">
        <v>194</v>
      </c>
      <c r="E384" s="256" t="s">
        <v>334</v>
      </c>
      <c r="F384" s="248"/>
      <c r="G384" s="253"/>
      <c r="H384" s="253"/>
      <c r="I384" s="253">
        <f>I385+I386+I387+I389+I392</f>
        <v>-1958.2</v>
      </c>
      <c r="J384" s="253">
        <f>J385+J386+J387+J389+J392</f>
        <v>-1958.2</v>
      </c>
      <c r="K384" s="253">
        <f>K385+K386+K387+K389+K392</f>
        <v>-1958.2</v>
      </c>
      <c r="L384" s="253">
        <f>L385+L386+L387+L389+L392</f>
        <v>-1958.2</v>
      </c>
      <c r="M384" s="253">
        <f>M385+M386+M387+M389+M392</f>
        <v>-3916.4</v>
      </c>
      <c r="N384" s="253">
        <f t="shared" ref="N384:X384" si="381">N385+N386+N387+N389+N392</f>
        <v>-3916.4</v>
      </c>
      <c r="O384" s="253">
        <f t="shared" si="381"/>
        <v>-5874.6</v>
      </c>
      <c r="P384" s="253">
        <f t="shared" si="381"/>
        <v>-5874.6</v>
      </c>
      <c r="Q384" s="253">
        <f t="shared" si="381"/>
        <v>-9791</v>
      </c>
      <c r="R384" s="253">
        <f t="shared" si="381"/>
        <v>-9791</v>
      </c>
      <c r="S384" s="253">
        <f t="shared" si="381"/>
        <v>-15665.6</v>
      </c>
      <c r="T384" s="253">
        <f t="shared" si="381"/>
        <v>-15665.6</v>
      </c>
      <c r="U384" s="253">
        <f t="shared" si="381"/>
        <v>-25456.6</v>
      </c>
      <c r="V384" s="253">
        <f t="shared" si="381"/>
        <v>-25456.6</v>
      </c>
      <c r="W384" s="253">
        <f t="shared" si="381"/>
        <v>-41122.199999999997</v>
      </c>
      <c r="X384" s="253">
        <f t="shared" si="381"/>
        <v>-41122.199999999997</v>
      </c>
      <c r="Y384" s="253">
        <f t="shared" ref="Y384" si="382">Y385+Y386+Y387+Y389+Y392</f>
        <v>-66578.799999999988</v>
      </c>
    </row>
    <row r="385" spans="1:25" hidden="1" x14ac:dyDescent="0.2">
      <c r="A385" s="255" t="s">
        <v>95</v>
      </c>
      <c r="B385" s="267">
        <v>800</v>
      </c>
      <c r="C385" s="248" t="s">
        <v>190</v>
      </c>
      <c r="D385" s="248" t="s">
        <v>194</v>
      </c>
      <c r="E385" s="256" t="s">
        <v>334</v>
      </c>
      <c r="F385" s="248" t="s">
        <v>96</v>
      </c>
      <c r="G385" s="253"/>
      <c r="H385" s="253"/>
      <c r="I385" s="253">
        <v>-1286.2</v>
      </c>
      <c r="J385" s="253">
        <f t="shared" ref="J385:J392" si="383">G385+I385</f>
        <v>-1286.2</v>
      </c>
      <c r="K385" s="253">
        <v>-1286.2</v>
      </c>
      <c r="L385" s="253">
        <f t="shared" ref="L385:Y392" si="384">H385+J385</f>
        <v>-1286.2</v>
      </c>
      <c r="M385" s="253">
        <f t="shared" si="384"/>
        <v>-2572.4</v>
      </c>
      <c r="N385" s="253">
        <f t="shared" si="384"/>
        <v>-2572.4</v>
      </c>
      <c r="O385" s="253">
        <f t="shared" si="384"/>
        <v>-3858.6000000000004</v>
      </c>
      <c r="P385" s="253">
        <f t="shared" si="384"/>
        <v>-3858.6000000000004</v>
      </c>
      <c r="Q385" s="253">
        <f t="shared" si="384"/>
        <v>-6431</v>
      </c>
      <c r="R385" s="253">
        <f t="shared" si="384"/>
        <v>-6431</v>
      </c>
      <c r="S385" s="253">
        <f t="shared" si="384"/>
        <v>-10289.6</v>
      </c>
      <c r="T385" s="253">
        <f t="shared" si="384"/>
        <v>-10289.6</v>
      </c>
      <c r="U385" s="253">
        <f t="shared" si="384"/>
        <v>-16720.599999999999</v>
      </c>
      <c r="V385" s="253">
        <f t="shared" si="384"/>
        <v>-16720.599999999999</v>
      </c>
      <c r="W385" s="253">
        <f t="shared" si="384"/>
        <v>-27010.199999999997</v>
      </c>
      <c r="X385" s="253">
        <f t="shared" si="384"/>
        <v>-27010.199999999997</v>
      </c>
      <c r="Y385" s="253">
        <f t="shared" si="384"/>
        <v>-43730.799999999996</v>
      </c>
    </row>
    <row r="386" spans="1:25" hidden="1" x14ac:dyDescent="0.2">
      <c r="A386" s="255" t="s">
        <v>97</v>
      </c>
      <c r="B386" s="267">
        <v>800</v>
      </c>
      <c r="C386" s="248" t="s">
        <v>190</v>
      </c>
      <c r="D386" s="248" t="s">
        <v>194</v>
      </c>
      <c r="E386" s="256" t="s">
        <v>334</v>
      </c>
      <c r="F386" s="248" t="s">
        <v>98</v>
      </c>
      <c r="G386" s="253"/>
      <c r="H386" s="253"/>
      <c r="I386" s="253">
        <v>-152</v>
      </c>
      <c r="J386" s="253">
        <f t="shared" si="383"/>
        <v>-152</v>
      </c>
      <c r="K386" s="253">
        <v>-152</v>
      </c>
      <c r="L386" s="253">
        <f t="shared" si="384"/>
        <v>-152</v>
      </c>
      <c r="M386" s="253">
        <f t="shared" si="384"/>
        <v>-304</v>
      </c>
      <c r="N386" s="253">
        <f t="shared" si="384"/>
        <v>-304</v>
      </c>
      <c r="O386" s="253">
        <f t="shared" si="384"/>
        <v>-456</v>
      </c>
      <c r="P386" s="253">
        <f t="shared" si="384"/>
        <v>-456</v>
      </c>
      <c r="Q386" s="253">
        <f t="shared" si="384"/>
        <v>-760</v>
      </c>
      <c r="R386" s="253">
        <f t="shared" si="384"/>
        <v>-760</v>
      </c>
      <c r="S386" s="253">
        <f t="shared" si="384"/>
        <v>-1216</v>
      </c>
      <c r="T386" s="253">
        <f t="shared" si="384"/>
        <v>-1216</v>
      </c>
      <c r="U386" s="253">
        <f t="shared" si="384"/>
        <v>-1976</v>
      </c>
      <c r="V386" s="253">
        <f t="shared" si="384"/>
        <v>-1976</v>
      </c>
      <c r="W386" s="253">
        <f t="shared" si="384"/>
        <v>-3192</v>
      </c>
      <c r="X386" s="253">
        <f t="shared" si="384"/>
        <v>-3192</v>
      </c>
      <c r="Y386" s="253">
        <f t="shared" si="384"/>
        <v>-5168</v>
      </c>
    </row>
    <row r="387" spans="1:25" ht="17.25" hidden="1" customHeight="1" x14ac:dyDescent="0.2">
      <c r="A387" s="255" t="s">
        <v>99</v>
      </c>
      <c r="B387" s="267">
        <v>800</v>
      </c>
      <c r="C387" s="248" t="s">
        <v>190</v>
      </c>
      <c r="D387" s="248" t="s">
        <v>194</v>
      </c>
      <c r="E387" s="256" t="s">
        <v>334</v>
      </c>
      <c r="F387" s="248" t="s">
        <v>100</v>
      </c>
      <c r="G387" s="253"/>
      <c r="H387" s="253"/>
      <c r="I387" s="253">
        <v>-53</v>
      </c>
      <c r="J387" s="253">
        <f t="shared" si="383"/>
        <v>-53</v>
      </c>
      <c r="K387" s="253">
        <v>-53</v>
      </c>
      <c r="L387" s="253">
        <f t="shared" si="384"/>
        <v>-53</v>
      </c>
      <c r="M387" s="253">
        <f t="shared" si="384"/>
        <v>-106</v>
      </c>
      <c r="N387" s="253">
        <f t="shared" si="384"/>
        <v>-106</v>
      </c>
      <c r="O387" s="253">
        <f t="shared" si="384"/>
        <v>-159</v>
      </c>
      <c r="P387" s="253">
        <f t="shared" si="384"/>
        <v>-159</v>
      </c>
      <c r="Q387" s="253">
        <f t="shared" si="384"/>
        <v>-265</v>
      </c>
      <c r="R387" s="253">
        <f t="shared" si="384"/>
        <v>-265</v>
      </c>
      <c r="S387" s="253">
        <f t="shared" si="384"/>
        <v>-424</v>
      </c>
      <c r="T387" s="253">
        <f t="shared" si="384"/>
        <v>-424</v>
      </c>
      <c r="U387" s="253">
        <f t="shared" si="384"/>
        <v>-689</v>
      </c>
      <c r="V387" s="253">
        <f t="shared" si="384"/>
        <v>-689</v>
      </c>
      <c r="W387" s="253">
        <f t="shared" si="384"/>
        <v>-1113</v>
      </c>
      <c r="X387" s="253">
        <f t="shared" si="384"/>
        <v>-1113</v>
      </c>
      <c r="Y387" s="253">
        <f t="shared" si="384"/>
        <v>-1802</v>
      </c>
    </row>
    <row r="388" spans="1:25" ht="25.5" hidden="1" customHeight="1" x14ac:dyDescent="0.2">
      <c r="A388" s="255" t="s">
        <v>101</v>
      </c>
      <c r="B388" s="267">
        <v>800</v>
      </c>
      <c r="C388" s="248" t="s">
        <v>190</v>
      </c>
      <c r="D388" s="248" t="s">
        <v>194</v>
      </c>
      <c r="E388" s="256" t="s">
        <v>334</v>
      </c>
      <c r="F388" s="248" t="s">
        <v>102</v>
      </c>
      <c r="G388" s="253"/>
      <c r="H388" s="253"/>
      <c r="I388" s="253" t="e">
        <f>#REF!+G388</f>
        <v>#REF!</v>
      </c>
      <c r="J388" s="253" t="e">
        <f t="shared" si="383"/>
        <v>#REF!</v>
      </c>
      <c r="K388" s="253" t="e">
        <f>H388+I388</f>
        <v>#REF!</v>
      </c>
      <c r="L388" s="253" t="e">
        <f t="shared" si="384"/>
        <v>#REF!</v>
      </c>
      <c r="M388" s="253" t="e">
        <f t="shared" si="384"/>
        <v>#REF!</v>
      </c>
      <c r="N388" s="253" t="e">
        <f t="shared" si="384"/>
        <v>#REF!</v>
      </c>
      <c r="O388" s="253" t="e">
        <f t="shared" si="384"/>
        <v>#REF!</v>
      </c>
      <c r="P388" s="253" t="e">
        <f t="shared" si="384"/>
        <v>#REF!</v>
      </c>
      <c r="Q388" s="253" t="e">
        <f t="shared" si="384"/>
        <v>#REF!</v>
      </c>
      <c r="R388" s="253" t="e">
        <f t="shared" si="384"/>
        <v>#REF!</v>
      </c>
      <c r="S388" s="253" t="e">
        <f t="shared" si="384"/>
        <v>#REF!</v>
      </c>
      <c r="T388" s="253" t="e">
        <f t="shared" si="384"/>
        <v>#REF!</v>
      </c>
      <c r="U388" s="253" t="e">
        <f t="shared" si="384"/>
        <v>#REF!</v>
      </c>
      <c r="V388" s="253" t="e">
        <f t="shared" si="384"/>
        <v>#REF!</v>
      </c>
      <c r="W388" s="253" t="e">
        <f t="shared" si="384"/>
        <v>#REF!</v>
      </c>
      <c r="X388" s="253" t="e">
        <f t="shared" si="384"/>
        <v>#REF!</v>
      </c>
      <c r="Y388" s="253" t="e">
        <f t="shared" si="384"/>
        <v>#REF!</v>
      </c>
    </row>
    <row r="389" spans="1:25" ht="15" hidden="1" customHeight="1" x14ac:dyDescent="0.2">
      <c r="A389" s="255" t="s">
        <v>93</v>
      </c>
      <c r="B389" s="267">
        <v>800</v>
      </c>
      <c r="C389" s="248" t="s">
        <v>190</v>
      </c>
      <c r="D389" s="248" t="s">
        <v>194</v>
      </c>
      <c r="E389" s="256" t="s">
        <v>334</v>
      </c>
      <c r="F389" s="248" t="s">
        <v>94</v>
      </c>
      <c r="G389" s="253"/>
      <c r="H389" s="253"/>
      <c r="I389" s="253">
        <v>-450</v>
      </c>
      <c r="J389" s="253">
        <f t="shared" si="383"/>
        <v>-450</v>
      </c>
      <c r="K389" s="253">
        <v>-450</v>
      </c>
      <c r="L389" s="253">
        <f t="shared" si="384"/>
        <v>-450</v>
      </c>
      <c r="M389" s="253">
        <f t="shared" si="384"/>
        <v>-900</v>
      </c>
      <c r="N389" s="253">
        <f t="shared" si="384"/>
        <v>-900</v>
      </c>
      <c r="O389" s="253">
        <f t="shared" si="384"/>
        <v>-1350</v>
      </c>
      <c r="P389" s="253">
        <f t="shared" si="384"/>
        <v>-1350</v>
      </c>
      <c r="Q389" s="253">
        <f t="shared" si="384"/>
        <v>-2250</v>
      </c>
      <c r="R389" s="253">
        <f t="shared" si="384"/>
        <v>-2250</v>
      </c>
      <c r="S389" s="253">
        <f t="shared" si="384"/>
        <v>-3600</v>
      </c>
      <c r="T389" s="253">
        <f t="shared" si="384"/>
        <v>-3600</v>
      </c>
      <c r="U389" s="253">
        <f t="shared" si="384"/>
        <v>-5850</v>
      </c>
      <c r="V389" s="253">
        <f t="shared" si="384"/>
        <v>-5850</v>
      </c>
      <c r="W389" s="253">
        <f t="shared" si="384"/>
        <v>-9450</v>
      </c>
      <c r="X389" s="253">
        <f t="shared" si="384"/>
        <v>-9450</v>
      </c>
      <c r="Y389" s="253">
        <f t="shared" si="384"/>
        <v>-15300</v>
      </c>
    </row>
    <row r="390" spans="1:25" ht="12.75" hidden="1" customHeight="1" x14ac:dyDescent="0.2">
      <c r="A390" s="255" t="s">
        <v>302</v>
      </c>
      <c r="B390" s="267">
        <v>800</v>
      </c>
      <c r="C390" s="248" t="s">
        <v>202</v>
      </c>
      <c r="D390" s="248" t="s">
        <v>212</v>
      </c>
      <c r="E390" s="256" t="s">
        <v>334</v>
      </c>
      <c r="F390" s="248" t="s">
        <v>303</v>
      </c>
      <c r="G390" s="253"/>
      <c r="H390" s="253"/>
      <c r="I390" s="253" t="e">
        <f>#REF!+G390</f>
        <v>#REF!</v>
      </c>
      <c r="J390" s="253" t="e">
        <f t="shared" si="383"/>
        <v>#REF!</v>
      </c>
      <c r="K390" s="253" t="e">
        <f>H390+I390</f>
        <v>#REF!</v>
      </c>
      <c r="L390" s="253" t="e">
        <f t="shared" si="384"/>
        <v>#REF!</v>
      </c>
      <c r="M390" s="253" t="e">
        <f t="shared" si="384"/>
        <v>#REF!</v>
      </c>
      <c r="N390" s="253" t="e">
        <f t="shared" si="384"/>
        <v>#REF!</v>
      </c>
      <c r="O390" s="253" t="e">
        <f t="shared" si="384"/>
        <v>#REF!</v>
      </c>
      <c r="P390" s="253" t="e">
        <f t="shared" si="384"/>
        <v>#REF!</v>
      </c>
      <c r="Q390" s="253" t="e">
        <f t="shared" si="384"/>
        <v>#REF!</v>
      </c>
      <c r="R390" s="253" t="e">
        <f t="shared" si="384"/>
        <v>#REF!</v>
      </c>
      <c r="S390" s="253" t="e">
        <f t="shared" si="384"/>
        <v>#REF!</v>
      </c>
      <c r="T390" s="253" t="e">
        <f t="shared" si="384"/>
        <v>#REF!</v>
      </c>
      <c r="U390" s="253" t="e">
        <f t="shared" si="384"/>
        <v>#REF!</v>
      </c>
      <c r="V390" s="253" t="e">
        <f t="shared" si="384"/>
        <v>#REF!</v>
      </c>
      <c r="W390" s="253" t="e">
        <f t="shared" si="384"/>
        <v>#REF!</v>
      </c>
      <c r="X390" s="253" t="e">
        <f t="shared" si="384"/>
        <v>#REF!</v>
      </c>
      <c r="Y390" s="253" t="e">
        <f t="shared" si="384"/>
        <v>#REF!</v>
      </c>
    </row>
    <row r="391" spans="1:25" ht="12.75" hidden="1" customHeight="1" x14ac:dyDescent="0.2">
      <c r="A391" s="255" t="s">
        <v>63</v>
      </c>
      <c r="B391" s="267">
        <v>800</v>
      </c>
      <c r="C391" s="248" t="s">
        <v>190</v>
      </c>
      <c r="D391" s="248" t="s">
        <v>194</v>
      </c>
      <c r="E391" s="256" t="s">
        <v>334</v>
      </c>
      <c r="F391" s="248" t="s">
        <v>64</v>
      </c>
      <c r="G391" s="253"/>
      <c r="H391" s="253"/>
      <c r="I391" s="253" t="e">
        <f>#REF!+G391</f>
        <v>#REF!</v>
      </c>
      <c r="J391" s="253" t="e">
        <f t="shared" si="383"/>
        <v>#REF!</v>
      </c>
      <c r="K391" s="253" t="e">
        <f>H391+I391</f>
        <v>#REF!</v>
      </c>
      <c r="L391" s="253" t="e">
        <f t="shared" si="384"/>
        <v>#REF!</v>
      </c>
      <c r="M391" s="253" t="e">
        <f t="shared" si="384"/>
        <v>#REF!</v>
      </c>
      <c r="N391" s="253" t="e">
        <f t="shared" si="384"/>
        <v>#REF!</v>
      </c>
      <c r="O391" s="253" t="e">
        <f t="shared" si="384"/>
        <v>#REF!</v>
      </c>
      <c r="P391" s="253" t="e">
        <f t="shared" si="384"/>
        <v>#REF!</v>
      </c>
      <c r="Q391" s="253" t="e">
        <f t="shared" si="384"/>
        <v>#REF!</v>
      </c>
      <c r="R391" s="253" t="e">
        <f t="shared" si="384"/>
        <v>#REF!</v>
      </c>
      <c r="S391" s="253" t="e">
        <f t="shared" si="384"/>
        <v>#REF!</v>
      </c>
      <c r="T391" s="253" t="e">
        <f t="shared" si="384"/>
        <v>#REF!</v>
      </c>
      <c r="U391" s="253" t="e">
        <f t="shared" si="384"/>
        <v>#REF!</v>
      </c>
      <c r="V391" s="253" t="e">
        <f t="shared" si="384"/>
        <v>#REF!</v>
      </c>
      <c r="W391" s="253" t="e">
        <f t="shared" si="384"/>
        <v>#REF!</v>
      </c>
      <c r="X391" s="253" t="e">
        <f t="shared" si="384"/>
        <v>#REF!</v>
      </c>
      <c r="Y391" s="253" t="e">
        <f t="shared" si="384"/>
        <v>#REF!</v>
      </c>
    </row>
    <row r="392" spans="1:25" hidden="1" x14ac:dyDescent="0.2">
      <c r="A392" s="255" t="s">
        <v>103</v>
      </c>
      <c r="B392" s="267">
        <v>800</v>
      </c>
      <c r="C392" s="248" t="s">
        <v>190</v>
      </c>
      <c r="D392" s="248" t="s">
        <v>194</v>
      </c>
      <c r="E392" s="256" t="s">
        <v>334</v>
      </c>
      <c r="F392" s="248" t="s">
        <v>104</v>
      </c>
      <c r="G392" s="253"/>
      <c r="H392" s="253"/>
      <c r="I392" s="253">
        <v>-17</v>
      </c>
      <c r="J392" s="253">
        <f t="shared" si="383"/>
        <v>-17</v>
      </c>
      <c r="K392" s="253">
        <v>-17</v>
      </c>
      <c r="L392" s="253">
        <f t="shared" si="384"/>
        <v>-17</v>
      </c>
      <c r="M392" s="253">
        <f t="shared" si="384"/>
        <v>-34</v>
      </c>
      <c r="N392" s="253">
        <f t="shared" si="384"/>
        <v>-34</v>
      </c>
      <c r="O392" s="253">
        <f t="shared" si="384"/>
        <v>-51</v>
      </c>
      <c r="P392" s="253">
        <f t="shared" si="384"/>
        <v>-51</v>
      </c>
      <c r="Q392" s="253">
        <f t="shared" si="384"/>
        <v>-85</v>
      </c>
      <c r="R392" s="253">
        <f t="shared" si="384"/>
        <v>-85</v>
      </c>
      <c r="S392" s="253">
        <f t="shared" si="384"/>
        <v>-136</v>
      </c>
      <c r="T392" s="253">
        <f t="shared" si="384"/>
        <v>-136</v>
      </c>
      <c r="U392" s="253">
        <f t="shared" si="384"/>
        <v>-221</v>
      </c>
      <c r="V392" s="253">
        <f t="shared" si="384"/>
        <v>-221</v>
      </c>
      <c r="W392" s="253">
        <f t="shared" si="384"/>
        <v>-357</v>
      </c>
      <c r="X392" s="253">
        <f t="shared" si="384"/>
        <v>-357</v>
      </c>
      <c r="Y392" s="253">
        <f t="shared" si="384"/>
        <v>-578</v>
      </c>
    </row>
    <row r="393" spans="1:25" ht="12.75" hidden="1" customHeight="1" x14ac:dyDescent="0.2">
      <c r="A393" s="255" t="s">
        <v>105</v>
      </c>
      <c r="B393" s="267">
        <v>800</v>
      </c>
      <c r="C393" s="248" t="s">
        <v>190</v>
      </c>
      <c r="D393" s="248" t="s">
        <v>194</v>
      </c>
      <c r="E393" s="256" t="s">
        <v>334</v>
      </c>
      <c r="F393" s="248" t="s">
        <v>106</v>
      </c>
      <c r="G393" s="253"/>
      <c r="H393" s="253"/>
      <c r="I393" s="253" t="e">
        <f>#REF!+G393</f>
        <v>#REF!</v>
      </c>
      <c r="J393" s="253" t="e">
        <f>#REF!+I393</f>
        <v>#REF!</v>
      </c>
      <c r="K393" s="253" t="e">
        <f>#REF!+I393</f>
        <v>#REF!</v>
      </c>
      <c r="L393" s="253" t="e">
        <f>F393+J393</f>
        <v>#REF!</v>
      </c>
      <c r="M393" s="253" t="e">
        <f>G393+K393</f>
        <v>#REF!</v>
      </c>
      <c r="N393" s="253" t="e">
        <f t="shared" ref="N393:O393" si="385">H393+L393</f>
        <v>#REF!</v>
      </c>
      <c r="O393" s="253" t="e">
        <f t="shared" si="385"/>
        <v>#REF!</v>
      </c>
      <c r="P393" s="253" t="e">
        <f>J393+N393</f>
        <v>#REF!</v>
      </c>
      <c r="Q393" s="253" t="e">
        <f t="shared" ref="Q393:Y393" si="386">K393+O393</f>
        <v>#REF!</v>
      </c>
      <c r="R393" s="253" t="e">
        <f t="shared" si="386"/>
        <v>#REF!</v>
      </c>
      <c r="S393" s="253" t="e">
        <f t="shared" si="386"/>
        <v>#REF!</v>
      </c>
      <c r="T393" s="253" t="e">
        <f t="shared" si="386"/>
        <v>#REF!</v>
      </c>
      <c r="U393" s="253" t="e">
        <f t="shared" si="386"/>
        <v>#REF!</v>
      </c>
      <c r="V393" s="253" t="e">
        <f t="shared" si="386"/>
        <v>#REF!</v>
      </c>
      <c r="W393" s="253" t="e">
        <f t="shared" si="386"/>
        <v>#REF!</v>
      </c>
      <c r="X393" s="253" t="e">
        <f t="shared" si="386"/>
        <v>#REF!</v>
      </c>
      <c r="Y393" s="253" t="e">
        <f t="shared" si="386"/>
        <v>#REF!</v>
      </c>
    </row>
    <row r="394" spans="1:25" hidden="1" x14ac:dyDescent="0.2">
      <c r="A394" s="255" t="s">
        <v>309</v>
      </c>
      <c r="B394" s="267">
        <v>800</v>
      </c>
      <c r="C394" s="248" t="s">
        <v>190</v>
      </c>
      <c r="D394" s="248" t="s">
        <v>194</v>
      </c>
      <c r="E394" s="256" t="s">
        <v>310</v>
      </c>
      <c r="F394" s="248"/>
      <c r="G394" s="253"/>
      <c r="H394" s="253"/>
      <c r="I394" s="253">
        <f>I395</f>
        <v>-1321.6</v>
      </c>
      <c r="J394" s="253">
        <f>J395</f>
        <v>-1321.6</v>
      </c>
      <c r="K394" s="253">
        <f>K395</f>
        <v>-1321.6</v>
      </c>
      <c r="L394" s="253">
        <f>L395</f>
        <v>-1321.6</v>
      </c>
      <c r="M394" s="253">
        <f>M395</f>
        <v>-2643.2</v>
      </c>
      <c r="N394" s="253">
        <f t="shared" ref="N394:Y394" si="387">N395</f>
        <v>-2643.2</v>
      </c>
      <c r="O394" s="253">
        <f t="shared" si="387"/>
        <v>-3964.7999999999997</v>
      </c>
      <c r="P394" s="253">
        <f t="shared" si="387"/>
        <v>-3964.7999999999997</v>
      </c>
      <c r="Q394" s="253">
        <f t="shared" si="387"/>
        <v>-6608</v>
      </c>
      <c r="R394" s="253">
        <f t="shared" si="387"/>
        <v>-6608</v>
      </c>
      <c r="S394" s="253">
        <f t="shared" si="387"/>
        <v>-10572.8</v>
      </c>
      <c r="T394" s="253">
        <f t="shared" si="387"/>
        <v>-10572.8</v>
      </c>
      <c r="U394" s="253">
        <f t="shared" si="387"/>
        <v>-17180.8</v>
      </c>
      <c r="V394" s="253">
        <f t="shared" si="387"/>
        <v>-17180.8</v>
      </c>
      <c r="W394" s="253">
        <f t="shared" si="387"/>
        <v>-27753.599999999999</v>
      </c>
      <c r="X394" s="253">
        <f t="shared" si="387"/>
        <v>-27753.599999999999</v>
      </c>
      <c r="Y394" s="253">
        <f t="shared" si="387"/>
        <v>-44934.399999999994</v>
      </c>
    </row>
    <row r="395" spans="1:25" hidden="1" x14ac:dyDescent="0.2">
      <c r="A395" s="255" t="s">
        <v>95</v>
      </c>
      <c r="B395" s="267">
        <v>800</v>
      </c>
      <c r="C395" s="248" t="s">
        <v>190</v>
      </c>
      <c r="D395" s="248" t="s">
        <v>194</v>
      </c>
      <c r="E395" s="256" t="s">
        <v>310</v>
      </c>
      <c r="F395" s="248" t="s">
        <v>96</v>
      </c>
      <c r="G395" s="253"/>
      <c r="H395" s="253"/>
      <c r="I395" s="253">
        <v>-1321.6</v>
      </c>
      <c r="J395" s="253">
        <f>G395+I395</f>
        <v>-1321.6</v>
      </c>
      <c r="K395" s="253">
        <v>-1321.6</v>
      </c>
      <c r="L395" s="253">
        <f>H395+J395</f>
        <v>-1321.6</v>
      </c>
      <c r="M395" s="253">
        <f>I395+K395</f>
        <v>-2643.2</v>
      </c>
      <c r="N395" s="253">
        <f t="shared" ref="N395:O395" si="388">J395+L395</f>
        <v>-2643.2</v>
      </c>
      <c r="O395" s="253">
        <f t="shared" si="388"/>
        <v>-3964.7999999999997</v>
      </c>
      <c r="P395" s="253">
        <f>L395+N395</f>
        <v>-3964.7999999999997</v>
      </c>
      <c r="Q395" s="253">
        <f t="shared" ref="Q395:Y395" si="389">M395+O395</f>
        <v>-6608</v>
      </c>
      <c r="R395" s="253">
        <f t="shared" si="389"/>
        <v>-6608</v>
      </c>
      <c r="S395" s="253">
        <f t="shared" si="389"/>
        <v>-10572.8</v>
      </c>
      <c r="T395" s="253">
        <f t="shared" si="389"/>
        <v>-10572.8</v>
      </c>
      <c r="U395" s="253">
        <f t="shared" si="389"/>
        <v>-17180.8</v>
      </c>
      <c r="V395" s="253">
        <f t="shared" si="389"/>
        <v>-17180.8</v>
      </c>
      <c r="W395" s="253">
        <f t="shared" si="389"/>
        <v>-27753.599999999999</v>
      </c>
      <c r="X395" s="253">
        <f t="shared" si="389"/>
        <v>-27753.599999999999</v>
      </c>
      <c r="Y395" s="253">
        <f t="shared" si="389"/>
        <v>-44934.399999999994</v>
      </c>
    </row>
    <row r="396" spans="1:25" ht="29.25" hidden="1" customHeight="1" x14ac:dyDescent="0.2">
      <c r="A396" s="255" t="s">
        <v>452</v>
      </c>
      <c r="B396" s="267">
        <v>800</v>
      </c>
      <c r="C396" s="248" t="s">
        <v>190</v>
      </c>
      <c r="D396" s="248" t="s">
        <v>194</v>
      </c>
      <c r="E396" s="256" t="s">
        <v>450</v>
      </c>
      <c r="F396" s="248"/>
      <c r="G396" s="253">
        <f t="shared" ref="G396:X396" si="390">G397+G399</f>
        <v>0</v>
      </c>
      <c r="H396" s="253"/>
      <c r="I396" s="253">
        <f t="shared" si="390"/>
        <v>-3138.3999999999996</v>
      </c>
      <c r="J396" s="253" t="e">
        <f t="shared" si="390"/>
        <v>#REF!</v>
      </c>
      <c r="K396" s="253">
        <f t="shared" si="390"/>
        <v>-3138.3999999999996</v>
      </c>
      <c r="L396" s="253" t="e">
        <f>L397+L399</f>
        <v>#REF!</v>
      </c>
      <c r="M396" s="253" t="e">
        <f t="shared" si="390"/>
        <v>#REF!</v>
      </c>
      <c r="N396" s="253" t="e">
        <f t="shared" si="390"/>
        <v>#REF!</v>
      </c>
      <c r="O396" s="253" t="e">
        <f t="shared" si="390"/>
        <v>#REF!</v>
      </c>
      <c r="P396" s="253" t="e">
        <f t="shared" si="390"/>
        <v>#REF!</v>
      </c>
      <c r="Q396" s="253" t="e">
        <f t="shared" si="390"/>
        <v>#REF!</v>
      </c>
      <c r="R396" s="253" t="e">
        <f t="shared" si="390"/>
        <v>#REF!</v>
      </c>
      <c r="S396" s="253" t="e">
        <f t="shared" si="390"/>
        <v>#REF!</v>
      </c>
      <c r="T396" s="253" t="e">
        <f t="shared" si="390"/>
        <v>#REF!</v>
      </c>
      <c r="U396" s="253" t="e">
        <f t="shared" si="390"/>
        <v>#REF!</v>
      </c>
      <c r="V396" s="253" t="e">
        <f t="shared" si="390"/>
        <v>#REF!</v>
      </c>
      <c r="W396" s="253" t="e">
        <f t="shared" si="390"/>
        <v>#REF!</v>
      </c>
      <c r="X396" s="253" t="e">
        <f t="shared" si="390"/>
        <v>#REF!</v>
      </c>
      <c r="Y396" s="253" t="e">
        <f t="shared" ref="Y396" si="391">Y397+Y399</f>
        <v>#REF!</v>
      </c>
    </row>
    <row r="397" spans="1:25" ht="18.75" hidden="1" customHeight="1" x14ac:dyDescent="0.2">
      <c r="A397" s="255" t="s">
        <v>451</v>
      </c>
      <c r="B397" s="267">
        <v>800</v>
      </c>
      <c r="C397" s="248" t="s">
        <v>190</v>
      </c>
      <c r="D397" s="248" t="s">
        <v>194</v>
      </c>
      <c r="E397" s="256" t="s">
        <v>485</v>
      </c>
      <c r="F397" s="248"/>
      <c r="G397" s="253"/>
      <c r="H397" s="253"/>
      <c r="I397" s="253">
        <f>I398</f>
        <v>-1512.8</v>
      </c>
      <c r="J397" s="253" t="e">
        <f>J398</f>
        <v>#REF!</v>
      </c>
      <c r="K397" s="253">
        <f>K398</f>
        <v>-1512.8</v>
      </c>
      <c r="L397" s="253" t="e">
        <f>L398</f>
        <v>#REF!</v>
      </c>
      <c r="M397" s="253" t="e">
        <f>M398</f>
        <v>#REF!</v>
      </c>
      <c r="N397" s="253" t="e">
        <f t="shared" ref="N397:Y397" si="392">N398</f>
        <v>#REF!</v>
      </c>
      <c r="O397" s="253" t="e">
        <f t="shared" si="392"/>
        <v>#REF!</v>
      </c>
      <c r="P397" s="253" t="e">
        <f t="shared" si="392"/>
        <v>#REF!</v>
      </c>
      <c r="Q397" s="253" t="e">
        <f t="shared" si="392"/>
        <v>#REF!</v>
      </c>
      <c r="R397" s="253" t="e">
        <f t="shared" si="392"/>
        <v>#REF!</v>
      </c>
      <c r="S397" s="253" t="e">
        <f t="shared" si="392"/>
        <v>#REF!</v>
      </c>
      <c r="T397" s="253" t="e">
        <f t="shared" si="392"/>
        <v>#REF!</v>
      </c>
      <c r="U397" s="253" t="e">
        <f t="shared" si="392"/>
        <v>#REF!</v>
      </c>
      <c r="V397" s="253" t="e">
        <f t="shared" si="392"/>
        <v>#REF!</v>
      </c>
      <c r="W397" s="253" t="e">
        <f t="shared" si="392"/>
        <v>#REF!</v>
      </c>
      <c r="X397" s="253" t="e">
        <f t="shared" si="392"/>
        <v>#REF!</v>
      </c>
      <c r="Y397" s="253" t="e">
        <f t="shared" si="392"/>
        <v>#REF!</v>
      </c>
    </row>
    <row r="398" spans="1:25" ht="15.75" hidden="1" customHeight="1" x14ac:dyDescent="0.2">
      <c r="A398" s="255" t="s">
        <v>95</v>
      </c>
      <c r="B398" s="267">
        <v>800</v>
      </c>
      <c r="C398" s="248" t="s">
        <v>190</v>
      </c>
      <c r="D398" s="248" t="s">
        <v>194</v>
      </c>
      <c r="E398" s="256" t="s">
        <v>485</v>
      </c>
      <c r="F398" s="248" t="s">
        <v>96</v>
      </c>
      <c r="G398" s="253"/>
      <c r="H398" s="253"/>
      <c r="I398" s="253">
        <v>-1512.8</v>
      </c>
      <c r="J398" s="253" t="e">
        <f>#REF!+I398</f>
        <v>#REF!</v>
      </c>
      <c r="K398" s="253">
        <v>-1512.8</v>
      </c>
      <c r="L398" s="253" t="e">
        <f>#REF!+J398</f>
        <v>#REF!</v>
      </c>
      <c r="M398" s="253" t="e">
        <f>#REF!+K398</f>
        <v>#REF!</v>
      </c>
      <c r="N398" s="253" t="e">
        <f>#REF!+L398</f>
        <v>#REF!</v>
      </c>
      <c r="O398" s="253" t="e">
        <f>#REF!+M398</f>
        <v>#REF!</v>
      </c>
      <c r="P398" s="253" t="e">
        <f>#REF!+N398</f>
        <v>#REF!</v>
      </c>
      <c r="Q398" s="253" t="e">
        <f>#REF!+O398</f>
        <v>#REF!</v>
      </c>
      <c r="R398" s="253" t="e">
        <f>#REF!+P398</f>
        <v>#REF!</v>
      </c>
      <c r="S398" s="253" t="e">
        <f>#REF!+Q398</f>
        <v>#REF!</v>
      </c>
      <c r="T398" s="253" t="e">
        <f>#REF!+R398</f>
        <v>#REF!</v>
      </c>
      <c r="U398" s="253" t="e">
        <f>#REF!+S398</f>
        <v>#REF!</v>
      </c>
      <c r="V398" s="253" t="e">
        <f>#REF!+T398</f>
        <v>#REF!</v>
      </c>
      <c r="W398" s="253" t="e">
        <f>#REF!+U398</f>
        <v>#REF!</v>
      </c>
      <c r="X398" s="253" t="e">
        <f>#REF!+V398</f>
        <v>#REF!</v>
      </c>
      <c r="Y398" s="253" t="e">
        <f>#REF!+W398</f>
        <v>#REF!</v>
      </c>
    </row>
    <row r="399" spans="1:25" ht="27.75" hidden="1" customHeight="1" x14ac:dyDescent="0.2">
      <c r="A399" s="255" t="s">
        <v>734</v>
      </c>
      <c r="B399" s="267">
        <v>800</v>
      </c>
      <c r="C399" s="248" t="s">
        <v>190</v>
      </c>
      <c r="D399" s="248" t="s">
        <v>194</v>
      </c>
      <c r="E399" s="256" t="s">
        <v>486</v>
      </c>
      <c r="F399" s="248"/>
      <c r="G399" s="253"/>
      <c r="H399" s="253"/>
      <c r="I399" s="253">
        <f>I400+I401+I402+I403+I404</f>
        <v>-1625.6</v>
      </c>
      <c r="J399" s="253" t="e">
        <f>J400+J401+J402+J403+J404</f>
        <v>#REF!</v>
      </c>
      <c r="K399" s="253">
        <f>K400+K401+K402+K403+K404</f>
        <v>-1625.6</v>
      </c>
      <c r="L399" s="253" t="e">
        <f>L400+L401+L402+L403+L404</f>
        <v>#REF!</v>
      </c>
      <c r="M399" s="253" t="e">
        <f>M400+M401+M402+M403+M404</f>
        <v>#REF!</v>
      </c>
      <c r="N399" s="253" t="e">
        <f t="shared" ref="N399:X399" si="393">N400+N401+N402+N403+N404</f>
        <v>#REF!</v>
      </c>
      <c r="O399" s="253" t="e">
        <f t="shared" si="393"/>
        <v>#REF!</v>
      </c>
      <c r="P399" s="253" t="e">
        <f t="shared" si="393"/>
        <v>#REF!</v>
      </c>
      <c r="Q399" s="253" t="e">
        <f t="shared" si="393"/>
        <v>#REF!</v>
      </c>
      <c r="R399" s="253" t="e">
        <f t="shared" si="393"/>
        <v>#REF!</v>
      </c>
      <c r="S399" s="253" t="e">
        <f t="shared" si="393"/>
        <v>#REF!</v>
      </c>
      <c r="T399" s="253" t="e">
        <f t="shared" si="393"/>
        <v>#REF!</v>
      </c>
      <c r="U399" s="253" t="e">
        <f t="shared" si="393"/>
        <v>#REF!</v>
      </c>
      <c r="V399" s="253" t="e">
        <f t="shared" si="393"/>
        <v>#REF!</v>
      </c>
      <c r="W399" s="253" t="e">
        <f t="shared" si="393"/>
        <v>#REF!</v>
      </c>
      <c r="X399" s="253" t="e">
        <f t="shared" si="393"/>
        <v>#REF!</v>
      </c>
      <c r="Y399" s="253" t="e">
        <f t="shared" ref="Y399" si="394">Y400+Y401+Y402+Y403+Y404</f>
        <v>#REF!</v>
      </c>
    </row>
    <row r="400" spans="1:25" ht="13.5" hidden="1" customHeight="1" x14ac:dyDescent="0.2">
      <c r="A400" s="255" t="s">
        <v>95</v>
      </c>
      <c r="B400" s="267">
        <v>800</v>
      </c>
      <c r="C400" s="248" t="s">
        <v>190</v>
      </c>
      <c r="D400" s="248" t="s">
        <v>194</v>
      </c>
      <c r="E400" s="256" t="s">
        <v>486</v>
      </c>
      <c r="F400" s="248" t="s">
        <v>96</v>
      </c>
      <c r="G400" s="253"/>
      <c r="H400" s="253"/>
      <c r="I400" s="253">
        <v>-1288.5999999999999</v>
      </c>
      <c r="J400" s="253" t="e">
        <f>#REF!+I400</f>
        <v>#REF!</v>
      </c>
      <c r="K400" s="253">
        <v>-1288.5999999999999</v>
      </c>
      <c r="L400" s="253" t="e">
        <f>#REF!+J400</f>
        <v>#REF!</v>
      </c>
      <c r="M400" s="253" t="e">
        <f>#REF!+K400</f>
        <v>#REF!</v>
      </c>
      <c r="N400" s="253" t="e">
        <f>#REF!+L400</f>
        <v>#REF!</v>
      </c>
      <c r="O400" s="253" t="e">
        <f>#REF!+M400</f>
        <v>#REF!</v>
      </c>
      <c r="P400" s="253" t="e">
        <f>#REF!+N400</f>
        <v>#REF!</v>
      </c>
      <c r="Q400" s="253" t="e">
        <f>#REF!+O400</f>
        <v>#REF!</v>
      </c>
      <c r="R400" s="253" t="e">
        <f>#REF!+P400</f>
        <v>#REF!</v>
      </c>
      <c r="S400" s="253" t="e">
        <f>#REF!+Q400</f>
        <v>#REF!</v>
      </c>
      <c r="T400" s="253" t="e">
        <f>#REF!+R400</f>
        <v>#REF!</v>
      </c>
      <c r="U400" s="253" t="e">
        <f>#REF!+S400</f>
        <v>#REF!</v>
      </c>
      <c r="V400" s="253" t="e">
        <f>#REF!+T400</f>
        <v>#REF!</v>
      </c>
      <c r="W400" s="253" t="e">
        <f>#REF!+U400</f>
        <v>#REF!</v>
      </c>
      <c r="X400" s="253" t="e">
        <f>#REF!+V400</f>
        <v>#REF!</v>
      </c>
      <c r="Y400" s="253" t="e">
        <f>#REF!+W400</f>
        <v>#REF!</v>
      </c>
    </row>
    <row r="401" spans="1:25" ht="13.5" hidden="1" customHeight="1" x14ac:dyDescent="0.2">
      <c r="A401" s="255" t="s">
        <v>97</v>
      </c>
      <c r="B401" s="267">
        <v>800</v>
      </c>
      <c r="C401" s="248" t="s">
        <v>190</v>
      </c>
      <c r="D401" s="248" t="s">
        <v>194</v>
      </c>
      <c r="E401" s="256" t="s">
        <v>486</v>
      </c>
      <c r="F401" s="267" t="s">
        <v>98</v>
      </c>
      <c r="G401" s="253"/>
      <c r="H401" s="253"/>
      <c r="I401" s="253">
        <v>-35</v>
      </c>
      <c r="J401" s="253" t="e">
        <f>#REF!+I401</f>
        <v>#REF!</v>
      </c>
      <c r="K401" s="253">
        <v>-35</v>
      </c>
      <c r="L401" s="253" t="e">
        <f>#REF!+J401</f>
        <v>#REF!</v>
      </c>
      <c r="M401" s="253" t="e">
        <f>#REF!+K401</f>
        <v>#REF!</v>
      </c>
      <c r="N401" s="253" t="e">
        <f>#REF!+L401</f>
        <v>#REF!</v>
      </c>
      <c r="O401" s="253" t="e">
        <f>#REF!+M401</f>
        <v>#REF!</v>
      </c>
      <c r="P401" s="253" t="e">
        <f>#REF!+N401</f>
        <v>#REF!</v>
      </c>
      <c r="Q401" s="253" t="e">
        <f>#REF!+O401</f>
        <v>#REF!</v>
      </c>
      <c r="R401" s="253" t="e">
        <f>#REF!+P401</f>
        <v>#REF!</v>
      </c>
      <c r="S401" s="253" t="e">
        <f>#REF!+Q401</f>
        <v>#REF!</v>
      </c>
      <c r="T401" s="253" t="e">
        <f>#REF!+R401</f>
        <v>#REF!</v>
      </c>
      <c r="U401" s="253" t="e">
        <f>#REF!+S401</f>
        <v>#REF!</v>
      </c>
      <c r="V401" s="253" t="e">
        <f>#REF!+T401</f>
        <v>#REF!</v>
      </c>
      <c r="W401" s="253" t="e">
        <f>#REF!+U401</f>
        <v>#REF!</v>
      </c>
      <c r="X401" s="253" t="e">
        <f>#REF!+V401</f>
        <v>#REF!</v>
      </c>
      <c r="Y401" s="253" t="e">
        <f>#REF!+W401</f>
        <v>#REF!</v>
      </c>
    </row>
    <row r="402" spans="1:25" ht="28.5" hidden="1" customHeight="1" x14ac:dyDescent="0.2">
      <c r="A402" s="255" t="s">
        <v>99</v>
      </c>
      <c r="B402" s="267">
        <v>800</v>
      </c>
      <c r="C402" s="248" t="s">
        <v>190</v>
      </c>
      <c r="D402" s="248" t="s">
        <v>194</v>
      </c>
      <c r="E402" s="256" t="s">
        <v>486</v>
      </c>
      <c r="F402" s="248" t="s">
        <v>100</v>
      </c>
      <c r="G402" s="253"/>
      <c r="H402" s="253"/>
      <c r="I402" s="253">
        <v>-85</v>
      </c>
      <c r="J402" s="253" t="e">
        <f>#REF!+I402</f>
        <v>#REF!</v>
      </c>
      <c r="K402" s="253">
        <v>-85</v>
      </c>
      <c r="L402" s="253" t="e">
        <f>#REF!+J402</f>
        <v>#REF!</v>
      </c>
      <c r="M402" s="253" t="e">
        <f>#REF!+K402</f>
        <v>#REF!</v>
      </c>
      <c r="N402" s="253" t="e">
        <f>#REF!+L402</f>
        <v>#REF!</v>
      </c>
      <c r="O402" s="253" t="e">
        <f>#REF!+M402</f>
        <v>#REF!</v>
      </c>
      <c r="P402" s="253" t="e">
        <f>#REF!+N402</f>
        <v>#REF!</v>
      </c>
      <c r="Q402" s="253" t="e">
        <f>#REF!+O402</f>
        <v>#REF!</v>
      </c>
      <c r="R402" s="253" t="e">
        <f>#REF!+P402</f>
        <v>#REF!</v>
      </c>
      <c r="S402" s="253" t="e">
        <f>#REF!+Q402</f>
        <v>#REF!</v>
      </c>
      <c r="T402" s="253" t="e">
        <f>#REF!+R402</f>
        <v>#REF!</v>
      </c>
      <c r="U402" s="253" t="e">
        <f>#REF!+S402</f>
        <v>#REF!</v>
      </c>
      <c r="V402" s="253" t="e">
        <f>#REF!+T402</f>
        <v>#REF!</v>
      </c>
      <c r="W402" s="253" t="e">
        <f>#REF!+U402</f>
        <v>#REF!</v>
      </c>
      <c r="X402" s="253" t="e">
        <f>#REF!+V402</f>
        <v>#REF!</v>
      </c>
      <c r="Y402" s="253" t="e">
        <f>#REF!+W402</f>
        <v>#REF!</v>
      </c>
    </row>
    <row r="403" spans="1:25" ht="23.25" hidden="1" customHeight="1" x14ac:dyDescent="0.2">
      <c r="A403" s="255" t="s">
        <v>93</v>
      </c>
      <c r="B403" s="267">
        <v>800</v>
      </c>
      <c r="C403" s="248" t="s">
        <v>190</v>
      </c>
      <c r="D403" s="248" t="s">
        <v>194</v>
      </c>
      <c r="E403" s="256" t="s">
        <v>486</v>
      </c>
      <c r="F403" s="248" t="s">
        <v>94</v>
      </c>
      <c r="G403" s="253"/>
      <c r="H403" s="253"/>
      <c r="I403" s="253">
        <v>-200</v>
      </c>
      <c r="J403" s="253" t="e">
        <f>#REF!+I403</f>
        <v>#REF!</v>
      </c>
      <c r="K403" s="253">
        <v>-200</v>
      </c>
      <c r="L403" s="253" t="e">
        <f>#REF!+J403</f>
        <v>#REF!</v>
      </c>
      <c r="M403" s="253" t="e">
        <f>#REF!+K403</f>
        <v>#REF!</v>
      </c>
      <c r="N403" s="253" t="e">
        <f>#REF!+L403</f>
        <v>#REF!</v>
      </c>
      <c r="O403" s="253" t="e">
        <f>#REF!+M403</f>
        <v>#REF!</v>
      </c>
      <c r="P403" s="253" t="e">
        <f>#REF!+N403</f>
        <v>#REF!</v>
      </c>
      <c r="Q403" s="253" t="e">
        <f>#REF!+O403</f>
        <v>#REF!</v>
      </c>
      <c r="R403" s="253" t="e">
        <f>#REF!+P403</f>
        <v>#REF!</v>
      </c>
      <c r="S403" s="253" t="e">
        <f>#REF!+Q403</f>
        <v>#REF!</v>
      </c>
      <c r="T403" s="253" t="e">
        <f>#REF!+R403</f>
        <v>#REF!</v>
      </c>
      <c r="U403" s="253" t="e">
        <f>#REF!+S403</f>
        <v>#REF!</v>
      </c>
      <c r="V403" s="253" t="e">
        <f>#REF!+T403</f>
        <v>#REF!</v>
      </c>
      <c r="W403" s="253" t="e">
        <f>#REF!+U403</f>
        <v>#REF!</v>
      </c>
      <c r="X403" s="253" t="e">
        <f>#REF!+V403</f>
        <v>#REF!</v>
      </c>
      <c r="Y403" s="253" t="e">
        <f>#REF!+W403</f>
        <v>#REF!</v>
      </c>
    </row>
    <row r="404" spans="1:25" ht="18.75" hidden="1" customHeight="1" x14ac:dyDescent="0.2">
      <c r="A404" s="255" t="s">
        <v>103</v>
      </c>
      <c r="B404" s="248">
        <v>800</v>
      </c>
      <c r="C404" s="248" t="s">
        <v>190</v>
      </c>
      <c r="D404" s="248" t="s">
        <v>194</v>
      </c>
      <c r="E404" s="248" t="s">
        <v>486</v>
      </c>
      <c r="F404" s="248" t="s">
        <v>104</v>
      </c>
      <c r="G404" s="253"/>
      <c r="H404" s="253"/>
      <c r="I404" s="253">
        <v>-17</v>
      </c>
      <c r="J404" s="253" t="e">
        <f>#REF!+I404</f>
        <v>#REF!</v>
      </c>
      <c r="K404" s="253">
        <v>-17</v>
      </c>
      <c r="L404" s="253" t="e">
        <f>#REF!+J404</f>
        <v>#REF!</v>
      </c>
      <c r="M404" s="253" t="e">
        <f>#REF!+K404</f>
        <v>#REF!</v>
      </c>
      <c r="N404" s="253" t="e">
        <f>#REF!+L404</f>
        <v>#REF!</v>
      </c>
      <c r="O404" s="253" t="e">
        <f>#REF!+M404</f>
        <v>#REF!</v>
      </c>
      <c r="P404" s="253" t="e">
        <f>#REF!+N404</f>
        <v>#REF!</v>
      </c>
      <c r="Q404" s="253" t="e">
        <f>#REF!+O404</f>
        <v>#REF!</v>
      </c>
      <c r="R404" s="253" t="e">
        <f>#REF!+P404</f>
        <v>#REF!</v>
      </c>
      <c r="S404" s="253" t="e">
        <f>#REF!+Q404</f>
        <v>#REF!</v>
      </c>
      <c r="T404" s="253" t="e">
        <f>#REF!+R404</f>
        <v>#REF!</v>
      </c>
      <c r="U404" s="253" t="e">
        <f>#REF!+S404</f>
        <v>#REF!</v>
      </c>
      <c r="V404" s="253" t="e">
        <f>#REF!+T404</f>
        <v>#REF!</v>
      </c>
      <c r="W404" s="253" t="e">
        <f>#REF!+U404</f>
        <v>#REF!</v>
      </c>
      <c r="X404" s="253" t="e">
        <f>#REF!+V404</f>
        <v>#REF!</v>
      </c>
      <c r="Y404" s="253" t="e">
        <f>#REF!+W404</f>
        <v>#REF!</v>
      </c>
    </row>
    <row r="405" spans="1:25" ht="26.25" customHeight="1" x14ac:dyDescent="0.2">
      <c r="A405" s="255" t="s">
        <v>452</v>
      </c>
      <c r="B405" s="248">
        <v>800</v>
      </c>
      <c r="C405" s="248" t="s">
        <v>190</v>
      </c>
      <c r="D405" s="248" t="s">
        <v>194</v>
      </c>
      <c r="E405" s="248" t="s">
        <v>864</v>
      </c>
      <c r="F405" s="248"/>
      <c r="G405" s="258">
        <f>G406+G409</f>
        <v>0</v>
      </c>
      <c r="H405" s="258">
        <f t="shared" ref="H405:Y405" si="395">H406</f>
        <v>1495</v>
      </c>
      <c r="I405" s="258">
        <f t="shared" si="395"/>
        <v>0</v>
      </c>
      <c r="J405" s="258">
        <f t="shared" si="395"/>
        <v>1495</v>
      </c>
      <c r="K405" s="258">
        <f t="shared" si="395"/>
        <v>0</v>
      </c>
      <c r="L405" s="258">
        <f t="shared" si="395"/>
        <v>1502</v>
      </c>
      <c r="M405" s="258">
        <f t="shared" si="395"/>
        <v>1502</v>
      </c>
      <c r="N405" s="258">
        <f t="shared" si="395"/>
        <v>0</v>
      </c>
      <c r="O405" s="258">
        <f t="shared" si="395"/>
        <v>1502</v>
      </c>
      <c r="P405" s="258">
        <f t="shared" si="395"/>
        <v>1502</v>
      </c>
      <c r="Q405" s="258">
        <f t="shared" si="395"/>
        <v>0</v>
      </c>
      <c r="R405" s="258">
        <f t="shared" si="395"/>
        <v>1502</v>
      </c>
      <c r="S405" s="258">
        <f t="shared" si="395"/>
        <v>407.5</v>
      </c>
      <c r="T405" s="258">
        <f t="shared" si="395"/>
        <v>1934</v>
      </c>
      <c r="U405" s="258">
        <f t="shared" si="395"/>
        <v>50</v>
      </c>
      <c r="V405" s="258">
        <f t="shared" si="395"/>
        <v>1934</v>
      </c>
      <c r="W405" s="258">
        <f t="shared" si="395"/>
        <v>56</v>
      </c>
      <c r="X405" s="258">
        <f t="shared" si="395"/>
        <v>1990</v>
      </c>
      <c r="Y405" s="258">
        <f t="shared" si="395"/>
        <v>1990</v>
      </c>
    </row>
    <row r="406" spans="1:25" ht="18.75" customHeight="1" x14ac:dyDescent="0.2">
      <c r="A406" s="255" t="s">
        <v>451</v>
      </c>
      <c r="B406" s="248">
        <v>800</v>
      </c>
      <c r="C406" s="248" t="s">
        <v>190</v>
      </c>
      <c r="D406" s="248" t="s">
        <v>194</v>
      </c>
      <c r="E406" s="248" t="s">
        <v>893</v>
      </c>
      <c r="F406" s="248"/>
      <c r="G406" s="253"/>
      <c r="H406" s="253">
        <f>H407+H408</f>
        <v>1495</v>
      </c>
      <c r="I406" s="253">
        <f>I407+I408</f>
        <v>0</v>
      </c>
      <c r="J406" s="253">
        <f>H406+I406</f>
        <v>1495</v>
      </c>
      <c r="K406" s="253">
        <f>K407+K408</f>
        <v>0</v>
      </c>
      <c r="L406" s="253">
        <f>L407+L408</f>
        <v>1502</v>
      </c>
      <c r="M406" s="253">
        <f>M407+M408</f>
        <v>1502</v>
      </c>
      <c r="N406" s="253">
        <f t="shared" ref="N406:X406" si="396">N407+N408</f>
        <v>0</v>
      </c>
      <c r="O406" s="253">
        <f t="shared" si="396"/>
        <v>1502</v>
      </c>
      <c r="P406" s="253">
        <f t="shared" si="396"/>
        <v>1502</v>
      </c>
      <c r="Q406" s="253">
        <f t="shared" si="396"/>
        <v>0</v>
      </c>
      <c r="R406" s="253">
        <f t="shared" si="396"/>
        <v>1502</v>
      </c>
      <c r="S406" s="253">
        <f t="shared" si="396"/>
        <v>407.5</v>
      </c>
      <c r="T406" s="253">
        <f t="shared" si="396"/>
        <v>1934</v>
      </c>
      <c r="U406" s="253">
        <f t="shared" si="396"/>
        <v>50</v>
      </c>
      <c r="V406" s="253">
        <f t="shared" si="396"/>
        <v>1934</v>
      </c>
      <c r="W406" s="253">
        <f t="shared" si="396"/>
        <v>56</v>
      </c>
      <c r="X406" s="253">
        <f t="shared" si="396"/>
        <v>1990</v>
      </c>
      <c r="Y406" s="253">
        <f t="shared" ref="Y406" si="397">Y407+Y408</f>
        <v>1990</v>
      </c>
    </row>
    <row r="407" spans="1:25" ht="18.75" customHeight="1" x14ac:dyDescent="0.2">
      <c r="A407" s="255" t="s">
        <v>95</v>
      </c>
      <c r="B407" s="248">
        <v>800</v>
      </c>
      <c r="C407" s="248" t="s">
        <v>190</v>
      </c>
      <c r="D407" s="248" t="s">
        <v>194</v>
      </c>
      <c r="E407" s="248" t="s">
        <v>893</v>
      </c>
      <c r="F407" s="248" t="s">
        <v>96</v>
      </c>
      <c r="G407" s="253"/>
      <c r="H407" s="253">
        <v>1495</v>
      </c>
      <c r="I407" s="253">
        <v>-347</v>
      </c>
      <c r="J407" s="253">
        <f>H407+I407</f>
        <v>1148</v>
      </c>
      <c r="K407" s="253">
        <v>0</v>
      </c>
      <c r="L407" s="253">
        <v>1154</v>
      </c>
      <c r="M407" s="253">
        <v>1154</v>
      </c>
      <c r="N407" s="253">
        <v>0</v>
      </c>
      <c r="O407" s="253">
        <f>M407+N407</f>
        <v>1154</v>
      </c>
      <c r="P407" s="253">
        <v>1154</v>
      </c>
      <c r="Q407" s="253">
        <v>0</v>
      </c>
      <c r="R407" s="253">
        <f>P407+Q407</f>
        <v>1154</v>
      </c>
      <c r="S407" s="253">
        <v>312.60000000000002</v>
      </c>
      <c r="T407" s="253">
        <v>1485</v>
      </c>
      <c r="U407" s="253">
        <v>39</v>
      </c>
      <c r="V407" s="253">
        <v>1485</v>
      </c>
      <c r="W407" s="253">
        <v>43</v>
      </c>
      <c r="X407" s="253">
        <f t="shared" ref="X407:X408" si="398">V407+W407</f>
        <v>1528</v>
      </c>
      <c r="Y407" s="253">
        <v>1528</v>
      </c>
    </row>
    <row r="408" spans="1:25" ht="32.25" customHeight="1" x14ac:dyDescent="0.2">
      <c r="A408" s="371" t="s">
        <v>896</v>
      </c>
      <c r="B408" s="248">
        <v>800</v>
      </c>
      <c r="C408" s="248" t="s">
        <v>190</v>
      </c>
      <c r="D408" s="248" t="s">
        <v>194</v>
      </c>
      <c r="E408" s="248" t="s">
        <v>893</v>
      </c>
      <c r="F408" s="248" t="s">
        <v>894</v>
      </c>
      <c r="G408" s="253"/>
      <c r="H408" s="253">
        <v>0</v>
      </c>
      <c r="I408" s="253">
        <v>347</v>
      </c>
      <c r="J408" s="253">
        <f>H408+I408</f>
        <v>347</v>
      </c>
      <c r="K408" s="253">
        <v>0</v>
      </c>
      <c r="L408" s="253">
        <v>348</v>
      </c>
      <c r="M408" s="253">
        <v>348</v>
      </c>
      <c r="N408" s="253">
        <v>0</v>
      </c>
      <c r="O408" s="253">
        <f>M408+N408</f>
        <v>348</v>
      </c>
      <c r="P408" s="253">
        <v>348</v>
      </c>
      <c r="Q408" s="253">
        <v>0</v>
      </c>
      <c r="R408" s="253">
        <f t="shared" ref="R408:S431" si="399">P408+Q408</f>
        <v>348</v>
      </c>
      <c r="S408" s="253">
        <v>94.9</v>
      </c>
      <c r="T408" s="253">
        <v>449</v>
      </c>
      <c r="U408" s="253">
        <v>11</v>
      </c>
      <c r="V408" s="253">
        <v>449</v>
      </c>
      <c r="W408" s="253">
        <v>13</v>
      </c>
      <c r="X408" s="253">
        <f t="shared" si="398"/>
        <v>462</v>
      </c>
      <c r="Y408" s="253">
        <v>462</v>
      </c>
    </row>
    <row r="409" spans="1:25" ht="29.25" customHeight="1" x14ac:dyDescent="0.2">
      <c r="A409" s="255" t="s">
        <v>734</v>
      </c>
      <c r="B409" s="248">
        <v>800</v>
      </c>
      <c r="C409" s="248" t="s">
        <v>190</v>
      </c>
      <c r="D409" s="248" t="s">
        <v>194</v>
      </c>
      <c r="E409" s="248" t="s">
        <v>864</v>
      </c>
      <c r="F409" s="248"/>
      <c r="G409" s="258">
        <f>G410+G413+G414+G415+G416</f>
        <v>0</v>
      </c>
      <c r="H409" s="258">
        <f>H410+H411+H412+H413+H414+H415+H416+H417</f>
        <v>1855</v>
      </c>
      <c r="I409" s="258">
        <f>I410+I411+I412+I413+I414+I415+I416+I417</f>
        <v>0</v>
      </c>
      <c r="J409" s="258">
        <f>J410+J411+J412+J413+J414+J415+J416+J417</f>
        <v>1855</v>
      </c>
      <c r="K409" s="258">
        <f>K410+K411+K412+K413+K414+K415+K416+K417+K418</f>
        <v>0</v>
      </c>
      <c r="L409" s="258">
        <f>L410+L411+L412+L413+L414+L415+L416</f>
        <v>1924</v>
      </c>
      <c r="M409" s="258">
        <f>M410+M411+M412+M413+M414+M415+M416</f>
        <v>1924</v>
      </c>
      <c r="N409" s="258">
        <f t="shared" ref="N409:Q409" si="400">N410+N411+N412+N413+N414+N415+N416</f>
        <v>0</v>
      </c>
      <c r="O409" s="258">
        <f t="shared" si="400"/>
        <v>1924</v>
      </c>
      <c r="P409" s="258">
        <f t="shared" si="400"/>
        <v>1924</v>
      </c>
      <c r="Q409" s="258">
        <f t="shared" si="400"/>
        <v>0</v>
      </c>
      <c r="R409" s="258">
        <f>R410+R411+R412+R413+R414+R415+R416+R417</f>
        <v>1924</v>
      </c>
      <c r="S409" s="258">
        <f t="shared" ref="S409:X409" si="401">S410+S411+S412+S413+S414+S415+S416+S417</f>
        <v>513</v>
      </c>
      <c r="T409" s="258">
        <f t="shared" si="401"/>
        <v>2437</v>
      </c>
      <c r="U409" s="258">
        <f t="shared" si="401"/>
        <v>113</v>
      </c>
      <c r="V409" s="258">
        <f t="shared" si="401"/>
        <v>2437</v>
      </c>
      <c r="W409" s="258">
        <f t="shared" si="401"/>
        <v>77</v>
      </c>
      <c r="X409" s="258">
        <f t="shared" si="401"/>
        <v>2514</v>
      </c>
      <c r="Y409" s="258">
        <f t="shared" ref="Y409" si="402">Y410+Y411+Y412+Y413+Y414+Y415+Y416+Y417</f>
        <v>2514</v>
      </c>
    </row>
    <row r="410" spans="1:25" ht="18.75" customHeight="1" x14ac:dyDescent="0.2">
      <c r="A410" s="255" t="s">
        <v>95</v>
      </c>
      <c r="B410" s="248">
        <v>800</v>
      </c>
      <c r="C410" s="248" t="s">
        <v>190</v>
      </c>
      <c r="D410" s="248" t="s">
        <v>194</v>
      </c>
      <c r="E410" s="248" t="s">
        <v>864</v>
      </c>
      <c r="F410" s="248" t="s">
        <v>96</v>
      </c>
      <c r="G410" s="253"/>
      <c r="H410" s="253">
        <v>1384</v>
      </c>
      <c r="I410" s="253">
        <v>-321</v>
      </c>
      <c r="J410" s="253">
        <f>H410+I410</f>
        <v>1063</v>
      </c>
      <c r="K410" s="253">
        <v>0</v>
      </c>
      <c r="L410" s="253">
        <v>1081</v>
      </c>
      <c r="M410" s="253">
        <v>1081</v>
      </c>
      <c r="N410" s="253">
        <v>0</v>
      </c>
      <c r="O410" s="253">
        <f>M410+N410</f>
        <v>1081</v>
      </c>
      <c r="P410" s="253">
        <v>1081</v>
      </c>
      <c r="Q410" s="253">
        <v>0</v>
      </c>
      <c r="R410" s="253">
        <f t="shared" si="399"/>
        <v>1081</v>
      </c>
      <c r="S410" s="253">
        <v>238</v>
      </c>
      <c r="T410" s="253">
        <f t="shared" ref="T410:U418" si="403">R410+S410</f>
        <v>1319</v>
      </c>
      <c r="U410" s="253">
        <v>87</v>
      </c>
      <c r="V410" s="253">
        <v>1319</v>
      </c>
      <c r="W410" s="253">
        <v>59</v>
      </c>
      <c r="X410" s="253">
        <f t="shared" ref="X410:X418" si="404">V410+W410</f>
        <v>1378</v>
      </c>
      <c r="Y410" s="253">
        <v>1378</v>
      </c>
    </row>
    <row r="411" spans="1:25" ht="18.75" customHeight="1" x14ac:dyDescent="0.2">
      <c r="A411" s="255" t="s">
        <v>97</v>
      </c>
      <c r="B411" s="248">
        <v>800</v>
      </c>
      <c r="C411" s="248" t="s">
        <v>190</v>
      </c>
      <c r="D411" s="248" t="s">
        <v>194</v>
      </c>
      <c r="E411" s="248" t="s">
        <v>864</v>
      </c>
      <c r="F411" s="248" t="s">
        <v>98</v>
      </c>
      <c r="G411" s="253"/>
      <c r="H411" s="253">
        <v>230</v>
      </c>
      <c r="I411" s="253">
        <v>-200</v>
      </c>
      <c r="J411" s="253">
        <f t="shared" ref="J411:J417" si="405">H411+I411</f>
        <v>30</v>
      </c>
      <c r="K411" s="253">
        <v>0</v>
      </c>
      <c r="L411" s="253">
        <v>20</v>
      </c>
      <c r="M411" s="253">
        <v>20</v>
      </c>
      <c r="N411" s="253">
        <v>0</v>
      </c>
      <c r="O411" s="253">
        <f t="shared" ref="O411:O416" si="406">M411+N411</f>
        <v>20</v>
      </c>
      <c r="P411" s="253">
        <v>20</v>
      </c>
      <c r="Q411" s="253">
        <v>0</v>
      </c>
      <c r="R411" s="253">
        <f t="shared" si="399"/>
        <v>20</v>
      </c>
      <c r="S411" s="253">
        <v>10</v>
      </c>
      <c r="T411" s="253">
        <f t="shared" si="403"/>
        <v>30</v>
      </c>
      <c r="U411" s="253">
        <v>0</v>
      </c>
      <c r="V411" s="253">
        <v>30</v>
      </c>
      <c r="W411" s="253">
        <v>0</v>
      </c>
      <c r="X411" s="253">
        <f>V411+W411</f>
        <v>30</v>
      </c>
      <c r="Y411" s="253">
        <v>30</v>
      </c>
    </row>
    <row r="412" spans="1:25" ht="35.25" customHeight="1" x14ac:dyDescent="0.2">
      <c r="A412" s="371" t="s">
        <v>902</v>
      </c>
      <c r="B412" s="248">
        <v>800</v>
      </c>
      <c r="C412" s="248" t="s">
        <v>190</v>
      </c>
      <c r="D412" s="248" t="s">
        <v>194</v>
      </c>
      <c r="E412" s="248" t="s">
        <v>864</v>
      </c>
      <c r="F412" s="248" t="s">
        <v>901</v>
      </c>
      <c r="G412" s="253"/>
      <c r="H412" s="253">
        <v>0</v>
      </c>
      <c r="I412" s="253">
        <v>200</v>
      </c>
      <c r="J412" s="253">
        <f t="shared" si="405"/>
        <v>200</v>
      </c>
      <c r="K412" s="253">
        <v>0</v>
      </c>
      <c r="L412" s="253">
        <v>200</v>
      </c>
      <c r="M412" s="253">
        <v>200</v>
      </c>
      <c r="N412" s="253">
        <v>0</v>
      </c>
      <c r="O412" s="253">
        <f t="shared" si="406"/>
        <v>200</v>
      </c>
      <c r="P412" s="253">
        <v>200</v>
      </c>
      <c r="Q412" s="253">
        <v>0</v>
      </c>
      <c r="R412" s="253">
        <f t="shared" si="399"/>
        <v>200</v>
      </c>
      <c r="S412" s="253">
        <v>232</v>
      </c>
      <c r="T412" s="253">
        <f t="shared" si="403"/>
        <v>432</v>
      </c>
      <c r="U412" s="253">
        <v>0</v>
      </c>
      <c r="V412" s="253">
        <v>432</v>
      </c>
      <c r="W412" s="253">
        <v>0</v>
      </c>
      <c r="X412" s="253">
        <f t="shared" si="404"/>
        <v>432</v>
      </c>
      <c r="Y412" s="253">
        <v>432</v>
      </c>
    </row>
    <row r="413" spans="1:25" ht="35.25" customHeight="1" x14ac:dyDescent="0.2">
      <c r="A413" s="371" t="s">
        <v>896</v>
      </c>
      <c r="B413" s="248">
        <v>800</v>
      </c>
      <c r="C413" s="248" t="s">
        <v>190</v>
      </c>
      <c r="D413" s="248" t="s">
        <v>194</v>
      </c>
      <c r="E413" s="248" t="s">
        <v>864</v>
      </c>
      <c r="F413" s="248" t="s">
        <v>894</v>
      </c>
      <c r="G413" s="253"/>
      <c r="H413" s="253">
        <v>0</v>
      </c>
      <c r="I413" s="253">
        <v>321</v>
      </c>
      <c r="J413" s="253">
        <f t="shared" si="405"/>
        <v>321</v>
      </c>
      <c r="K413" s="253">
        <v>0</v>
      </c>
      <c r="L413" s="253">
        <v>327</v>
      </c>
      <c r="M413" s="253">
        <v>327</v>
      </c>
      <c r="N413" s="253">
        <v>0</v>
      </c>
      <c r="O413" s="253">
        <f t="shared" si="406"/>
        <v>327</v>
      </c>
      <c r="P413" s="253">
        <v>327</v>
      </c>
      <c r="Q413" s="253">
        <v>0</v>
      </c>
      <c r="R413" s="253">
        <f t="shared" si="399"/>
        <v>327</v>
      </c>
      <c r="S413" s="253">
        <v>72</v>
      </c>
      <c r="T413" s="253">
        <f t="shared" si="403"/>
        <v>399</v>
      </c>
      <c r="U413" s="253">
        <v>26</v>
      </c>
      <c r="V413" s="253">
        <v>399</v>
      </c>
      <c r="W413" s="253">
        <v>18</v>
      </c>
      <c r="X413" s="253">
        <f t="shared" si="404"/>
        <v>417</v>
      </c>
      <c r="Y413" s="253">
        <v>417</v>
      </c>
    </row>
    <row r="414" spans="1:25" ht="18.75" customHeight="1" x14ac:dyDescent="0.2">
      <c r="A414" s="255" t="s">
        <v>99</v>
      </c>
      <c r="B414" s="248">
        <v>800</v>
      </c>
      <c r="C414" s="248" t="s">
        <v>190</v>
      </c>
      <c r="D414" s="248" t="s">
        <v>194</v>
      </c>
      <c r="E414" s="248" t="s">
        <v>864</v>
      </c>
      <c r="F414" s="248" t="s">
        <v>100</v>
      </c>
      <c r="G414" s="253"/>
      <c r="H414" s="253">
        <v>31</v>
      </c>
      <c r="I414" s="253">
        <v>0</v>
      </c>
      <c r="J414" s="253">
        <f t="shared" si="405"/>
        <v>31</v>
      </c>
      <c r="K414" s="253">
        <v>0</v>
      </c>
      <c r="L414" s="253">
        <v>63</v>
      </c>
      <c r="M414" s="253">
        <v>63</v>
      </c>
      <c r="N414" s="253">
        <v>0</v>
      </c>
      <c r="O414" s="253">
        <f t="shared" si="406"/>
        <v>63</v>
      </c>
      <c r="P414" s="253">
        <v>63</v>
      </c>
      <c r="Q414" s="253">
        <v>0</v>
      </c>
      <c r="R414" s="253">
        <f t="shared" si="399"/>
        <v>63</v>
      </c>
      <c r="S414" s="253">
        <v>-36</v>
      </c>
      <c r="T414" s="253">
        <f t="shared" si="403"/>
        <v>27</v>
      </c>
      <c r="U414" s="253">
        <v>0</v>
      </c>
      <c r="V414" s="253">
        <v>27</v>
      </c>
      <c r="W414" s="253">
        <v>-27</v>
      </c>
      <c r="X414" s="253">
        <f t="shared" si="404"/>
        <v>0</v>
      </c>
      <c r="Y414" s="253">
        <v>0</v>
      </c>
    </row>
    <row r="415" spans="1:25" ht="18.75" customHeight="1" x14ac:dyDescent="0.2">
      <c r="A415" s="255" t="s">
        <v>93</v>
      </c>
      <c r="B415" s="248">
        <v>800</v>
      </c>
      <c r="C415" s="248" t="s">
        <v>190</v>
      </c>
      <c r="D415" s="248" t="s">
        <v>194</v>
      </c>
      <c r="E415" s="248" t="s">
        <v>864</v>
      </c>
      <c r="F415" s="248" t="s">
        <v>94</v>
      </c>
      <c r="G415" s="253"/>
      <c r="H415" s="253">
        <v>200</v>
      </c>
      <c r="I415" s="253">
        <v>0</v>
      </c>
      <c r="J415" s="253">
        <f t="shared" si="405"/>
        <v>200</v>
      </c>
      <c r="K415" s="253">
        <v>0</v>
      </c>
      <c r="L415" s="253">
        <v>230</v>
      </c>
      <c r="M415" s="253">
        <v>230</v>
      </c>
      <c r="N415" s="253">
        <v>0</v>
      </c>
      <c r="O415" s="253">
        <f t="shared" si="406"/>
        <v>230</v>
      </c>
      <c r="P415" s="253">
        <v>230</v>
      </c>
      <c r="Q415" s="253">
        <v>0</v>
      </c>
      <c r="R415" s="253">
        <f t="shared" si="399"/>
        <v>230</v>
      </c>
      <c r="S415" s="253">
        <v>0</v>
      </c>
      <c r="T415" s="253">
        <f t="shared" si="403"/>
        <v>230</v>
      </c>
      <c r="U415" s="253">
        <v>0</v>
      </c>
      <c r="V415" s="253">
        <v>230</v>
      </c>
      <c r="W415" s="253">
        <v>27</v>
      </c>
      <c r="X415" s="253">
        <f t="shared" si="404"/>
        <v>257</v>
      </c>
      <c r="Y415" s="253">
        <v>257</v>
      </c>
    </row>
    <row r="416" spans="1:25" ht="18.75" hidden="1" customHeight="1" x14ac:dyDescent="0.2">
      <c r="A416" s="255" t="s">
        <v>103</v>
      </c>
      <c r="B416" s="248">
        <v>800</v>
      </c>
      <c r="C416" s="248" t="s">
        <v>190</v>
      </c>
      <c r="D416" s="248" t="s">
        <v>194</v>
      </c>
      <c r="E416" s="248" t="s">
        <v>864</v>
      </c>
      <c r="F416" s="248" t="s">
        <v>104</v>
      </c>
      <c r="G416" s="253"/>
      <c r="H416" s="253">
        <v>10</v>
      </c>
      <c r="I416" s="253">
        <v>-0.62</v>
      </c>
      <c r="J416" s="253">
        <f t="shared" si="405"/>
        <v>9.3800000000000008</v>
      </c>
      <c r="K416" s="253">
        <v>-0.04</v>
      </c>
      <c r="L416" s="253">
        <v>3</v>
      </c>
      <c r="M416" s="253">
        <v>3</v>
      </c>
      <c r="N416" s="253">
        <v>0</v>
      </c>
      <c r="O416" s="253">
        <f t="shared" si="406"/>
        <v>3</v>
      </c>
      <c r="P416" s="253">
        <v>3</v>
      </c>
      <c r="Q416" s="253">
        <v>0</v>
      </c>
      <c r="R416" s="253">
        <f t="shared" si="399"/>
        <v>3</v>
      </c>
      <c r="S416" s="253">
        <v>-3</v>
      </c>
      <c r="T416" s="253">
        <f t="shared" si="403"/>
        <v>0</v>
      </c>
      <c r="U416" s="253">
        <v>0</v>
      </c>
      <c r="V416" s="253">
        <f t="shared" ref="V416:Y418" si="407">T416+U416</f>
        <v>0</v>
      </c>
      <c r="W416" s="253">
        <v>0</v>
      </c>
      <c r="X416" s="253">
        <f t="shared" si="404"/>
        <v>0</v>
      </c>
      <c r="Y416" s="253">
        <f t="shared" si="407"/>
        <v>0</v>
      </c>
    </row>
    <row r="417" spans="1:25" ht="18.75" hidden="1" customHeight="1" x14ac:dyDescent="0.2">
      <c r="A417" s="255" t="s">
        <v>400</v>
      </c>
      <c r="B417" s="248">
        <v>800</v>
      </c>
      <c r="C417" s="248" t="s">
        <v>190</v>
      </c>
      <c r="D417" s="248" t="s">
        <v>194</v>
      </c>
      <c r="E417" s="248" t="s">
        <v>864</v>
      </c>
      <c r="F417" s="248" t="s">
        <v>106</v>
      </c>
      <c r="G417" s="253"/>
      <c r="H417" s="253">
        <v>0</v>
      </c>
      <c r="I417" s="253">
        <v>0.62</v>
      </c>
      <c r="J417" s="253">
        <f t="shared" si="405"/>
        <v>0.62</v>
      </c>
      <c r="K417" s="253">
        <v>0</v>
      </c>
      <c r="L417" s="253">
        <v>0</v>
      </c>
      <c r="M417" s="253">
        <v>0</v>
      </c>
      <c r="N417" s="253">
        <v>0</v>
      </c>
      <c r="O417" s="253">
        <v>0</v>
      </c>
      <c r="P417" s="253">
        <v>0</v>
      </c>
      <c r="Q417" s="253">
        <v>0</v>
      </c>
      <c r="R417" s="253">
        <f t="shared" si="399"/>
        <v>0</v>
      </c>
      <c r="S417" s="253">
        <f t="shared" si="399"/>
        <v>0</v>
      </c>
      <c r="T417" s="253">
        <f t="shared" si="403"/>
        <v>0</v>
      </c>
      <c r="U417" s="253">
        <f t="shared" si="403"/>
        <v>0</v>
      </c>
      <c r="V417" s="253">
        <f t="shared" si="407"/>
        <v>0</v>
      </c>
      <c r="W417" s="253">
        <f t="shared" si="407"/>
        <v>0</v>
      </c>
      <c r="X417" s="253">
        <f t="shared" si="404"/>
        <v>0</v>
      </c>
      <c r="Y417" s="253">
        <f t="shared" si="407"/>
        <v>0</v>
      </c>
    </row>
    <row r="418" spans="1:25" ht="18.75" hidden="1" customHeight="1" x14ac:dyDescent="0.2">
      <c r="A418" s="255" t="s">
        <v>904</v>
      </c>
      <c r="B418" s="248">
        <v>800</v>
      </c>
      <c r="C418" s="248" t="s">
        <v>190</v>
      </c>
      <c r="D418" s="248" t="s">
        <v>194</v>
      </c>
      <c r="E418" s="248" t="s">
        <v>864</v>
      </c>
      <c r="F418" s="248" t="s">
        <v>903</v>
      </c>
      <c r="G418" s="253"/>
      <c r="H418" s="253"/>
      <c r="I418" s="253"/>
      <c r="J418" s="253"/>
      <c r="K418" s="253">
        <v>0.04</v>
      </c>
      <c r="L418" s="253">
        <v>0</v>
      </c>
      <c r="M418" s="253">
        <v>0</v>
      </c>
      <c r="N418" s="253">
        <v>0</v>
      </c>
      <c r="O418" s="253">
        <v>0</v>
      </c>
      <c r="P418" s="253">
        <v>0</v>
      </c>
      <c r="Q418" s="253">
        <v>0</v>
      </c>
      <c r="R418" s="253">
        <f t="shared" si="399"/>
        <v>0</v>
      </c>
      <c r="S418" s="253">
        <f t="shared" si="399"/>
        <v>0</v>
      </c>
      <c r="T418" s="253">
        <f t="shared" si="403"/>
        <v>0</v>
      </c>
      <c r="U418" s="253">
        <f t="shared" si="403"/>
        <v>0</v>
      </c>
      <c r="V418" s="253">
        <f t="shared" si="407"/>
        <v>0</v>
      </c>
      <c r="W418" s="253">
        <f t="shared" si="407"/>
        <v>0</v>
      </c>
      <c r="X418" s="253">
        <f t="shared" si="404"/>
        <v>0</v>
      </c>
      <c r="Y418" s="253">
        <f t="shared" si="407"/>
        <v>0</v>
      </c>
    </row>
    <row r="419" spans="1:25" s="429" customFormat="1" ht="30.75" customHeight="1" x14ac:dyDescent="0.2">
      <c r="A419" s="440" t="s">
        <v>199</v>
      </c>
      <c r="B419" s="246" t="s">
        <v>697</v>
      </c>
      <c r="C419" s="246" t="s">
        <v>190</v>
      </c>
      <c r="D419" s="246" t="s">
        <v>200</v>
      </c>
      <c r="E419" s="246"/>
      <c r="F419" s="246"/>
      <c r="G419" s="271">
        <f>G420+G426</f>
        <v>0</v>
      </c>
      <c r="H419" s="271">
        <f t="shared" ref="H419:X419" si="408">H426</f>
        <v>1079.5</v>
      </c>
      <c r="I419" s="271">
        <f t="shared" si="408"/>
        <v>0</v>
      </c>
      <c r="J419" s="271">
        <f t="shared" si="408"/>
        <v>1079.5</v>
      </c>
      <c r="K419" s="271">
        <f t="shared" si="408"/>
        <v>0</v>
      </c>
      <c r="L419" s="271">
        <f t="shared" si="408"/>
        <v>1066</v>
      </c>
      <c r="M419" s="271">
        <f t="shared" si="408"/>
        <v>1066</v>
      </c>
      <c r="N419" s="271">
        <f t="shared" si="408"/>
        <v>-46</v>
      </c>
      <c r="O419" s="271">
        <f t="shared" si="408"/>
        <v>1020</v>
      </c>
      <c r="P419" s="271">
        <f t="shared" si="408"/>
        <v>1020</v>
      </c>
      <c r="Q419" s="271">
        <f t="shared" si="408"/>
        <v>0</v>
      </c>
      <c r="R419" s="271">
        <f t="shared" si="408"/>
        <v>1020</v>
      </c>
      <c r="S419" s="271">
        <f t="shared" si="408"/>
        <v>1057.2</v>
      </c>
      <c r="T419" s="271">
        <f t="shared" si="408"/>
        <v>1804</v>
      </c>
      <c r="U419" s="271">
        <f t="shared" si="408"/>
        <v>396</v>
      </c>
      <c r="V419" s="271">
        <f t="shared" si="408"/>
        <v>1804</v>
      </c>
      <c r="W419" s="271">
        <f t="shared" si="408"/>
        <v>260</v>
      </c>
      <c r="X419" s="271">
        <f t="shared" si="408"/>
        <v>2064</v>
      </c>
      <c r="Y419" s="271">
        <f t="shared" ref="Y419" si="409">Y426</f>
        <v>2064</v>
      </c>
    </row>
    <row r="420" spans="1:25" ht="21" hidden="1" customHeight="1" x14ac:dyDescent="0.2">
      <c r="A420" s="255" t="s">
        <v>451</v>
      </c>
      <c r="B420" s="267">
        <v>800</v>
      </c>
      <c r="C420" s="248" t="s">
        <v>190</v>
      </c>
      <c r="D420" s="248" t="s">
        <v>200</v>
      </c>
      <c r="E420" s="256" t="s">
        <v>485</v>
      </c>
      <c r="F420" s="248"/>
      <c r="G420" s="253"/>
      <c r="H420" s="253"/>
      <c r="I420" s="253">
        <f>I421+I422+I423+I424+I425</f>
        <v>-836</v>
      </c>
      <c r="J420" s="253" t="e">
        <f>J421+J422+J423+J424+J425</f>
        <v>#REF!</v>
      </c>
      <c r="K420" s="253">
        <f>K421+K422+K423+K424+K425</f>
        <v>-836</v>
      </c>
      <c r="L420" s="253" t="e">
        <f>L421+L422+L423+L424+L425</f>
        <v>#REF!</v>
      </c>
      <c r="M420" s="253" t="e">
        <f>M421+M422+M423+M424+M425</f>
        <v>#REF!</v>
      </c>
      <c r="N420" s="253" t="e">
        <f t="shared" ref="N420:X420" si="410">N421+N422+N423+N424+N425</f>
        <v>#REF!</v>
      </c>
      <c r="O420" s="253" t="e">
        <f t="shared" si="410"/>
        <v>#REF!</v>
      </c>
      <c r="P420" s="253" t="e">
        <f t="shared" si="410"/>
        <v>#REF!</v>
      </c>
      <c r="Q420" s="253" t="e">
        <f t="shared" si="410"/>
        <v>#REF!</v>
      </c>
      <c r="R420" s="253" t="e">
        <f t="shared" si="410"/>
        <v>#REF!</v>
      </c>
      <c r="S420" s="253" t="e">
        <f t="shared" si="410"/>
        <v>#REF!</v>
      </c>
      <c r="T420" s="253" t="e">
        <f t="shared" si="410"/>
        <v>#REF!</v>
      </c>
      <c r="U420" s="253" t="e">
        <f t="shared" si="410"/>
        <v>#REF!</v>
      </c>
      <c r="V420" s="253" t="e">
        <f t="shared" si="410"/>
        <v>#REF!</v>
      </c>
      <c r="W420" s="253" t="e">
        <f t="shared" si="410"/>
        <v>#REF!</v>
      </c>
      <c r="X420" s="253" t="e">
        <f t="shared" si="410"/>
        <v>#REF!</v>
      </c>
      <c r="Y420" s="253" t="e">
        <f t="shared" ref="Y420" si="411">Y421+Y422+Y423+Y424+Y425</f>
        <v>#REF!</v>
      </c>
    </row>
    <row r="421" spans="1:25" ht="13.5" hidden="1" customHeight="1" x14ac:dyDescent="0.2">
      <c r="A421" s="255" t="s">
        <v>95</v>
      </c>
      <c r="B421" s="267">
        <v>800</v>
      </c>
      <c r="C421" s="248" t="s">
        <v>190</v>
      </c>
      <c r="D421" s="248" t="s">
        <v>200</v>
      </c>
      <c r="E421" s="256" t="s">
        <v>485</v>
      </c>
      <c r="F421" s="248" t="s">
        <v>96</v>
      </c>
      <c r="G421" s="253"/>
      <c r="H421" s="253"/>
      <c r="I421" s="253">
        <v>-750</v>
      </c>
      <c r="J421" s="253" t="e">
        <f>#REF!+I421</f>
        <v>#REF!</v>
      </c>
      <c r="K421" s="253">
        <v>-750</v>
      </c>
      <c r="L421" s="253" t="e">
        <f>#REF!+J421</f>
        <v>#REF!</v>
      </c>
      <c r="M421" s="253" t="e">
        <f>#REF!+K421</f>
        <v>#REF!</v>
      </c>
      <c r="N421" s="253" t="e">
        <f>#REF!+L421</f>
        <v>#REF!</v>
      </c>
      <c r="O421" s="253" t="e">
        <f>#REF!+M421</f>
        <v>#REF!</v>
      </c>
      <c r="P421" s="253" t="e">
        <f>#REF!+N421</f>
        <v>#REF!</v>
      </c>
      <c r="Q421" s="253" t="e">
        <f>#REF!+O421</f>
        <v>#REF!</v>
      </c>
      <c r="R421" s="253" t="e">
        <f>#REF!+P421</f>
        <v>#REF!</v>
      </c>
      <c r="S421" s="253" t="e">
        <f>#REF!+Q421</f>
        <v>#REF!</v>
      </c>
      <c r="T421" s="253" t="e">
        <f>#REF!+R421</f>
        <v>#REF!</v>
      </c>
      <c r="U421" s="253" t="e">
        <f>#REF!+S421</f>
        <v>#REF!</v>
      </c>
      <c r="V421" s="253" t="e">
        <f>#REF!+T421</f>
        <v>#REF!</v>
      </c>
      <c r="W421" s="253" t="e">
        <f>#REF!+U421</f>
        <v>#REF!</v>
      </c>
      <c r="X421" s="253" t="e">
        <f>#REF!+V421</f>
        <v>#REF!</v>
      </c>
      <c r="Y421" s="253" t="e">
        <f>#REF!+W421</f>
        <v>#REF!</v>
      </c>
    </row>
    <row r="422" spans="1:25" ht="13.5" hidden="1" customHeight="1" x14ac:dyDescent="0.2">
      <c r="A422" s="255" t="s">
        <v>97</v>
      </c>
      <c r="B422" s="267">
        <v>800</v>
      </c>
      <c r="C422" s="248" t="s">
        <v>190</v>
      </c>
      <c r="D422" s="248" t="s">
        <v>200</v>
      </c>
      <c r="E422" s="256" t="s">
        <v>485</v>
      </c>
      <c r="F422" s="267" t="s">
        <v>98</v>
      </c>
      <c r="G422" s="253"/>
      <c r="H422" s="253"/>
      <c r="I422" s="253">
        <v>-36</v>
      </c>
      <c r="J422" s="253" t="e">
        <f>#REF!+I422</f>
        <v>#REF!</v>
      </c>
      <c r="K422" s="253">
        <v>-36</v>
      </c>
      <c r="L422" s="253" t="e">
        <f>#REF!+J422</f>
        <v>#REF!</v>
      </c>
      <c r="M422" s="253" t="e">
        <f>#REF!+K422</f>
        <v>#REF!</v>
      </c>
      <c r="N422" s="253" t="e">
        <f>#REF!+L422</f>
        <v>#REF!</v>
      </c>
      <c r="O422" s="253" t="e">
        <f>#REF!+M422</f>
        <v>#REF!</v>
      </c>
      <c r="P422" s="253" t="e">
        <f>#REF!+N422</f>
        <v>#REF!</v>
      </c>
      <c r="Q422" s="253" t="e">
        <f>#REF!+O422</f>
        <v>#REF!</v>
      </c>
      <c r="R422" s="253" t="e">
        <f>#REF!+P422</f>
        <v>#REF!</v>
      </c>
      <c r="S422" s="253" t="e">
        <f>#REF!+Q422</f>
        <v>#REF!</v>
      </c>
      <c r="T422" s="253" t="e">
        <f>#REF!+R422</f>
        <v>#REF!</v>
      </c>
      <c r="U422" s="253" t="e">
        <f>#REF!+S422</f>
        <v>#REF!</v>
      </c>
      <c r="V422" s="253" t="e">
        <f>#REF!+T422</f>
        <v>#REF!</v>
      </c>
      <c r="W422" s="253" t="e">
        <f>#REF!+U422</f>
        <v>#REF!</v>
      </c>
      <c r="X422" s="253" t="e">
        <f>#REF!+V422</f>
        <v>#REF!</v>
      </c>
      <c r="Y422" s="253" t="e">
        <f>#REF!+W422</f>
        <v>#REF!</v>
      </c>
    </row>
    <row r="423" spans="1:25" ht="27" hidden="1" customHeight="1" x14ac:dyDescent="0.2">
      <c r="A423" s="255" t="s">
        <v>99</v>
      </c>
      <c r="B423" s="267">
        <v>800</v>
      </c>
      <c r="C423" s="248" t="s">
        <v>190</v>
      </c>
      <c r="D423" s="248" t="s">
        <v>200</v>
      </c>
      <c r="E423" s="256" t="s">
        <v>485</v>
      </c>
      <c r="F423" s="248" t="s">
        <v>100</v>
      </c>
      <c r="G423" s="253"/>
      <c r="H423" s="253"/>
      <c r="I423" s="253">
        <v>0</v>
      </c>
      <c r="J423" s="253" t="e">
        <f>#REF!+I423</f>
        <v>#REF!</v>
      </c>
      <c r="K423" s="253">
        <v>0</v>
      </c>
      <c r="L423" s="253" t="e">
        <f>#REF!+J423</f>
        <v>#REF!</v>
      </c>
      <c r="M423" s="253" t="e">
        <f>#REF!+K423</f>
        <v>#REF!</v>
      </c>
      <c r="N423" s="253" t="e">
        <f>#REF!+L423</f>
        <v>#REF!</v>
      </c>
      <c r="O423" s="253" t="e">
        <f>#REF!+M423</f>
        <v>#REF!</v>
      </c>
      <c r="P423" s="253" t="e">
        <f>#REF!+N423</f>
        <v>#REF!</v>
      </c>
      <c r="Q423" s="253" t="e">
        <f>#REF!+O423</f>
        <v>#REF!</v>
      </c>
      <c r="R423" s="253" t="e">
        <f>#REF!+P423</f>
        <v>#REF!</v>
      </c>
      <c r="S423" s="253" t="e">
        <f>#REF!+Q423</f>
        <v>#REF!</v>
      </c>
      <c r="T423" s="253" t="e">
        <f>#REF!+R423</f>
        <v>#REF!</v>
      </c>
      <c r="U423" s="253" t="e">
        <f>#REF!+S423</f>
        <v>#REF!</v>
      </c>
      <c r="V423" s="253" t="e">
        <f>#REF!+T423</f>
        <v>#REF!</v>
      </c>
      <c r="W423" s="253" t="e">
        <f>#REF!+U423</f>
        <v>#REF!</v>
      </c>
      <c r="X423" s="253" t="e">
        <f>#REF!+V423</f>
        <v>#REF!</v>
      </c>
      <c r="Y423" s="253" t="e">
        <f>#REF!+W423</f>
        <v>#REF!</v>
      </c>
    </row>
    <row r="424" spans="1:25" ht="20.25" hidden="1" customHeight="1" x14ac:dyDescent="0.2">
      <c r="A424" s="255" t="s">
        <v>93</v>
      </c>
      <c r="B424" s="267">
        <v>800</v>
      </c>
      <c r="C424" s="248" t="s">
        <v>190</v>
      </c>
      <c r="D424" s="248" t="s">
        <v>200</v>
      </c>
      <c r="E424" s="256" t="s">
        <v>485</v>
      </c>
      <c r="F424" s="248" t="s">
        <v>94</v>
      </c>
      <c r="G424" s="253"/>
      <c r="H424" s="253"/>
      <c r="I424" s="253">
        <v>-50</v>
      </c>
      <c r="J424" s="253" t="e">
        <f>#REF!+I424</f>
        <v>#REF!</v>
      </c>
      <c r="K424" s="253">
        <v>-50</v>
      </c>
      <c r="L424" s="253" t="e">
        <f>#REF!+J424</f>
        <v>#REF!</v>
      </c>
      <c r="M424" s="253" t="e">
        <f>#REF!+K424</f>
        <v>#REF!</v>
      </c>
      <c r="N424" s="253" t="e">
        <f>#REF!+L424</f>
        <v>#REF!</v>
      </c>
      <c r="O424" s="253" t="e">
        <f>#REF!+M424</f>
        <v>#REF!</v>
      </c>
      <c r="P424" s="253" t="e">
        <f>#REF!+N424</f>
        <v>#REF!</v>
      </c>
      <c r="Q424" s="253" t="e">
        <f>#REF!+O424</f>
        <v>#REF!</v>
      </c>
      <c r="R424" s="253" t="e">
        <f>#REF!+P424</f>
        <v>#REF!</v>
      </c>
      <c r="S424" s="253" t="e">
        <f>#REF!+Q424</f>
        <v>#REF!</v>
      </c>
      <c r="T424" s="253" t="e">
        <f>#REF!+R424</f>
        <v>#REF!</v>
      </c>
      <c r="U424" s="253" t="e">
        <f>#REF!+S424</f>
        <v>#REF!</v>
      </c>
      <c r="V424" s="253" t="e">
        <f>#REF!+T424</f>
        <v>#REF!</v>
      </c>
      <c r="W424" s="253" t="e">
        <f>#REF!+U424</f>
        <v>#REF!</v>
      </c>
      <c r="X424" s="253" t="e">
        <f>#REF!+V424</f>
        <v>#REF!</v>
      </c>
      <c r="Y424" s="253" t="e">
        <f>#REF!+W424</f>
        <v>#REF!</v>
      </c>
    </row>
    <row r="425" spans="1:25" ht="13.5" hidden="1" customHeight="1" x14ac:dyDescent="0.2">
      <c r="A425" s="255" t="s">
        <v>103</v>
      </c>
      <c r="B425" s="248">
        <v>800</v>
      </c>
      <c r="C425" s="248" t="s">
        <v>190</v>
      </c>
      <c r="D425" s="248" t="s">
        <v>200</v>
      </c>
      <c r="E425" s="256" t="s">
        <v>485</v>
      </c>
      <c r="F425" s="248" t="s">
        <v>104</v>
      </c>
      <c r="G425" s="253"/>
      <c r="H425" s="253"/>
      <c r="I425" s="253">
        <v>0</v>
      </c>
      <c r="J425" s="253">
        <f>G425+I425</f>
        <v>0</v>
      </c>
      <c r="K425" s="253">
        <v>0</v>
      </c>
      <c r="L425" s="253">
        <f>H425+J425</f>
        <v>0</v>
      </c>
      <c r="M425" s="253">
        <f>I425+K425</f>
        <v>0</v>
      </c>
      <c r="N425" s="253">
        <f t="shared" ref="N425:O425" si="412">J425+L425</f>
        <v>0</v>
      </c>
      <c r="O425" s="253">
        <f t="shared" si="412"/>
        <v>0</v>
      </c>
      <c r="P425" s="253">
        <f>L425+N425</f>
        <v>0</v>
      </c>
      <c r="Q425" s="253">
        <f t="shared" ref="Q425:Y425" si="413">M425+O425</f>
        <v>0</v>
      </c>
      <c r="R425" s="253">
        <f t="shared" si="413"/>
        <v>0</v>
      </c>
      <c r="S425" s="253">
        <f t="shared" si="413"/>
        <v>0</v>
      </c>
      <c r="T425" s="253">
        <f t="shared" si="413"/>
        <v>0</v>
      </c>
      <c r="U425" s="253">
        <f t="shared" si="413"/>
        <v>0</v>
      </c>
      <c r="V425" s="253">
        <f t="shared" si="413"/>
        <v>0</v>
      </c>
      <c r="W425" s="253">
        <f t="shared" si="413"/>
        <v>0</v>
      </c>
      <c r="X425" s="253">
        <f t="shared" si="413"/>
        <v>0</v>
      </c>
      <c r="Y425" s="253">
        <f t="shared" si="413"/>
        <v>0</v>
      </c>
    </row>
    <row r="426" spans="1:25" ht="19.5" customHeight="1" x14ac:dyDescent="0.2">
      <c r="A426" s="255" t="s">
        <v>451</v>
      </c>
      <c r="B426" s="248">
        <v>800</v>
      </c>
      <c r="C426" s="248" t="s">
        <v>190</v>
      </c>
      <c r="D426" s="248" t="s">
        <v>200</v>
      </c>
      <c r="E426" s="256" t="s">
        <v>864</v>
      </c>
      <c r="F426" s="248"/>
      <c r="G426" s="258">
        <f>G427+G429+G431</f>
        <v>0</v>
      </c>
      <c r="H426" s="258">
        <f>H427+H428+H429+H431</f>
        <v>1079.5</v>
      </c>
      <c r="I426" s="258">
        <f>I427+I428+I429+I431</f>
        <v>0</v>
      </c>
      <c r="J426" s="258">
        <f>J427+J428+J429+J431</f>
        <v>1079.5</v>
      </c>
      <c r="K426" s="258">
        <f>K427+K428+K429+K431+K430</f>
        <v>0</v>
      </c>
      <c r="L426" s="258">
        <f>L427+L428+L429+L430+L431</f>
        <v>1066</v>
      </c>
      <c r="M426" s="258">
        <f>M427+M428+M429+M430+M431</f>
        <v>1066</v>
      </c>
      <c r="N426" s="258">
        <f t="shared" ref="N426:X426" si="414">N427+N428+N429+N430+N431</f>
        <v>-46</v>
      </c>
      <c r="O426" s="258">
        <f t="shared" si="414"/>
        <v>1020</v>
      </c>
      <c r="P426" s="258">
        <f t="shared" si="414"/>
        <v>1020</v>
      </c>
      <c r="Q426" s="258">
        <f t="shared" si="414"/>
        <v>0</v>
      </c>
      <c r="R426" s="258">
        <f t="shared" si="414"/>
        <v>1020</v>
      </c>
      <c r="S426" s="258">
        <f t="shared" si="414"/>
        <v>1057.2</v>
      </c>
      <c r="T426" s="258">
        <f t="shared" si="414"/>
        <v>1804</v>
      </c>
      <c r="U426" s="258">
        <f t="shared" si="414"/>
        <v>396</v>
      </c>
      <c r="V426" s="258">
        <f t="shared" si="414"/>
        <v>1804</v>
      </c>
      <c r="W426" s="258">
        <f t="shared" si="414"/>
        <v>260</v>
      </c>
      <c r="X426" s="258">
        <f t="shared" si="414"/>
        <v>2064</v>
      </c>
      <c r="Y426" s="258">
        <f t="shared" ref="Y426" si="415">Y427+Y428+Y429+Y430+Y431</f>
        <v>2064</v>
      </c>
    </row>
    <row r="427" spans="1:25" ht="13.5" customHeight="1" x14ac:dyDescent="0.2">
      <c r="A427" s="255" t="s">
        <v>95</v>
      </c>
      <c r="B427" s="248">
        <v>800</v>
      </c>
      <c r="C427" s="248" t="s">
        <v>190</v>
      </c>
      <c r="D427" s="248" t="s">
        <v>200</v>
      </c>
      <c r="E427" s="256" t="s">
        <v>864</v>
      </c>
      <c r="F427" s="248" t="s">
        <v>96</v>
      </c>
      <c r="G427" s="253"/>
      <c r="H427" s="253">
        <v>1033.3</v>
      </c>
      <c r="I427" s="253">
        <v>-240</v>
      </c>
      <c r="J427" s="253">
        <f>H427+I427</f>
        <v>793.3</v>
      </c>
      <c r="K427" s="253">
        <v>0</v>
      </c>
      <c r="L427" s="253">
        <v>770</v>
      </c>
      <c r="M427" s="253">
        <v>770</v>
      </c>
      <c r="N427" s="253">
        <v>-35</v>
      </c>
      <c r="O427" s="253">
        <f>M427+N427</f>
        <v>735</v>
      </c>
      <c r="P427" s="253">
        <v>735</v>
      </c>
      <c r="Q427" s="253">
        <v>0</v>
      </c>
      <c r="R427" s="253">
        <f t="shared" si="399"/>
        <v>735</v>
      </c>
      <c r="S427" s="253">
        <f>612+143.5</f>
        <v>755.5</v>
      </c>
      <c r="T427" s="253">
        <v>1347</v>
      </c>
      <c r="U427" s="253">
        <v>192</v>
      </c>
      <c r="V427" s="253">
        <v>1347</v>
      </c>
      <c r="W427" s="253">
        <v>200</v>
      </c>
      <c r="X427" s="253">
        <f t="shared" ref="X427:X431" si="416">V427+W427</f>
        <v>1547</v>
      </c>
      <c r="Y427" s="253">
        <v>1547</v>
      </c>
    </row>
    <row r="428" spans="1:25" ht="31.5" customHeight="1" x14ac:dyDescent="0.2">
      <c r="A428" s="371" t="s">
        <v>896</v>
      </c>
      <c r="B428" s="248">
        <v>800</v>
      </c>
      <c r="C428" s="248" t="s">
        <v>190</v>
      </c>
      <c r="D428" s="248" t="s">
        <v>200</v>
      </c>
      <c r="E428" s="256" t="s">
        <v>864</v>
      </c>
      <c r="F428" s="248" t="s">
        <v>894</v>
      </c>
      <c r="G428" s="253"/>
      <c r="H428" s="253">
        <v>0</v>
      </c>
      <c r="I428" s="253">
        <v>240</v>
      </c>
      <c r="J428" s="253">
        <f>H428+I428</f>
        <v>240</v>
      </c>
      <c r="K428" s="253">
        <v>0</v>
      </c>
      <c r="L428" s="253">
        <v>233</v>
      </c>
      <c r="M428" s="253">
        <v>233</v>
      </c>
      <c r="N428" s="253">
        <v>-11</v>
      </c>
      <c r="O428" s="253">
        <f t="shared" ref="O428:O431" si="417">M428+N428</f>
        <v>222</v>
      </c>
      <c r="P428" s="253">
        <v>222</v>
      </c>
      <c r="Q428" s="253">
        <v>0</v>
      </c>
      <c r="R428" s="253">
        <f t="shared" si="399"/>
        <v>222</v>
      </c>
      <c r="S428" s="253">
        <f>185+43.5</f>
        <v>228.5</v>
      </c>
      <c r="T428" s="253">
        <v>407</v>
      </c>
      <c r="U428" s="253">
        <v>58</v>
      </c>
      <c r="V428" s="253">
        <v>407</v>
      </c>
      <c r="W428" s="253">
        <v>60</v>
      </c>
      <c r="X428" s="253">
        <f t="shared" si="416"/>
        <v>467</v>
      </c>
      <c r="Y428" s="253">
        <v>467</v>
      </c>
    </row>
    <row r="429" spans="1:25" ht="17.25" customHeight="1" x14ac:dyDescent="0.2">
      <c r="A429" s="255" t="s">
        <v>97</v>
      </c>
      <c r="B429" s="248">
        <v>800</v>
      </c>
      <c r="C429" s="248" t="s">
        <v>190</v>
      </c>
      <c r="D429" s="248" t="s">
        <v>200</v>
      </c>
      <c r="E429" s="256" t="s">
        <v>864</v>
      </c>
      <c r="F429" s="248" t="s">
        <v>98</v>
      </c>
      <c r="G429" s="253"/>
      <c r="H429" s="253">
        <v>20</v>
      </c>
      <c r="I429" s="253">
        <v>0</v>
      </c>
      <c r="J429" s="253">
        <f>H429+I429</f>
        <v>20</v>
      </c>
      <c r="K429" s="253">
        <v>0</v>
      </c>
      <c r="L429" s="253">
        <v>20</v>
      </c>
      <c r="M429" s="253">
        <v>20</v>
      </c>
      <c r="N429" s="253">
        <v>0</v>
      </c>
      <c r="O429" s="253">
        <f t="shared" si="417"/>
        <v>20</v>
      </c>
      <c r="P429" s="253">
        <v>20</v>
      </c>
      <c r="Q429" s="253">
        <v>0</v>
      </c>
      <c r="R429" s="253">
        <f t="shared" si="399"/>
        <v>20</v>
      </c>
      <c r="S429" s="253">
        <v>0</v>
      </c>
      <c r="T429" s="253">
        <f t="shared" ref="T429:T430" si="418">R429+S429</f>
        <v>20</v>
      </c>
      <c r="U429" s="253">
        <v>0</v>
      </c>
      <c r="V429" s="253">
        <v>20</v>
      </c>
      <c r="W429" s="253">
        <v>0</v>
      </c>
      <c r="X429" s="253">
        <f t="shared" si="416"/>
        <v>20</v>
      </c>
      <c r="Y429" s="253">
        <v>20</v>
      </c>
    </row>
    <row r="430" spans="1:25" ht="17.25" hidden="1" customHeight="1" x14ac:dyDescent="0.2">
      <c r="A430" s="255" t="s">
        <v>99</v>
      </c>
      <c r="B430" s="248">
        <v>800</v>
      </c>
      <c r="C430" s="248" t="s">
        <v>190</v>
      </c>
      <c r="D430" s="248" t="s">
        <v>200</v>
      </c>
      <c r="E430" s="256" t="s">
        <v>864</v>
      </c>
      <c r="F430" s="248" t="s">
        <v>100</v>
      </c>
      <c r="G430" s="253"/>
      <c r="H430" s="253"/>
      <c r="I430" s="253"/>
      <c r="J430" s="253"/>
      <c r="K430" s="253">
        <v>6.2</v>
      </c>
      <c r="L430" s="253">
        <v>13</v>
      </c>
      <c r="M430" s="253">
        <v>13</v>
      </c>
      <c r="N430" s="253">
        <v>0</v>
      </c>
      <c r="O430" s="253">
        <f t="shared" si="417"/>
        <v>13</v>
      </c>
      <c r="P430" s="253">
        <v>13</v>
      </c>
      <c r="Q430" s="253">
        <v>0</v>
      </c>
      <c r="R430" s="253">
        <f t="shared" si="399"/>
        <v>13</v>
      </c>
      <c r="S430" s="253">
        <v>-13</v>
      </c>
      <c r="T430" s="253">
        <f t="shared" si="418"/>
        <v>0</v>
      </c>
      <c r="U430" s="253">
        <v>16</v>
      </c>
      <c r="V430" s="253">
        <v>0</v>
      </c>
      <c r="W430" s="253">
        <v>0</v>
      </c>
      <c r="X430" s="253">
        <f t="shared" si="416"/>
        <v>0</v>
      </c>
      <c r="Y430" s="253">
        <v>0</v>
      </c>
    </row>
    <row r="431" spans="1:25" ht="21.75" customHeight="1" x14ac:dyDescent="0.2">
      <c r="A431" s="255" t="s">
        <v>93</v>
      </c>
      <c r="B431" s="248">
        <v>800</v>
      </c>
      <c r="C431" s="248" t="s">
        <v>190</v>
      </c>
      <c r="D431" s="248" t="s">
        <v>200</v>
      </c>
      <c r="E431" s="256" t="s">
        <v>864</v>
      </c>
      <c r="F431" s="248" t="s">
        <v>94</v>
      </c>
      <c r="G431" s="253"/>
      <c r="H431" s="253">
        <v>26.2</v>
      </c>
      <c r="I431" s="253">
        <v>0</v>
      </c>
      <c r="J431" s="253">
        <f>H431+I431</f>
        <v>26.2</v>
      </c>
      <c r="K431" s="253">
        <v>-6.2</v>
      </c>
      <c r="L431" s="253">
        <v>30</v>
      </c>
      <c r="M431" s="253">
        <v>30</v>
      </c>
      <c r="N431" s="253">
        <v>0</v>
      </c>
      <c r="O431" s="253">
        <f t="shared" si="417"/>
        <v>30</v>
      </c>
      <c r="P431" s="253">
        <v>30</v>
      </c>
      <c r="Q431" s="253">
        <v>0</v>
      </c>
      <c r="R431" s="253">
        <f t="shared" si="399"/>
        <v>30</v>
      </c>
      <c r="S431" s="253">
        <v>86.2</v>
      </c>
      <c r="T431" s="253">
        <v>30</v>
      </c>
      <c r="U431" s="253">
        <v>130</v>
      </c>
      <c r="V431" s="253">
        <v>30</v>
      </c>
      <c r="W431" s="253">
        <v>0</v>
      </c>
      <c r="X431" s="253">
        <f t="shared" si="416"/>
        <v>30</v>
      </c>
      <c r="Y431" s="253">
        <v>30</v>
      </c>
    </row>
    <row r="432" spans="1:25" s="427" customFormat="1" ht="15.75" x14ac:dyDescent="0.2">
      <c r="A432" s="573" t="s">
        <v>311</v>
      </c>
      <c r="B432" s="567"/>
      <c r="C432" s="567"/>
      <c r="D432" s="567"/>
      <c r="E432" s="567"/>
      <c r="F432" s="567"/>
      <c r="G432" s="241" t="e">
        <f>G433+G567+G619+G682+#REF!+G739+G757+G737</f>
        <v>#REF!</v>
      </c>
      <c r="H432" s="241" t="e">
        <f>H433+H567+H619+H682+#REF!+H739+H757+H734</f>
        <v>#REF!</v>
      </c>
      <c r="I432" s="241" t="e">
        <f>I433+I567+I619+I682+#REF!+I739+I757+I734</f>
        <v>#REF!</v>
      </c>
      <c r="J432" s="241" t="e">
        <f>J433+J567+J619+J682+#REF!+J739+J757+J734</f>
        <v>#REF!</v>
      </c>
      <c r="K432" s="241" t="e">
        <f>K433+K567+K619+K682+#REF!+K739+K757+K734</f>
        <v>#REF!</v>
      </c>
      <c r="L432" s="241" t="e">
        <f>L433+L567+L619+L682+L734+#REF!+L739+L757</f>
        <v>#REF!</v>
      </c>
      <c r="M432" s="241" t="e">
        <f>M433+M567+M619+M682+M734+#REF!+M739+M757</f>
        <v>#REF!</v>
      </c>
      <c r="N432" s="241" t="e">
        <f>N433+N567+N619+N682+N734+#REF!+N739+N757</f>
        <v>#REF!</v>
      </c>
      <c r="O432" s="241" t="e">
        <f>O433+O567+O619+O682+O734+#REF!+O739+O757</f>
        <v>#REF!</v>
      </c>
      <c r="P432" s="241" t="e">
        <f>P433+P567+P619+P682+P734+#REF!+P739+P757</f>
        <v>#REF!</v>
      </c>
      <c r="Q432" s="241" t="e">
        <f>Q433+Q567+Q619+Q682+Q734+#REF!+Q739+Q757</f>
        <v>#REF!</v>
      </c>
      <c r="R432" s="241" t="e">
        <f>R433+R567+R619+R682+R734+R739+#REF!+R757</f>
        <v>#REF!</v>
      </c>
      <c r="S432" s="241" t="e">
        <f>S433+S567+S619+S682+S734+S739+#REF!+S757</f>
        <v>#REF!</v>
      </c>
      <c r="T432" s="241" t="e">
        <f>T433+T567+T619+T682+T734+T739+#REF!+T757</f>
        <v>#REF!</v>
      </c>
      <c r="U432" s="241">
        <f>U433+U567+U619+U682+U734+U739+U757</f>
        <v>-5436.3199999999943</v>
      </c>
      <c r="V432" s="241">
        <f>V433+V567+V619+V682+V734+V739+V757</f>
        <v>175522.739</v>
      </c>
      <c r="W432" s="241">
        <f>W433+W567+W619+W682+W734+W739+W757</f>
        <v>-3751.7800000000007</v>
      </c>
      <c r="X432" s="241">
        <f>X433+X567+X619+X682+X734+X739+X757</f>
        <v>171770.959</v>
      </c>
      <c r="Y432" s="241">
        <f>Y433+Y567+Y619+Y682+Y734+Y739+Y757</f>
        <v>102343.739244</v>
      </c>
    </row>
    <row r="433" spans="1:25" s="429" customFormat="1" ht="14.25" x14ac:dyDescent="0.2">
      <c r="A433" s="440" t="s">
        <v>72</v>
      </c>
      <c r="B433" s="245">
        <v>801</v>
      </c>
      <c r="C433" s="245" t="s">
        <v>312</v>
      </c>
      <c r="D433" s="245"/>
      <c r="E433" s="245"/>
      <c r="F433" s="245"/>
      <c r="G433" s="257" t="e">
        <f>G434+G445+G503+G506+G509+G514</f>
        <v>#REF!</v>
      </c>
      <c r="H433" s="257" t="e">
        <f>H434+H445+H503+H506+H509+H514</f>
        <v>#REF!</v>
      </c>
      <c r="I433" s="257" t="e">
        <f>I434+I445+I503+I506+I509+I514</f>
        <v>#REF!</v>
      </c>
      <c r="J433" s="257" t="e">
        <f>J434+J445+J503+J506+J509+J514</f>
        <v>#REF!</v>
      </c>
      <c r="K433" s="257" t="e">
        <f>K434+K445+K503+K506+K509+K514</f>
        <v>#REF!</v>
      </c>
      <c r="L433" s="257" t="e">
        <f>L434+L445+L509+L514</f>
        <v>#REF!</v>
      </c>
      <c r="M433" s="257" t="e">
        <f>M434+M445+M509+M514</f>
        <v>#REF!</v>
      </c>
      <c r="N433" s="257" t="e">
        <f t="shared" ref="N433:W433" si="419">N434+N445+N509+N514+N503</f>
        <v>#REF!</v>
      </c>
      <c r="O433" s="257" t="e">
        <f t="shared" si="419"/>
        <v>#REF!</v>
      </c>
      <c r="P433" s="257" t="e">
        <f t="shared" si="419"/>
        <v>#REF!</v>
      </c>
      <c r="Q433" s="257" t="e">
        <f t="shared" si="419"/>
        <v>#REF!</v>
      </c>
      <c r="R433" s="257">
        <f t="shared" si="419"/>
        <v>34532.700000000004</v>
      </c>
      <c r="S433" s="257">
        <f t="shared" si="419"/>
        <v>14638.91</v>
      </c>
      <c r="T433" s="257">
        <f t="shared" si="419"/>
        <v>49272.310000000005</v>
      </c>
      <c r="U433" s="257">
        <f t="shared" si="419"/>
        <v>-4020.8999999999974</v>
      </c>
      <c r="V433" s="257">
        <f t="shared" si="419"/>
        <v>42934.9</v>
      </c>
      <c r="W433" s="257">
        <f t="shared" si="419"/>
        <v>-1398</v>
      </c>
      <c r="X433" s="257">
        <f>X434+X445+X509+X514+X503</f>
        <v>41536.9</v>
      </c>
      <c r="Y433" s="257">
        <f t="shared" ref="Y433" si="420">Y434+Y445+Y509+Y514+Y503</f>
        <v>41436.5</v>
      </c>
    </row>
    <row r="434" spans="1:25" ht="30" customHeight="1" x14ac:dyDescent="0.2">
      <c r="A434" s="440" t="s">
        <v>191</v>
      </c>
      <c r="B434" s="245">
        <v>801</v>
      </c>
      <c r="C434" s="245" t="s">
        <v>312</v>
      </c>
      <c r="D434" s="246" t="s">
        <v>192</v>
      </c>
      <c r="E434" s="245"/>
      <c r="F434" s="245"/>
      <c r="G434" s="253">
        <f>G438+G440</f>
        <v>0</v>
      </c>
      <c r="H434" s="271">
        <f t="shared" ref="H434:R434" si="421">H440</f>
        <v>2007</v>
      </c>
      <c r="I434" s="271">
        <f t="shared" si="421"/>
        <v>0</v>
      </c>
      <c r="J434" s="271">
        <f t="shared" si="421"/>
        <v>2007</v>
      </c>
      <c r="K434" s="271">
        <f t="shared" si="421"/>
        <v>0</v>
      </c>
      <c r="L434" s="271">
        <f t="shared" si="421"/>
        <v>2008</v>
      </c>
      <c r="M434" s="271">
        <f t="shared" si="421"/>
        <v>2008</v>
      </c>
      <c r="N434" s="271">
        <f t="shared" si="421"/>
        <v>0</v>
      </c>
      <c r="O434" s="271">
        <f t="shared" si="421"/>
        <v>2008</v>
      </c>
      <c r="P434" s="271">
        <f t="shared" si="421"/>
        <v>2008</v>
      </c>
      <c r="Q434" s="271">
        <f t="shared" si="421"/>
        <v>0</v>
      </c>
      <c r="R434" s="271">
        <f t="shared" si="421"/>
        <v>2008</v>
      </c>
      <c r="S434" s="271">
        <f>S440</f>
        <v>324</v>
      </c>
      <c r="T434" s="271">
        <f t="shared" ref="T434:V434" si="422">T440</f>
        <v>2966</v>
      </c>
      <c r="U434" s="271">
        <f>U440</f>
        <v>-954.4</v>
      </c>
      <c r="V434" s="271">
        <f t="shared" si="422"/>
        <v>2332</v>
      </c>
      <c r="W434" s="271">
        <f>W440</f>
        <v>-249</v>
      </c>
      <c r="X434" s="271">
        <f t="shared" ref="X434:Y434" si="423">X440</f>
        <v>2083</v>
      </c>
      <c r="Y434" s="271">
        <f t="shared" si="423"/>
        <v>2083</v>
      </c>
    </row>
    <row r="435" spans="1:25" ht="27" hidden="1" customHeight="1" x14ac:dyDescent="0.2">
      <c r="A435" s="255" t="s">
        <v>123</v>
      </c>
      <c r="B435" s="267">
        <v>801</v>
      </c>
      <c r="C435" s="267" t="s">
        <v>312</v>
      </c>
      <c r="D435" s="248" t="s">
        <v>192</v>
      </c>
      <c r="E435" s="256" t="s">
        <v>332</v>
      </c>
      <c r="F435" s="267"/>
      <c r="G435" s="253"/>
      <c r="H435" s="253"/>
      <c r="I435" s="253">
        <f t="shared" ref="I435:Y436" si="424">I436</f>
        <v>-2032.4</v>
      </c>
      <c r="J435" s="253">
        <f t="shared" si="424"/>
        <v>-2032.4</v>
      </c>
      <c r="K435" s="253">
        <f t="shared" si="424"/>
        <v>-2032.4</v>
      </c>
      <c r="L435" s="253">
        <f t="shared" si="424"/>
        <v>-2032.4</v>
      </c>
      <c r="M435" s="253">
        <f t="shared" si="424"/>
        <v>-4064.8</v>
      </c>
      <c r="N435" s="253">
        <f t="shared" si="424"/>
        <v>-4064.8</v>
      </c>
      <c r="O435" s="253">
        <f t="shared" si="424"/>
        <v>-6097.2000000000007</v>
      </c>
      <c r="P435" s="253">
        <f t="shared" si="424"/>
        <v>-6097.2000000000007</v>
      </c>
      <c r="Q435" s="253">
        <f t="shared" si="424"/>
        <v>-10162</v>
      </c>
      <c r="R435" s="253">
        <f t="shared" si="424"/>
        <v>-10162</v>
      </c>
      <c r="S435" s="253">
        <f t="shared" si="424"/>
        <v>-16259.2</v>
      </c>
      <c r="T435" s="253">
        <f t="shared" si="424"/>
        <v>-16259.2</v>
      </c>
      <c r="U435" s="253">
        <f t="shared" si="424"/>
        <v>-26421.200000000001</v>
      </c>
      <c r="V435" s="253">
        <f t="shared" si="424"/>
        <v>-26421.200000000001</v>
      </c>
      <c r="W435" s="253">
        <f t="shared" si="424"/>
        <v>-42680.4</v>
      </c>
      <c r="X435" s="253">
        <f t="shared" si="424"/>
        <v>-42680.4</v>
      </c>
      <c r="Y435" s="253">
        <f t="shared" si="424"/>
        <v>-69101.600000000006</v>
      </c>
    </row>
    <row r="436" spans="1:25" hidden="1" x14ac:dyDescent="0.2">
      <c r="A436" s="255" t="s">
        <v>313</v>
      </c>
      <c r="B436" s="267">
        <v>801</v>
      </c>
      <c r="C436" s="267" t="s">
        <v>312</v>
      </c>
      <c r="D436" s="248" t="s">
        <v>192</v>
      </c>
      <c r="E436" s="256" t="s">
        <v>314</v>
      </c>
      <c r="F436" s="267"/>
      <c r="G436" s="253"/>
      <c r="H436" s="253"/>
      <c r="I436" s="253">
        <f t="shared" si="424"/>
        <v>-2032.4</v>
      </c>
      <c r="J436" s="253">
        <f t="shared" si="424"/>
        <v>-2032.4</v>
      </c>
      <c r="K436" s="253">
        <f t="shared" si="424"/>
        <v>-2032.4</v>
      </c>
      <c r="L436" s="253">
        <f t="shared" si="424"/>
        <v>-2032.4</v>
      </c>
      <c r="M436" s="253">
        <f t="shared" si="424"/>
        <v>-4064.8</v>
      </c>
      <c r="N436" s="253">
        <f t="shared" si="424"/>
        <v>-4064.8</v>
      </c>
      <c r="O436" s="253">
        <f t="shared" si="424"/>
        <v>-6097.2000000000007</v>
      </c>
      <c r="P436" s="253">
        <f t="shared" si="424"/>
        <v>-6097.2000000000007</v>
      </c>
      <c r="Q436" s="253">
        <f t="shared" si="424"/>
        <v>-10162</v>
      </c>
      <c r="R436" s="253">
        <f t="shared" si="424"/>
        <v>-10162</v>
      </c>
      <c r="S436" s="253">
        <f t="shared" si="424"/>
        <v>-16259.2</v>
      </c>
      <c r="T436" s="253">
        <f t="shared" si="424"/>
        <v>-16259.2</v>
      </c>
      <c r="U436" s="253">
        <f t="shared" si="424"/>
        <v>-26421.200000000001</v>
      </c>
      <c r="V436" s="253">
        <f t="shared" si="424"/>
        <v>-26421.200000000001</v>
      </c>
      <c r="W436" s="253">
        <f t="shared" si="424"/>
        <v>-42680.4</v>
      </c>
      <c r="X436" s="253">
        <f t="shared" si="424"/>
        <v>-42680.4</v>
      </c>
      <c r="Y436" s="253">
        <f t="shared" si="424"/>
        <v>-69101.600000000006</v>
      </c>
    </row>
    <row r="437" spans="1:25" hidden="1" x14ac:dyDescent="0.2">
      <c r="A437" s="255" t="s">
        <v>95</v>
      </c>
      <c r="B437" s="267">
        <v>801</v>
      </c>
      <c r="C437" s="267" t="s">
        <v>312</v>
      </c>
      <c r="D437" s="248" t="s">
        <v>192</v>
      </c>
      <c r="E437" s="256" t="s">
        <v>314</v>
      </c>
      <c r="F437" s="248" t="s">
        <v>96</v>
      </c>
      <c r="G437" s="253"/>
      <c r="H437" s="253"/>
      <c r="I437" s="253">
        <v>-2032.4</v>
      </c>
      <c r="J437" s="253">
        <f>G437+I437</f>
        <v>-2032.4</v>
      </c>
      <c r="K437" s="253">
        <v>-2032.4</v>
      </c>
      <c r="L437" s="253">
        <f>H437+J437</f>
        <v>-2032.4</v>
      </c>
      <c r="M437" s="253">
        <f>I437+K437</f>
        <v>-4064.8</v>
      </c>
      <c r="N437" s="253">
        <f t="shared" ref="N437:O437" si="425">J437+L437</f>
        <v>-4064.8</v>
      </c>
      <c r="O437" s="253">
        <f t="shared" si="425"/>
        <v>-6097.2000000000007</v>
      </c>
      <c r="P437" s="253">
        <f>L437+N437</f>
        <v>-6097.2000000000007</v>
      </c>
      <c r="Q437" s="253">
        <f t="shared" ref="Q437:Y437" si="426">M437+O437</f>
        <v>-10162</v>
      </c>
      <c r="R437" s="253">
        <f t="shared" si="426"/>
        <v>-10162</v>
      </c>
      <c r="S437" s="253">
        <f t="shared" si="426"/>
        <v>-16259.2</v>
      </c>
      <c r="T437" s="253">
        <f t="shared" si="426"/>
        <v>-16259.2</v>
      </c>
      <c r="U437" s="253">
        <f t="shared" si="426"/>
        <v>-26421.200000000001</v>
      </c>
      <c r="V437" s="253">
        <f t="shared" si="426"/>
        <v>-26421.200000000001</v>
      </c>
      <c r="W437" s="253">
        <f t="shared" si="426"/>
        <v>-42680.4</v>
      </c>
      <c r="X437" s="253">
        <f t="shared" si="426"/>
        <v>-42680.4</v>
      </c>
      <c r="Y437" s="253">
        <f t="shared" si="426"/>
        <v>-69101.600000000006</v>
      </c>
    </row>
    <row r="438" spans="1:25" ht="18" hidden="1" customHeight="1" x14ac:dyDescent="0.2">
      <c r="A438" s="255" t="s">
        <v>504</v>
      </c>
      <c r="B438" s="267">
        <v>801</v>
      </c>
      <c r="C438" s="267" t="s">
        <v>312</v>
      </c>
      <c r="D438" s="248" t="s">
        <v>192</v>
      </c>
      <c r="E438" s="256" t="s">
        <v>465</v>
      </c>
      <c r="F438" s="248"/>
      <c r="G438" s="253"/>
      <c r="H438" s="253"/>
      <c r="I438" s="253">
        <f>I439</f>
        <v>-2109.1999999999998</v>
      </c>
      <c r="J438" s="253" t="e">
        <f>J439</f>
        <v>#REF!</v>
      </c>
      <c r="K438" s="253">
        <f>K439</f>
        <v>-2109.1999999999998</v>
      </c>
      <c r="L438" s="253" t="e">
        <f>L439</f>
        <v>#REF!</v>
      </c>
      <c r="M438" s="253" t="e">
        <f>M439</f>
        <v>#REF!</v>
      </c>
      <c r="N438" s="253" t="e">
        <f t="shared" ref="N438:Y438" si="427">N439</f>
        <v>#REF!</v>
      </c>
      <c r="O438" s="253" t="e">
        <f t="shared" si="427"/>
        <v>#REF!</v>
      </c>
      <c r="P438" s="253" t="e">
        <f t="shared" si="427"/>
        <v>#REF!</v>
      </c>
      <c r="Q438" s="253" t="e">
        <f t="shared" si="427"/>
        <v>#REF!</v>
      </c>
      <c r="R438" s="253" t="e">
        <f t="shared" si="427"/>
        <v>#REF!</v>
      </c>
      <c r="S438" s="253" t="e">
        <f t="shared" si="427"/>
        <v>#REF!</v>
      </c>
      <c r="T438" s="253" t="e">
        <f t="shared" si="427"/>
        <v>#REF!</v>
      </c>
      <c r="U438" s="253" t="e">
        <f t="shared" si="427"/>
        <v>#REF!</v>
      </c>
      <c r="V438" s="253" t="e">
        <f t="shared" si="427"/>
        <v>#REF!</v>
      </c>
      <c r="W438" s="253" t="e">
        <f t="shared" si="427"/>
        <v>#REF!</v>
      </c>
      <c r="X438" s="253" t="e">
        <f t="shared" si="427"/>
        <v>#REF!</v>
      </c>
      <c r="Y438" s="253" t="e">
        <f t="shared" si="427"/>
        <v>#REF!</v>
      </c>
    </row>
    <row r="439" spans="1:25" ht="12.75" hidden="1" customHeight="1" x14ac:dyDescent="0.2">
      <c r="A439" s="255" t="s">
        <v>95</v>
      </c>
      <c r="B439" s="267">
        <v>801</v>
      </c>
      <c r="C439" s="267" t="s">
        <v>312</v>
      </c>
      <c r="D439" s="248" t="s">
        <v>192</v>
      </c>
      <c r="E439" s="256" t="s">
        <v>465</v>
      </c>
      <c r="F439" s="248" t="s">
        <v>96</v>
      </c>
      <c r="G439" s="253"/>
      <c r="H439" s="253"/>
      <c r="I439" s="253">
        <v>-2109.1999999999998</v>
      </c>
      <c r="J439" s="253" t="e">
        <f>#REF!+I439</f>
        <v>#REF!</v>
      </c>
      <c r="K439" s="253">
        <v>-2109.1999999999998</v>
      </c>
      <c r="L439" s="253" t="e">
        <f>#REF!+J439</f>
        <v>#REF!</v>
      </c>
      <c r="M439" s="253" t="e">
        <f>#REF!+K439</f>
        <v>#REF!</v>
      </c>
      <c r="N439" s="253" t="e">
        <f>#REF!+L439</f>
        <v>#REF!</v>
      </c>
      <c r="O439" s="253" t="e">
        <f>#REF!+M439</f>
        <v>#REF!</v>
      </c>
      <c r="P439" s="253" t="e">
        <f>#REF!+N439</f>
        <v>#REF!</v>
      </c>
      <c r="Q439" s="253" t="e">
        <f>#REF!+O439</f>
        <v>#REF!</v>
      </c>
      <c r="R439" s="253" t="e">
        <f>#REF!+P439</f>
        <v>#REF!</v>
      </c>
      <c r="S439" s="253" t="e">
        <f>#REF!+Q439</f>
        <v>#REF!</v>
      </c>
      <c r="T439" s="253" t="e">
        <f>#REF!+R439</f>
        <v>#REF!</v>
      </c>
      <c r="U439" s="253" t="e">
        <f>#REF!+S439</f>
        <v>#REF!</v>
      </c>
      <c r="V439" s="253" t="e">
        <f>#REF!+T439</f>
        <v>#REF!</v>
      </c>
      <c r="W439" s="253" t="e">
        <f>#REF!+U439</f>
        <v>#REF!</v>
      </c>
      <c r="X439" s="253" t="e">
        <f>#REF!+V439</f>
        <v>#REF!</v>
      </c>
      <c r="Y439" s="253" t="e">
        <f>#REF!+W439</f>
        <v>#REF!</v>
      </c>
    </row>
    <row r="440" spans="1:25" ht="12.75" customHeight="1" x14ac:dyDescent="0.2">
      <c r="A440" s="255" t="s">
        <v>504</v>
      </c>
      <c r="B440" s="267">
        <v>801</v>
      </c>
      <c r="C440" s="267" t="s">
        <v>312</v>
      </c>
      <c r="D440" s="248" t="s">
        <v>192</v>
      </c>
      <c r="E440" s="256" t="s">
        <v>865</v>
      </c>
      <c r="F440" s="248"/>
      <c r="G440" s="253"/>
      <c r="H440" s="253">
        <f t="shared" ref="H440:Q440" si="428">H441+H442</f>
        <v>2007</v>
      </c>
      <c r="I440" s="253">
        <f t="shared" si="428"/>
        <v>0</v>
      </c>
      <c r="J440" s="253">
        <f t="shared" si="428"/>
        <v>2007</v>
      </c>
      <c r="K440" s="253">
        <f t="shared" si="428"/>
        <v>0</v>
      </c>
      <c r="L440" s="253">
        <f t="shared" si="428"/>
        <v>2008</v>
      </c>
      <c r="M440" s="253">
        <f t="shared" si="428"/>
        <v>2008</v>
      </c>
      <c r="N440" s="253">
        <f t="shared" si="428"/>
        <v>0</v>
      </c>
      <c r="O440" s="253">
        <f t="shared" si="428"/>
        <v>2008</v>
      </c>
      <c r="P440" s="253">
        <f t="shared" si="428"/>
        <v>2008</v>
      </c>
      <c r="Q440" s="253">
        <f t="shared" si="428"/>
        <v>0</v>
      </c>
      <c r="R440" s="253">
        <f>R441+R442+R443+R444</f>
        <v>2008</v>
      </c>
      <c r="S440" s="253">
        <f>S441+S442+S443+S444</f>
        <v>324</v>
      </c>
      <c r="T440" s="253">
        <f t="shared" ref="T440:V440" si="429">T441+T442+T443+T444</f>
        <v>2966</v>
      </c>
      <c r="U440" s="253">
        <f>U441+U442+U443+U444</f>
        <v>-954.4</v>
      </c>
      <c r="V440" s="253">
        <f t="shared" si="429"/>
        <v>2332</v>
      </c>
      <c r="W440" s="253">
        <f>W441+W442+W443+W444</f>
        <v>-249</v>
      </c>
      <c r="X440" s="253">
        <f t="shared" ref="X440:Y440" si="430">X441+X442+X443+X444</f>
        <v>2083</v>
      </c>
      <c r="Y440" s="253">
        <f t="shared" si="430"/>
        <v>2083</v>
      </c>
    </row>
    <row r="441" spans="1:25" ht="12.75" customHeight="1" x14ac:dyDescent="0.2">
      <c r="A441" s="255" t="s">
        <v>95</v>
      </c>
      <c r="B441" s="267">
        <v>801</v>
      </c>
      <c r="C441" s="267" t="s">
        <v>312</v>
      </c>
      <c r="D441" s="248" t="s">
        <v>192</v>
      </c>
      <c r="E441" s="256" t="s">
        <v>865</v>
      </c>
      <c r="F441" s="248" t="s">
        <v>96</v>
      </c>
      <c r="G441" s="253"/>
      <c r="H441" s="253">
        <v>2007</v>
      </c>
      <c r="I441" s="253">
        <v>-465.29</v>
      </c>
      <c r="J441" s="253">
        <f>H441+I441</f>
        <v>1541.71</v>
      </c>
      <c r="K441" s="253">
        <v>0</v>
      </c>
      <c r="L441" s="253">
        <v>1542</v>
      </c>
      <c r="M441" s="253">
        <v>1542</v>
      </c>
      <c r="N441" s="253">
        <v>0</v>
      </c>
      <c r="O441" s="253">
        <f>M441+N441</f>
        <v>1542</v>
      </c>
      <c r="P441" s="253">
        <v>1542</v>
      </c>
      <c r="Q441" s="253">
        <v>0</v>
      </c>
      <c r="R441" s="253">
        <f>P441+Q441</f>
        <v>1542</v>
      </c>
      <c r="S441" s="253">
        <v>249</v>
      </c>
      <c r="T441" s="253">
        <f t="shared" ref="T441:T442" si="431">R441+S441</f>
        <v>1791</v>
      </c>
      <c r="U441" s="253">
        <f>-261+15</f>
        <v>-246</v>
      </c>
      <c r="V441" s="253">
        <v>1791</v>
      </c>
      <c r="W441" s="253">
        <v>-191</v>
      </c>
      <c r="X441" s="253">
        <f t="shared" ref="X441:Y444" si="432">V441+W441</f>
        <v>1600</v>
      </c>
      <c r="Y441" s="253">
        <v>1600</v>
      </c>
    </row>
    <row r="442" spans="1:25" ht="33" customHeight="1" x14ac:dyDescent="0.2">
      <c r="A442" s="371" t="s">
        <v>896</v>
      </c>
      <c r="B442" s="267">
        <v>801</v>
      </c>
      <c r="C442" s="267" t="s">
        <v>312</v>
      </c>
      <c r="D442" s="248" t="s">
        <v>192</v>
      </c>
      <c r="E442" s="256" t="s">
        <v>865</v>
      </c>
      <c r="F442" s="248" t="s">
        <v>894</v>
      </c>
      <c r="G442" s="253"/>
      <c r="H442" s="253">
        <v>0</v>
      </c>
      <c r="I442" s="253">
        <v>465.29</v>
      </c>
      <c r="J442" s="253">
        <f>H442+I442</f>
        <v>465.29</v>
      </c>
      <c r="K442" s="253">
        <v>0</v>
      </c>
      <c r="L442" s="253">
        <v>466</v>
      </c>
      <c r="M442" s="253">
        <v>466</v>
      </c>
      <c r="N442" s="253">
        <v>0</v>
      </c>
      <c r="O442" s="253">
        <f>M442+N442</f>
        <v>466</v>
      </c>
      <c r="P442" s="253">
        <v>466</v>
      </c>
      <c r="Q442" s="253">
        <v>0</v>
      </c>
      <c r="R442" s="253">
        <f t="shared" ref="R442:Y507" si="433">P442+Q442</f>
        <v>466</v>
      </c>
      <c r="S442" s="253">
        <v>75</v>
      </c>
      <c r="T442" s="253">
        <f t="shared" si="431"/>
        <v>541</v>
      </c>
      <c r="U442" s="253">
        <f>-79+4.6</f>
        <v>-74.400000000000006</v>
      </c>
      <c r="V442" s="253">
        <v>541</v>
      </c>
      <c r="W442" s="253">
        <v>-58</v>
      </c>
      <c r="X442" s="253">
        <f t="shared" si="432"/>
        <v>483</v>
      </c>
      <c r="Y442" s="253">
        <v>483</v>
      </c>
    </row>
    <row r="443" spans="1:25" ht="21" hidden="1" customHeight="1" x14ac:dyDescent="0.2">
      <c r="A443" s="255" t="s">
        <v>905</v>
      </c>
      <c r="B443" s="267">
        <v>801</v>
      </c>
      <c r="C443" s="267" t="s">
        <v>312</v>
      </c>
      <c r="D443" s="248" t="s">
        <v>192</v>
      </c>
      <c r="E443" s="256" t="s">
        <v>1016</v>
      </c>
      <c r="F443" s="248" t="s">
        <v>96</v>
      </c>
      <c r="G443" s="253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>
        <v>0</v>
      </c>
      <c r="S443" s="253">
        <v>0</v>
      </c>
      <c r="T443" s="253">
        <v>487</v>
      </c>
      <c r="U443" s="253">
        <v>-487</v>
      </c>
      <c r="V443" s="253">
        <f t="shared" ref="V443:V444" si="434">T443+U443</f>
        <v>0</v>
      </c>
      <c r="W443" s="253">
        <v>0</v>
      </c>
      <c r="X443" s="253">
        <f t="shared" si="432"/>
        <v>0</v>
      </c>
      <c r="Y443" s="253">
        <f t="shared" si="432"/>
        <v>0</v>
      </c>
    </row>
    <row r="444" spans="1:25" ht="33" hidden="1" customHeight="1" x14ac:dyDescent="0.2">
      <c r="A444" s="371" t="s">
        <v>896</v>
      </c>
      <c r="B444" s="267">
        <v>801</v>
      </c>
      <c r="C444" s="267" t="s">
        <v>312</v>
      </c>
      <c r="D444" s="248" t="s">
        <v>192</v>
      </c>
      <c r="E444" s="256" t="s">
        <v>1016</v>
      </c>
      <c r="F444" s="248" t="s">
        <v>894</v>
      </c>
      <c r="G444" s="253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>
        <v>0</v>
      </c>
      <c r="S444" s="253">
        <v>0</v>
      </c>
      <c r="T444" s="253">
        <v>147</v>
      </c>
      <c r="U444" s="253">
        <v>-147</v>
      </c>
      <c r="V444" s="253">
        <f t="shared" si="434"/>
        <v>0</v>
      </c>
      <c r="W444" s="253">
        <v>0</v>
      </c>
      <c r="X444" s="253">
        <f t="shared" si="432"/>
        <v>0</v>
      </c>
      <c r="Y444" s="253">
        <f t="shared" si="432"/>
        <v>0</v>
      </c>
    </row>
    <row r="445" spans="1:25" s="429" customFormat="1" ht="41.25" customHeight="1" x14ac:dyDescent="0.2">
      <c r="A445" s="440" t="s">
        <v>195</v>
      </c>
      <c r="B445" s="245">
        <v>801</v>
      </c>
      <c r="C445" s="245" t="s">
        <v>312</v>
      </c>
      <c r="D445" s="246" t="s">
        <v>196</v>
      </c>
      <c r="E445" s="245"/>
      <c r="F445" s="245"/>
      <c r="G445" s="271" t="e">
        <f>G457+G463+G472+G480+G495+G497</f>
        <v>#REF!</v>
      </c>
      <c r="H445" s="271" t="e">
        <f>H480+H492+H495+#REF!+H497</f>
        <v>#REF!</v>
      </c>
      <c r="I445" s="271" t="e">
        <f>I480+I492+I495+#REF!+I497</f>
        <v>#REF!</v>
      </c>
      <c r="J445" s="271" t="e">
        <f>J480+J492+J495+#REF!+J497</f>
        <v>#REF!</v>
      </c>
      <c r="K445" s="271" t="e">
        <f>K480+K492+K495+#REF!+K497</f>
        <v>#REF!</v>
      </c>
      <c r="L445" s="271" t="e">
        <f>L480+L492+L495+#REF!+L497</f>
        <v>#REF!</v>
      </c>
      <c r="M445" s="271" t="e">
        <f>M480+M492+M495+#REF!+M497</f>
        <v>#REF!</v>
      </c>
      <c r="N445" s="271" t="e">
        <f>N480+N492+N495+#REF!+N497</f>
        <v>#REF!</v>
      </c>
      <c r="O445" s="271" t="e">
        <f>O480+O492+O495+#REF!+O497</f>
        <v>#REF!</v>
      </c>
      <c r="P445" s="271" t="e">
        <f>P480+P492+P495+#REF!+P497</f>
        <v>#REF!</v>
      </c>
      <c r="Q445" s="271" t="e">
        <f>Q480+Q492+Q495+#REF!+Q497</f>
        <v>#REF!</v>
      </c>
      <c r="R445" s="271">
        <f>R480+R492+R495+R497</f>
        <v>16272.9</v>
      </c>
      <c r="S445" s="271">
        <f t="shared" ref="S445" si="435">S480+S492+S495+S497</f>
        <v>2266.6999999999998</v>
      </c>
      <c r="T445" s="271">
        <f>T480+T492+T495+T497</f>
        <v>18774.400000000001</v>
      </c>
      <c r="U445" s="271">
        <f t="shared" ref="U445:X445" si="436">U480+U492+U495+U497</f>
        <v>-1821.9</v>
      </c>
      <c r="V445" s="271">
        <f t="shared" si="436"/>
        <v>16931.5</v>
      </c>
      <c r="W445" s="271">
        <f t="shared" si="436"/>
        <v>570</v>
      </c>
      <c r="X445" s="271">
        <f t="shared" si="436"/>
        <v>17501.5</v>
      </c>
      <c r="Y445" s="271">
        <f t="shared" ref="Y445" si="437">Y480+Y492+Y495+Y497</f>
        <v>17401.5</v>
      </c>
    </row>
    <row r="446" spans="1:25" ht="24.75" hidden="1" customHeight="1" x14ac:dyDescent="0.2">
      <c r="A446" s="255" t="s">
        <v>123</v>
      </c>
      <c r="B446" s="267">
        <v>801</v>
      </c>
      <c r="C446" s="267" t="s">
        <v>312</v>
      </c>
      <c r="D446" s="248" t="s">
        <v>196</v>
      </c>
      <c r="E446" s="256" t="s">
        <v>332</v>
      </c>
      <c r="F446" s="267"/>
      <c r="G446" s="253"/>
      <c r="H446" s="253"/>
      <c r="I446" s="253">
        <f>I447</f>
        <v>-15113.39</v>
      </c>
      <c r="J446" s="253">
        <f>J447</f>
        <v>-15113.39</v>
      </c>
      <c r="K446" s="253">
        <f>K447</f>
        <v>-15113.39</v>
      </c>
      <c r="L446" s="253">
        <f>L447</f>
        <v>-15113.39</v>
      </c>
      <c r="M446" s="253">
        <f>M447</f>
        <v>-30226.78</v>
      </c>
      <c r="N446" s="253">
        <f t="shared" ref="N446:Y446" si="438">N447</f>
        <v>-30226.78</v>
      </c>
      <c r="O446" s="253">
        <f t="shared" si="438"/>
        <v>-45340.17</v>
      </c>
      <c r="P446" s="253">
        <f t="shared" si="438"/>
        <v>-45340.17</v>
      </c>
      <c r="Q446" s="253">
        <f t="shared" si="438"/>
        <v>-75566.95</v>
      </c>
      <c r="R446" s="253">
        <f t="shared" si="438"/>
        <v>-75566.95</v>
      </c>
      <c r="S446" s="253">
        <f t="shared" si="438"/>
        <v>-120907.12</v>
      </c>
      <c r="T446" s="253">
        <f t="shared" si="438"/>
        <v>-120907.12</v>
      </c>
      <c r="U446" s="253">
        <f t="shared" si="438"/>
        <v>-196474.06999999998</v>
      </c>
      <c r="V446" s="253">
        <f t="shared" si="438"/>
        <v>-196474.06999999998</v>
      </c>
      <c r="W446" s="253">
        <f t="shared" si="438"/>
        <v>-317381.19</v>
      </c>
      <c r="X446" s="253">
        <f t="shared" si="438"/>
        <v>-317381.19</v>
      </c>
      <c r="Y446" s="253">
        <f t="shared" si="438"/>
        <v>-513855.26</v>
      </c>
    </row>
    <row r="447" spans="1:25" ht="16.5" hidden="1" customHeight="1" x14ac:dyDescent="0.2">
      <c r="A447" s="255" t="s">
        <v>315</v>
      </c>
      <c r="B447" s="267">
        <v>801</v>
      </c>
      <c r="C447" s="267" t="s">
        <v>312</v>
      </c>
      <c r="D447" s="248" t="s">
        <v>196</v>
      </c>
      <c r="E447" s="256" t="s">
        <v>334</v>
      </c>
      <c r="F447" s="248"/>
      <c r="G447" s="253"/>
      <c r="H447" s="253"/>
      <c r="I447" s="253">
        <f>I454+I448+I449+I450+I451+I453+I455+I456+I452</f>
        <v>-15113.39</v>
      </c>
      <c r="J447" s="253">
        <f>J454+J448+J449+J450+J451+J453+J455+J456+J452</f>
        <v>-15113.39</v>
      </c>
      <c r="K447" s="253">
        <f>K454+K448+K449+K450+K451+K453+K455+K456+K452</f>
        <v>-15113.39</v>
      </c>
      <c r="L447" s="253">
        <f>L454+L448+L449+L450+L451+L453+L455+L456+L452</f>
        <v>-15113.39</v>
      </c>
      <c r="M447" s="253">
        <f>M454+M448+M449+M450+M451+M453+M455+M456+M452</f>
        <v>-30226.78</v>
      </c>
      <c r="N447" s="253">
        <f t="shared" ref="N447:X447" si="439">N454+N448+N449+N450+N451+N453+N455+N456+N452</f>
        <v>-30226.78</v>
      </c>
      <c r="O447" s="253">
        <f t="shared" si="439"/>
        <v>-45340.17</v>
      </c>
      <c r="P447" s="253">
        <f t="shared" si="439"/>
        <v>-45340.17</v>
      </c>
      <c r="Q447" s="253">
        <f t="shared" si="439"/>
        <v>-75566.95</v>
      </c>
      <c r="R447" s="253">
        <f t="shared" si="439"/>
        <v>-75566.95</v>
      </c>
      <c r="S447" s="253">
        <f t="shared" si="439"/>
        <v>-120907.12</v>
      </c>
      <c r="T447" s="253">
        <f t="shared" si="439"/>
        <v>-120907.12</v>
      </c>
      <c r="U447" s="253">
        <f t="shared" si="439"/>
        <v>-196474.06999999998</v>
      </c>
      <c r="V447" s="253">
        <f t="shared" si="439"/>
        <v>-196474.06999999998</v>
      </c>
      <c r="W447" s="253">
        <f t="shared" si="439"/>
        <v>-317381.19</v>
      </c>
      <c r="X447" s="253">
        <f t="shared" si="439"/>
        <v>-317381.19</v>
      </c>
      <c r="Y447" s="253">
        <f t="shared" ref="Y447" si="440">Y454+Y448+Y449+Y450+Y451+Y453+Y455+Y456+Y452</f>
        <v>-513855.26</v>
      </c>
    </row>
    <row r="448" spans="1:25" ht="18.75" hidden="1" customHeight="1" x14ac:dyDescent="0.2">
      <c r="A448" s="255" t="s">
        <v>95</v>
      </c>
      <c r="B448" s="267">
        <v>801</v>
      </c>
      <c r="C448" s="267" t="s">
        <v>312</v>
      </c>
      <c r="D448" s="248" t="s">
        <v>196</v>
      </c>
      <c r="E448" s="256" t="s">
        <v>334</v>
      </c>
      <c r="F448" s="248" t="s">
        <v>96</v>
      </c>
      <c r="G448" s="253"/>
      <c r="H448" s="253"/>
      <c r="I448" s="253">
        <v>-9856.1</v>
      </c>
      <c r="J448" s="253">
        <f t="shared" ref="J448:J456" si="441">G448+I448</f>
        <v>-9856.1</v>
      </c>
      <c r="K448" s="253">
        <v>-9856.1</v>
      </c>
      <c r="L448" s="253">
        <f t="shared" ref="L448:Y456" si="442">H448+J448</f>
        <v>-9856.1</v>
      </c>
      <c r="M448" s="253">
        <f t="shared" si="442"/>
        <v>-19712.2</v>
      </c>
      <c r="N448" s="253">
        <f t="shared" si="442"/>
        <v>-19712.2</v>
      </c>
      <c r="O448" s="253">
        <f t="shared" si="442"/>
        <v>-29568.300000000003</v>
      </c>
      <c r="P448" s="253">
        <f t="shared" si="442"/>
        <v>-29568.300000000003</v>
      </c>
      <c r="Q448" s="253">
        <f t="shared" si="442"/>
        <v>-49280.5</v>
      </c>
      <c r="R448" s="253">
        <f t="shared" si="442"/>
        <v>-49280.5</v>
      </c>
      <c r="S448" s="253">
        <f t="shared" si="442"/>
        <v>-78848.800000000003</v>
      </c>
      <c r="T448" s="253">
        <f t="shared" si="442"/>
        <v>-78848.800000000003</v>
      </c>
      <c r="U448" s="253">
        <f t="shared" si="442"/>
        <v>-128129.3</v>
      </c>
      <c r="V448" s="253">
        <f t="shared" si="442"/>
        <v>-128129.3</v>
      </c>
      <c r="W448" s="253">
        <f t="shared" si="442"/>
        <v>-206978.1</v>
      </c>
      <c r="X448" s="253">
        <f t="shared" si="442"/>
        <v>-206978.1</v>
      </c>
      <c r="Y448" s="253">
        <f t="shared" si="442"/>
        <v>-335107.40000000002</v>
      </c>
    </row>
    <row r="449" spans="1:25" ht="12" hidden="1" customHeight="1" x14ac:dyDescent="0.2">
      <c r="A449" s="255" t="s">
        <v>97</v>
      </c>
      <c r="B449" s="267">
        <v>801</v>
      </c>
      <c r="C449" s="267" t="s">
        <v>312</v>
      </c>
      <c r="D449" s="248" t="s">
        <v>196</v>
      </c>
      <c r="E449" s="256" t="s">
        <v>334</v>
      </c>
      <c r="F449" s="248" t="s">
        <v>98</v>
      </c>
      <c r="G449" s="253"/>
      <c r="H449" s="253"/>
      <c r="I449" s="253">
        <v>-480</v>
      </c>
      <c r="J449" s="253">
        <f t="shared" si="441"/>
        <v>-480</v>
      </c>
      <c r="K449" s="253">
        <v>-480</v>
      </c>
      <c r="L449" s="253">
        <f t="shared" si="442"/>
        <v>-480</v>
      </c>
      <c r="M449" s="253">
        <f t="shared" si="442"/>
        <v>-960</v>
      </c>
      <c r="N449" s="253">
        <f t="shared" si="442"/>
        <v>-960</v>
      </c>
      <c r="O449" s="253">
        <f t="shared" si="442"/>
        <v>-1440</v>
      </c>
      <c r="P449" s="253">
        <f t="shared" si="442"/>
        <v>-1440</v>
      </c>
      <c r="Q449" s="253">
        <f t="shared" si="442"/>
        <v>-2400</v>
      </c>
      <c r="R449" s="253">
        <f t="shared" si="442"/>
        <v>-2400</v>
      </c>
      <c r="S449" s="253">
        <f t="shared" si="442"/>
        <v>-3840</v>
      </c>
      <c r="T449" s="253">
        <f t="shared" si="442"/>
        <v>-3840</v>
      </c>
      <c r="U449" s="253">
        <f t="shared" si="442"/>
        <v>-6240</v>
      </c>
      <c r="V449" s="253">
        <f t="shared" si="442"/>
        <v>-6240</v>
      </c>
      <c r="W449" s="253">
        <f t="shared" si="442"/>
        <v>-10080</v>
      </c>
      <c r="X449" s="253">
        <f t="shared" si="442"/>
        <v>-10080</v>
      </c>
      <c r="Y449" s="253">
        <f t="shared" si="442"/>
        <v>-16320</v>
      </c>
    </row>
    <row r="450" spans="1:25" ht="25.5" hidden="1" customHeight="1" x14ac:dyDescent="0.2">
      <c r="A450" s="255" t="s">
        <v>99</v>
      </c>
      <c r="B450" s="267">
        <v>801</v>
      </c>
      <c r="C450" s="267" t="s">
        <v>312</v>
      </c>
      <c r="D450" s="248" t="s">
        <v>196</v>
      </c>
      <c r="E450" s="256" t="s">
        <v>401</v>
      </c>
      <c r="F450" s="248" t="s">
        <v>100</v>
      </c>
      <c r="G450" s="253"/>
      <c r="H450" s="253"/>
      <c r="I450" s="253"/>
      <c r="J450" s="253">
        <f t="shared" si="441"/>
        <v>0</v>
      </c>
      <c r="K450" s="253"/>
      <c r="L450" s="253">
        <f t="shared" si="442"/>
        <v>0</v>
      </c>
      <c r="M450" s="253">
        <f t="shared" si="442"/>
        <v>0</v>
      </c>
      <c r="N450" s="253">
        <f t="shared" si="442"/>
        <v>0</v>
      </c>
      <c r="O450" s="253">
        <f t="shared" si="442"/>
        <v>0</v>
      </c>
      <c r="P450" s="253">
        <f t="shared" si="442"/>
        <v>0</v>
      </c>
      <c r="Q450" s="253">
        <f t="shared" si="442"/>
        <v>0</v>
      </c>
      <c r="R450" s="253">
        <f t="shared" si="442"/>
        <v>0</v>
      </c>
      <c r="S450" s="253">
        <f t="shared" si="442"/>
        <v>0</v>
      </c>
      <c r="T450" s="253">
        <f t="shared" si="442"/>
        <v>0</v>
      </c>
      <c r="U450" s="253">
        <f t="shared" si="442"/>
        <v>0</v>
      </c>
      <c r="V450" s="253">
        <f t="shared" si="442"/>
        <v>0</v>
      </c>
      <c r="W450" s="253">
        <f t="shared" si="442"/>
        <v>0</v>
      </c>
      <c r="X450" s="253">
        <f t="shared" si="442"/>
        <v>0</v>
      </c>
      <c r="Y450" s="253">
        <f t="shared" si="442"/>
        <v>0</v>
      </c>
    </row>
    <row r="451" spans="1:25" ht="25.5" hidden="1" customHeight="1" x14ac:dyDescent="0.2">
      <c r="A451" s="255" t="s">
        <v>101</v>
      </c>
      <c r="B451" s="267">
        <v>801</v>
      </c>
      <c r="C451" s="267" t="s">
        <v>312</v>
      </c>
      <c r="D451" s="248" t="s">
        <v>196</v>
      </c>
      <c r="E451" s="256" t="s">
        <v>401</v>
      </c>
      <c r="F451" s="248" t="s">
        <v>102</v>
      </c>
      <c r="G451" s="253"/>
      <c r="H451" s="253"/>
      <c r="I451" s="253"/>
      <c r="J451" s="253">
        <f t="shared" si="441"/>
        <v>0</v>
      </c>
      <c r="K451" s="253"/>
      <c r="L451" s="253">
        <f t="shared" si="442"/>
        <v>0</v>
      </c>
      <c r="M451" s="253">
        <f t="shared" si="442"/>
        <v>0</v>
      </c>
      <c r="N451" s="253">
        <f t="shared" si="442"/>
        <v>0</v>
      </c>
      <c r="O451" s="253">
        <f t="shared" si="442"/>
        <v>0</v>
      </c>
      <c r="P451" s="253">
        <f t="shared" si="442"/>
        <v>0</v>
      </c>
      <c r="Q451" s="253">
        <f t="shared" si="442"/>
        <v>0</v>
      </c>
      <c r="R451" s="253">
        <f t="shared" si="442"/>
        <v>0</v>
      </c>
      <c r="S451" s="253">
        <f t="shared" si="442"/>
        <v>0</v>
      </c>
      <c r="T451" s="253">
        <f t="shared" si="442"/>
        <v>0</v>
      </c>
      <c r="U451" s="253">
        <f t="shared" si="442"/>
        <v>0</v>
      </c>
      <c r="V451" s="253">
        <f t="shared" si="442"/>
        <v>0</v>
      </c>
      <c r="W451" s="253">
        <f t="shared" si="442"/>
        <v>0</v>
      </c>
      <c r="X451" s="253">
        <f t="shared" si="442"/>
        <v>0</v>
      </c>
      <c r="Y451" s="253">
        <f t="shared" si="442"/>
        <v>0</v>
      </c>
    </row>
    <row r="452" spans="1:25" ht="18" hidden="1" customHeight="1" x14ac:dyDescent="0.2">
      <c r="A452" s="255" t="s">
        <v>99</v>
      </c>
      <c r="B452" s="267">
        <v>801</v>
      </c>
      <c r="C452" s="267" t="s">
        <v>312</v>
      </c>
      <c r="D452" s="248" t="s">
        <v>196</v>
      </c>
      <c r="E452" s="256" t="s">
        <v>334</v>
      </c>
      <c r="F452" s="248" t="s">
        <v>100</v>
      </c>
      <c r="G452" s="253"/>
      <c r="H452" s="253"/>
      <c r="I452" s="253">
        <v>-500</v>
      </c>
      <c r="J452" s="253">
        <f t="shared" si="441"/>
        <v>-500</v>
      </c>
      <c r="K452" s="253">
        <v>-500</v>
      </c>
      <c r="L452" s="253">
        <f t="shared" si="442"/>
        <v>-500</v>
      </c>
      <c r="M452" s="253">
        <f t="shared" si="442"/>
        <v>-1000</v>
      </c>
      <c r="N452" s="253">
        <f t="shared" si="442"/>
        <v>-1000</v>
      </c>
      <c r="O452" s="253">
        <f t="shared" si="442"/>
        <v>-1500</v>
      </c>
      <c r="P452" s="253">
        <f t="shared" si="442"/>
        <v>-1500</v>
      </c>
      <c r="Q452" s="253">
        <f t="shared" si="442"/>
        <v>-2500</v>
      </c>
      <c r="R452" s="253">
        <f t="shared" si="442"/>
        <v>-2500</v>
      </c>
      <c r="S452" s="253">
        <f t="shared" si="442"/>
        <v>-4000</v>
      </c>
      <c r="T452" s="253">
        <f t="shared" si="442"/>
        <v>-4000</v>
      </c>
      <c r="U452" s="253">
        <f t="shared" si="442"/>
        <v>-6500</v>
      </c>
      <c r="V452" s="253">
        <f t="shared" si="442"/>
        <v>-6500</v>
      </c>
      <c r="W452" s="253">
        <f t="shared" si="442"/>
        <v>-10500</v>
      </c>
      <c r="X452" s="253">
        <f t="shared" si="442"/>
        <v>-10500</v>
      </c>
      <c r="Y452" s="253">
        <f t="shared" si="442"/>
        <v>-17000</v>
      </c>
    </row>
    <row r="453" spans="1:25" ht="17.25" hidden="1" customHeight="1" x14ac:dyDescent="0.2">
      <c r="A453" s="255" t="s">
        <v>93</v>
      </c>
      <c r="B453" s="267">
        <v>801</v>
      </c>
      <c r="C453" s="267" t="s">
        <v>312</v>
      </c>
      <c r="D453" s="248" t="s">
        <v>196</v>
      </c>
      <c r="E453" s="256" t="s">
        <v>334</v>
      </c>
      <c r="F453" s="248" t="s">
        <v>94</v>
      </c>
      <c r="G453" s="253"/>
      <c r="H453" s="253"/>
      <c r="I453" s="253">
        <v>-4027.29</v>
      </c>
      <c r="J453" s="253">
        <f t="shared" si="441"/>
        <v>-4027.29</v>
      </c>
      <c r="K453" s="253">
        <v>-4027.29</v>
      </c>
      <c r="L453" s="253">
        <f t="shared" si="442"/>
        <v>-4027.29</v>
      </c>
      <c r="M453" s="253">
        <f t="shared" si="442"/>
        <v>-8054.58</v>
      </c>
      <c r="N453" s="253">
        <f t="shared" si="442"/>
        <v>-8054.58</v>
      </c>
      <c r="O453" s="253">
        <f t="shared" si="442"/>
        <v>-12081.869999999999</v>
      </c>
      <c r="P453" s="253">
        <f t="shared" si="442"/>
        <v>-12081.869999999999</v>
      </c>
      <c r="Q453" s="253">
        <f t="shared" si="442"/>
        <v>-20136.449999999997</v>
      </c>
      <c r="R453" s="253">
        <f t="shared" si="442"/>
        <v>-20136.449999999997</v>
      </c>
      <c r="S453" s="253">
        <f t="shared" si="442"/>
        <v>-32218.319999999996</v>
      </c>
      <c r="T453" s="253">
        <f t="shared" si="442"/>
        <v>-32218.319999999996</v>
      </c>
      <c r="U453" s="253">
        <f t="shared" si="442"/>
        <v>-52354.76999999999</v>
      </c>
      <c r="V453" s="253">
        <f t="shared" si="442"/>
        <v>-52354.76999999999</v>
      </c>
      <c r="W453" s="253">
        <f t="shared" si="442"/>
        <v>-84573.089999999982</v>
      </c>
      <c r="X453" s="253">
        <f t="shared" si="442"/>
        <v>-84573.089999999982</v>
      </c>
      <c r="Y453" s="253">
        <f t="shared" si="442"/>
        <v>-136927.85999999999</v>
      </c>
    </row>
    <row r="454" spans="1:25" ht="12.75" hidden="1" customHeight="1" x14ac:dyDescent="0.2">
      <c r="A454" s="255" t="s">
        <v>320</v>
      </c>
      <c r="B454" s="267">
        <v>801</v>
      </c>
      <c r="C454" s="267" t="s">
        <v>312</v>
      </c>
      <c r="D454" s="248" t="s">
        <v>196</v>
      </c>
      <c r="E454" s="256" t="s">
        <v>334</v>
      </c>
      <c r="F454" s="248" t="s">
        <v>64</v>
      </c>
      <c r="G454" s="253"/>
      <c r="H454" s="253"/>
      <c r="I454" s="253"/>
      <c r="J454" s="253">
        <f t="shared" si="441"/>
        <v>0</v>
      </c>
      <c r="K454" s="253"/>
      <c r="L454" s="253">
        <f t="shared" si="442"/>
        <v>0</v>
      </c>
      <c r="M454" s="253">
        <f t="shared" si="442"/>
        <v>0</v>
      </c>
      <c r="N454" s="253">
        <f t="shared" si="442"/>
        <v>0</v>
      </c>
      <c r="O454" s="253">
        <f t="shared" si="442"/>
        <v>0</v>
      </c>
      <c r="P454" s="253">
        <f t="shared" si="442"/>
        <v>0</v>
      </c>
      <c r="Q454" s="253">
        <f t="shared" si="442"/>
        <v>0</v>
      </c>
      <c r="R454" s="253">
        <f t="shared" si="442"/>
        <v>0</v>
      </c>
      <c r="S454" s="253">
        <f t="shared" si="442"/>
        <v>0</v>
      </c>
      <c r="T454" s="253">
        <f t="shared" si="442"/>
        <v>0</v>
      </c>
      <c r="U454" s="253">
        <f t="shared" si="442"/>
        <v>0</v>
      </c>
      <c r="V454" s="253">
        <f t="shared" si="442"/>
        <v>0</v>
      </c>
      <c r="W454" s="253">
        <f t="shared" si="442"/>
        <v>0</v>
      </c>
      <c r="X454" s="253">
        <f t="shared" si="442"/>
        <v>0</v>
      </c>
      <c r="Y454" s="253">
        <f t="shared" si="442"/>
        <v>0</v>
      </c>
    </row>
    <row r="455" spans="1:25" hidden="1" x14ac:dyDescent="0.2">
      <c r="A455" s="255" t="s">
        <v>103</v>
      </c>
      <c r="B455" s="267">
        <v>801</v>
      </c>
      <c r="C455" s="267" t="s">
        <v>312</v>
      </c>
      <c r="D455" s="248" t="s">
        <v>196</v>
      </c>
      <c r="E455" s="256" t="s">
        <v>334</v>
      </c>
      <c r="F455" s="248" t="s">
        <v>104</v>
      </c>
      <c r="G455" s="253"/>
      <c r="H455" s="253"/>
      <c r="I455" s="253">
        <v>-210</v>
      </c>
      <c r="J455" s="253">
        <f t="shared" si="441"/>
        <v>-210</v>
      </c>
      <c r="K455" s="253">
        <v>-210</v>
      </c>
      <c r="L455" s="253">
        <f t="shared" si="442"/>
        <v>-210</v>
      </c>
      <c r="M455" s="253">
        <f t="shared" si="442"/>
        <v>-420</v>
      </c>
      <c r="N455" s="253">
        <f t="shared" si="442"/>
        <v>-420</v>
      </c>
      <c r="O455" s="253">
        <f t="shared" si="442"/>
        <v>-630</v>
      </c>
      <c r="P455" s="253">
        <f t="shared" si="442"/>
        <v>-630</v>
      </c>
      <c r="Q455" s="253">
        <f t="shared" si="442"/>
        <v>-1050</v>
      </c>
      <c r="R455" s="253">
        <f t="shared" si="442"/>
        <v>-1050</v>
      </c>
      <c r="S455" s="253">
        <f t="shared" si="442"/>
        <v>-1680</v>
      </c>
      <c r="T455" s="253">
        <f t="shared" si="442"/>
        <v>-1680</v>
      </c>
      <c r="U455" s="253">
        <f t="shared" si="442"/>
        <v>-2730</v>
      </c>
      <c r="V455" s="253">
        <f t="shared" si="442"/>
        <v>-2730</v>
      </c>
      <c r="W455" s="253">
        <f t="shared" si="442"/>
        <v>-4410</v>
      </c>
      <c r="X455" s="253">
        <f t="shared" si="442"/>
        <v>-4410</v>
      </c>
      <c r="Y455" s="253">
        <f t="shared" si="442"/>
        <v>-7140</v>
      </c>
    </row>
    <row r="456" spans="1:25" hidden="1" x14ac:dyDescent="0.2">
      <c r="A456" s="255" t="s">
        <v>105</v>
      </c>
      <c r="B456" s="267">
        <v>801</v>
      </c>
      <c r="C456" s="267" t="s">
        <v>312</v>
      </c>
      <c r="D456" s="248" t="s">
        <v>196</v>
      </c>
      <c r="E456" s="256" t="s">
        <v>334</v>
      </c>
      <c r="F456" s="248" t="s">
        <v>106</v>
      </c>
      <c r="G456" s="253"/>
      <c r="H456" s="253"/>
      <c r="I456" s="253">
        <v>-40</v>
      </c>
      <c r="J456" s="253">
        <f t="shared" si="441"/>
        <v>-40</v>
      </c>
      <c r="K456" s="253">
        <v>-40</v>
      </c>
      <c r="L456" s="253">
        <f t="shared" si="442"/>
        <v>-40</v>
      </c>
      <c r="M456" s="253">
        <f t="shared" si="442"/>
        <v>-80</v>
      </c>
      <c r="N456" s="253">
        <f t="shared" si="442"/>
        <v>-80</v>
      </c>
      <c r="O456" s="253">
        <f t="shared" si="442"/>
        <v>-120</v>
      </c>
      <c r="P456" s="253">
        <f t="shared" si="442"/>
        <v>-120</v>
      </c>
      <c r="Q456" s="253">
        <f t="shared" si="442"/>
        <v>-200</v>
      </c>
      <c r="R456" s="253">
        <f t="shared" si="442"/>
        <v>-200</v>
      </c>
      <c r="S456" s="253">
        <f t="shared" si="442"/>
        <v>-320</v>
      </c>
      <c r="T456" s="253">
        <f t="shared" si="442"/>
        <v>-320</v>
      </c>
      <c r="U456" s="253">
        <f t="shared" si="442"/>
        <v>-520</v>
      </c>
      <c r="V456" s="253">
        <f t="shared" si="442"/>
        <v>-520</v>
      </c>
      <c r="W456" s="253">
        <f t="shared" si="442"/>
        <v>-840</v>
      </c>
      <c r="X456" s="253">
        <f t="shared" si="442"/>
        <v>-840</v>
      </c>
      <c r="Y456" s="253">
        <f t="shared" si="442"/>
        <v>-1360</v>
      </c>
    </row>
    <row r="457" spans="1:25" ht="60.75" hidden="1" customHeight="1" x14ac:dyDescent="0.2">
      <c r="A457" s="266" t="s">
        <v>731</v>
      </c>
      <c r="B457" s="267">
        <v>801</v>
      </c>
      <c r="C457" s="268" t="s">
        <v>190</v>
      </c>
      <c r="D457" s="268" t="s">
        <v>196</v>
      </c>
      <c r="E457" s="268" t="s">
        <v>442</v>
      </c>
      <c r="F457" s="245"/>
      <c r="G457" s="253"/>
      <c r="H457" s="253"/>
      <c r="I457" s="253">
        <f>I458</f>
        <v>-31.5</v>
      </c>
      <c r="J457" s="253" t="e">
        <f>J458</f>
        <v>#REF!</v>
      </c>
      <c r="K457" s="253">
        <f>K458</f>
        <v>-31.5</v>
      </c>
      <c r="L457" s="253" t="e">
        <f>L458</f>
        <v>#REF!</v>
      </c>
      <c r="M457" s="253" t="e">
        <f>M458</f>
        <v>#REF!</v>
      </c>
      <c r="N457" s="253" t="e">
        <f t="shared" ref="N457:Y457" si="443">N458</f>
        <v>#REF!</v>
      </c>
      <c r="O457" s="253" t="e">
        <f t="shared" si="443"/>
        <v>#REF!</v>
      </c>
      <c r="P457" s="253" t="e">
        <f t="shared" si="443"/>
        <v>#REF!</v>
      </c>
      <c r="Q457" s="253" t="e">
        <f t="shared" si="443"/>
        <v>#REF!</v>
      </c>
      <c r="R457" s="253" t="e">
        <f t="shared" si="443"/>
        <v>#REF!</v>
      </c>
      <c r="S457" s="253" t="e">
        <f t="shared" si="443"/>
        <v>#REF!</v>
      </c>
      <c r="T457" s="253" t="e">
        <f t="shared" si="443"/>
        <v>#REF!</v>
      </c>
      <c r="U457" s="253" t="e">
        <f t="shared" si="443"/>
        <v>#REF!</v>
      </c>
      <c r="V457" s="253" t="e">
        <f t="shared" si="443"/>
        <v>#REF!</v>
      </c>
      <c r="W457" s="253" t="e">
        <f t="shared" si="443"/>
        <v>#REF!</v>
      </c>
      <c r="X457" s="253" t="e">
        <f t="shared" si="443"/>
        <v>#REF!</v>
      </c>
      <c r="Y457" s="253" t="e">
        <f t="shared" si="443"/>
        <v>#REF!</v>
      </c>
    </row>
    <row r="458" spans="1:25" ht="19.5" hidden="1" customHeight="1" x14ac:dyDescent="0.2">
      <c r="A458" s="255" t="s">
        <v>93</v>
      </c>
      <c r="B458" s="267">
        <v>801</v>
      </c>
      <c r="C458" s="267" t="s">
        <v>312</v>
      </c>
      <c r="D458" s="248" t="s">
        <v>196</v>
      </c>
      <c r="E458" s="248" t="s">
        <v>442</v>
      </c>
      <c r="F458" s="248" t="s">
        <v>94</v>
      </c>
      <c r="G458" s="253"/>
      <c r="H458" s="253"/>
      <c r="I458" s="253">
        <v>-31.5</v>
      </c>
      <c r="J458" s="253" t="e">
        <f>#REF!+I458</f>
        <v>#REF!</v>
      </c>
      <c r="K458" s="253">
        <v>-31.5</v>
      </c>
      <c r="L458" s="253" t="e">
        <f>#REF!+J458</f>
        <v>#REF!</v>
      </c>
      <c r="M458" s="253" t="e">
        <f>#REF!+K458</f>
        <v>#REF!</v>
      </c>
      <c r="N458" s="253" t="e">
        <f>#REF!+L458</f>
        <v>#REF!</v>
      </c>
      <c r="O458" s="253" t="e">
        <f>#REF!+M458</f>
        <v>#REF!</v>
      </c>
      <c r="P458" s="253" t="e">
        <f>#REF!+N458</f>
        <v>#REF!</v>
      </c>
      <c r="Q458" s="253" t="e">
        <f>#REF!+O458</f>
        <v>#REF!</v>
      </c>
      <c r="R458" s="253" t="e">
        <f>#REF!+P458</f>
        <v>#REF!</v>
      </c>
      <c r="S458" s="253" t="e">
        <f>#REF!+Q458</f>
        <v>#REF!</v>
      </c>
      <c r="T458" s="253" t="e">
        <f>#REF!+R458</f>
        <v>#REF!</v>
      </c>
      <c r="U458" s="253" t="e">
        <f>#REF!+S458</f>
        <v>#REF!</v>
      </c>
      <c r="V458" s="253" t="e">
        <f>#REF!+T458</f>
        <v>#REF!</v>
      </c>
      <c r="W458" s="253" t="e">
        <f>#REF!+U458</f>
        <v>#REF!</v>
      </c>
      <c r="X458" s="253" t="e">
        <f>#REF!+V458</f>
        <v>#REF!</v>
      </c>
      <c r="Y458" s="253" t="e">
        <f>#REF!+W458</f>
        <v>#REF!</v>
      </c>
    </row>
    <row r="459" spans="1:25" ht="12.75" hidden="1" customHeight="1" x14ac:dyDescent="0.2">
      <c r="A459" s="255" t="s">
        <v>97</v>
      </c>
      <c r="B459" s="267">
        <v>801</v>
      </c>
      <c r="C459" s="267" t="s">
        <v>312</v>
      </c>
      <c r="D459" s="248" t="s">
        <v>198</v>
      </c>
      <c r="E459" s="248" t="s">
        <v>363</v>
      </c>
      <c r="F459" s="248" t="s">
        <v>98</v>
      </c>
      <c r="G459" s="253"/>
      <c r="H459" s="253"/>
      <c r="I459" s="253"/>
      <c r="J459" s="253" t="e">
        <f>#REF!+I459</f>
        <v>#REF!</v>
      </c>
      <c r="K459" s="253"/>
      <c r="L459" s="253" t="e">
        <f t="shared" ref="L459:Y462" si="444">F459+J459</f>
        <v>#REF!</v>
      </c>
      <c r="M459" s="253">
        <f t="shared" si="444"/>
        <v>0</v>
      </c>
      <c r="N459" s="253" t="e">
        <f t="shared" si="444"/>
        <v>#REF!</v>
      </c>
      <c r="O459" s="253">
        <f t="shared" si="444"/>
        <v>0</v>
      </c>
      <c r="P459" s="253" t="e">
        <f t="shared" si="444"/>
        <v>#REF!</v>
      </c>
      <c r="Q459" s="253">
        <f t="shared" si="444"/>
        <v>0</v>
      </c>
      <c r="R459" s="253" t="e">
        <f t="shared" si="444"/>
        <v>#REF!</v>
      </c>
      <c r="S459" s="253">
        <f t="shared" si="444"/>
        <v>0</v>
      </c>
      <c r="T459" s="253" t="e">
        <f t="shared" si="444"/>
        <v>#REF!</v>
      </c>
      <c r="U459" s="253">
        <f t="shared" si="444"/>
        <v>0</v>
      </c>
      <c r="V459" s="253" t="e">
        <f t="shared" si="444"/>
        <v>#REF!</v>
      </c>
      <c r="W459" s="253">
        <f t="shared" si="444"/>
        <v>0</v>
      </c>
      <c r="X459" s="253" t="e">
        <f t="shared" si="444"/>
        <v>#REF!</v>
      </c>
      <c r="Y459" s="253">
        <f t="shared" si="444"/>
        <v>0</v>
      </c>
    </row>
    <row r="460" spans="1:25" ht="12.75" hidden="1" customHeight="1" x14ac:dyDescent="0.2">
      <c r="A460" s="255" t="s">
        <v>121</v>
      </c>
      <c r="B460" s="267">
        <v>801</v>
      </c>
      <c r="C460" s="267" t="s">
        <v>312</v>
      </c>
      <c r="D460" s="248" t="s">
        <v>198</v>
      </c>
      <c r="E460" s="248" t="s">
        <v>363</v>
      </c>
      <c r="F460" s="248" t="s">
        <v>94</v>
      </c>
      <c r="G460" s="253"/>
      <c r="H460" s="253"/>
      <c r="I460" s="253"/>
      <c r="J460" s="253" t="e">
        <f>#REF!+I460</f>
        <v>#REF!</v>
      </c>
      <c r="K460" s="253"/>
      <c r="L460" s="253" t="e">
        <f t="shared" si="444"/>
        <v>#REF!</v>
      </c>
      <c r="M460" s="253">
        <f t="shared" si="444"/>
        <v>0</v>
      </c>
      <c r="N460" s="253" t="e">
        <f t="shared" si="444"/>
        <v>#REF!</v>
      </c>
      <c r="O460" s="253">
        <f t="shared" si="444"/>
        <v>0</v>
      </c>
      <c r="P460" s="253" t="e">
        <f t="shared" si="444"/>
        <v>#REF!</v>
      </c>
      <c r="Q460" s="253">
        <f t="shared" si="444"/>
        <v>0</v>
      </c>
      <c r="R460" s="253" t="e">
        <f t="shared" si="444"/>
        <v>#REF!</v>
      </c>
      <c r="S460" s="253">
        <f t="shared" si="444"/>
        <v>0</v>
      </c>
      <c r="T460" s="253" t="e">
        <f t="shared" si="444"/>
        <v>#REF!</v>
      </c>
      <c r="U460" s="253">
        <f t="shared" si="444"/>
        <v>0</v>
      </c>
      <c r="V460" s="253" t="e">
        <f t="shared" si="444"/>
        <v>#REF!</v>
      </c>
      <c r="W460" s="253">
        <f t="shared" si="444"/>
        <v>0</v>
      </c>
      <c r="X460" s="253" t="e">
        <f t="shared" si="444"/>
        <v>#REF!</v>
      </c>
      <c r="Y460" s="253">
        <f t="shared" si="444"/>
        <v>0</v>
      </c>
    </row>
    <row r="461" spans="1:25" ht="12.75" hidden="1" customHeight="1" x14ac:dyDescent="0.2">
      <c r="A461" s="255" t="s">
        <v>63</v>
      </c>
      <c r="B461" s="267">
        <v>801</v>
      </c>
      <c r="C461" s="267" t="s">
        <v>312</v>
      </c>
      <c r="D461" s="248" t="s">
        <v>198</v>
      </c>
      <c r="E461" s="248" t="s">
        <v>363</v>
      </c>
      <c r="F461" s="248" t="s">
        <v>64</v>
      </c>
      <c r="G461" s="253"/>
      <c r="H461" s="253"/>
      <c r="I461" s="253"/>
      <c r="J461" s="253" t="e">
        <f>#REF!+I461</f>
        <v>#REF!</v>
      </c>
      <c r="K461" s="253"/>
      <c r="L461" s="253" t="e">
        <f t="shared" si="444"/>
        <v>#REF!</v>
      </c>
      <c r="M461" s="253">
        <f t="shared" si="444"/>
        <v>0</v>
      </c>
      <c r="N461" s="253" t="e">
        <f t="shared" si="444"/>
        <v>#REF!</v>
      </c>
      <c r="O461" s="253">
        <f t="shared" si="444"/>
        <v>0</v>
      </c>
      <c r="P461" s="253" t="e">
        <f t="shared" si="444"/>
        <v>#REF!</v>
      </c>
      <c r="Q461" s="253">
        <f t="shared" si="444"/>
        <v>0</v>
      </c>
      <c r="R461" s="253" t="e">
        <f t="shared" si="444"/>
        <v>#REF!</v>
      </c>
      <c r="S461" s="253">
        <f t="shared" si="444"/>
        <v>0</v>
      </c>
      <c r="T461" s="253" t="e">
        <f t="shared" si="444"/>
        <v>#REF!</v>
      </c>
      <c r="U461" s="253">
        <f t="shared" si="444"/>
        <v>0</v>
      </c>
      <c r="V461" s="253" t="e">
        <f t="shared" si="444"/>
        <v>#REF!</v>
      </c>
      <c r="W461" s="253">
        <f t="shared" si="444"/>
        <v>0</v>
      </c>
      <c r="X461" s="253" t="e">
        <f t="shared" si="444"/>
        <v>#REF!</v>
      </c>
      <c r="Y461" s="253">
        <f t="shared" si="444"/>
        <v>0</v>
      </c>
    </row>
    <row r="462" spans="1:25" ht="12.75" hidden="1" customHeight="1" x14ac:dyDescent="0.2">
      <c r="A462" s="255" t="s">
        <v>302</v>
      </c>
      <c r="B462" s="267">
        <v>801</v>
      </c>
      <c r="C462" s="267" t="s">
        <v>312</v>
      </c>
      <c r="D462" s="248" t="s">
        <v>198</v>
      </c>
      <c r="E462" s="248" t="s">
        <v>316</v>
      </c>
      <c r="F462" s="248" t="s">
        <v>303</v>
      </c>
      <c r="G462" s="253"/>
      <c r="H462" s="253"/>
      <c r="I462" s="253"/>
      <c r="J462" s="253" t="e">
        <f>#REF!+I462</f>
        <v>#REF!</v>
      </c>
      <c r="K462" s="253"/>
      <c r="L462" s="253" t="e">
        <f t="shared" si="444"/>
        <v>#REF!</v>
      </c>
      <c r="M462" s="253">
        <f t="shared" si="444"/>
        <v>0</v>
      </c>
      <c r="N462" s="253" t="e">
        <f t="shared" si="444"/>
        <v>#REF!</v>
      </c>
      <c r="O462" s="253">
        <f t="shared" si="444"/>
        <v>0</v>
      </c>
      <c r="P462" s="253" t="e">
        <f t="shared" si="444"/>
        <v>#REF!</v>
      </c>
      <c r="Q462" s="253">
        <f t="shared" si="444"/>
        <v>0</v>
      </c>
      <c r="R462" s="253" t="e">
        <f t="shared" si="444"/>
        <v>#REF!</v>
      </c>
      <c r="S462" s="253">
        <f t="shared" si="444"/>
        <v>0</v>
      </c>
      <c r="T462" s="253" t="e">
        <f t="shared" si="444"/>
        <v>#REF!</v>
      </c>
      <c r="U462" s="253">
        <f t="shared" si="444"/>
        <v>0</v>
      </c>
      <c r="V462" s="253" t="e">
        <f t="shared" si="444"/>
        <v>#REF!</v>
      </c>
      <c r="W462" s="253">
        <f t="shared" si="444"/>
        <v>0</v>
      </c>
      <c r="X462" s="253" t="e">
        <f t="shared" si="444"/>
        <v>#REF!</v>
      </c>
      <c r="Y462" s="253">
        <f t="shared" si="444"/>
        <v>0</v>
      </c>
    </row>
    <row r="463" spans="1:25" s="430" customFormat="1" ht="54.75" hidden="1" customHeight="1" x14ac:dyDescent="0.2">
      <c r="A463" s="365" t="s">
        <v>379</v>
      </c>
      <c r="B463" s="248">
        <v>801</v>
      </c>
      <c r="C463" s="248" t="s">
        <v>190</v>
      </c>
      <c r="D463" s="248" t="s">
        <v>196</v>
      </c>
      <c r="E463" s="248" t="s">
        <v>380</v>
      </c>
      <c r="F463" s="248"/>
      <c r="G463" s="253"/>
      <c r="H463" s="253"/>
      <c r="I463" s="253">
        <f>I464</f>
        <v>-1331</v>
      </c>
      <c r="J463" s="253" t="e">
        <f>J464</f>
        <v>#REF!</v>
      </c>
      <c r="K463" s="253">
        <f>K464</f>
        <v>-1331</v>
      </c>
      <c r="L463" s="253" t="e">
        <f>L464</f>
        <v>#REF!</v>
      </c>
      <c r="M463" s="253" t="e">
        <f>M464</f>
        <v>#REF!</v>
      </c>
      <c r="N463" s="253" t="e">
        <f t="shared" ref="N463:Y463" si="445">N464</f>
        <v>#REF!</v>
      </c>
      <c r="O463" s="253" t="e">
        <f t="shared" si="445"/>
        <v>#REF!</v>
      </c>
      <c r="P463" s="253" t="e">
        <f t="shared" si="445"/>
        <v>#REF!</v>
      </c>
      <c r="Q463" s="253" t="e">
        <f t="shared" si="445"/>
        <v>#REF!</v>
      </c>
      <c r="R463" s="253" t="e">
        <f t="shared" si="445"/>
        <v>#REF!</v>
      </c>
      <c r="S463" s="253" t="e">
        <f t="shared" si="445"/>
        <v>#REF!</v>
      </c>
      <c r="T463" s="253" t="e">
        <f t="shared" si="445"/>
        <v>#REF!</v>
      </c>
      <c r="U463" s="253" t="e">
        <f t="shared" si="445"/>
        <v>#REF!</v>
      </c>
      <c r="V463" s="253" t="e">
        <f t="shared" si="445"/>
        <v>#REF!</v>
      </c>
      <c r="W463" s="253" t="e">
        <f t="shared" si="445"/>
        <v>#REF!</v>
      </c>
      <c r="X463" s="253" t="e">
        <f t="shared" si="445"/>
        <v>#REF!</v>
      </c>
      <c r="Y463" s="253" t="e">
        <f t="shared" si="445"/>
        <v>#REF!</v>
      </c>
    </row>
    <row r="464" spans="1:25" s="430" customFormat="1" ht="57.75" hidden="1" customHeight="1" x14ac:dyDescent="0.2">
      <c r="A464" s="363" t="s">
        <v>381</v>
      </c>
      <c r="B464" s="248" t="s">
        <v>146</v>
      </c>
      <c r="C464" s="248" t="s">
        <v>190</v>
      </c>
      <c r="D464" s="248" t="s">
        <v>196</v>
      </c>
      <c r="E464" s="248" t="s">
        <v>733</v>
      </c>
      <c r="F464" s="248"/>
      <c r="G464" s="253"/>
      <c r="H464" s="253"/>
      <c r="I464" s="253">
        <f>I465+I466+I467</f>
        <v>-1331</v>
      </c>
      <c r="J464" s="253" t="e">
        <f>J465+J466+J467</f>
        <v>#REF!</v>
      </c>
      <c r="K464" s="253">
        <f>K465+K466+K467</f>
        <v>-1331</v>
      </c>
      <c r="L464" s="253" t="e">
        <f>L465+L466+L467</f>
        <v>#REF!</v>
      </c>
      <c r="M464" s="253" t="e">
        <f>M465+M466+M467</f>
        <v>#REF!</v>
      </c>
      <c r="N464" s="253" t="e">
        <f t="shared" ref="N464:X464" si="446">N465+N466+N467</f>
        <v>#REF!</v>
      </c>
      <c r="O464" s="253" t="e">
        <f t="shared" si="446"/>
        <v>#REF!</v>
      </c>
      <c r="P464" s="253" t="e">
        <f t="shared" si="446"/>
        <v>#REF!</v>
      </c>
      <c r="Q464" s="253" t="e">
        <f t="shared" si="446"/>
        <v>#REF!</v>
      </c>
      <c r="R464" s="253" t="e">
        <f t="shared" si="446"/>
        <v>#REF!</v>
      </c>
      <c r="S464" s="253" t="e">
        <f t="shared" si="446"/>
        <v>#REF!</v>
      </c>
      <c r="T464" s="253" t="e">
        <f t="shared" si="446"/>
        <v>#REF!</v>
      </c>
      <c r="U464" s="253" t="e">
        <f t="shared" si="446"/>
        <v>#REF!</v>
      </c>
      <c r="V464" s="253" t="e">
        <f t="shared" si="446"/>
        <v>#REF!</v>
      </c>
      <c r="W464" s="253" t="e">
        <f t="shared" si="446"/>
        <v>#REF!</v>
      </c>
      <c r="X464" s="253" t="e">
        <f t="shared" si="446"/>
        <v>#REF!</v>
      </c>
      <c r="Y464" s="253" t="e">
        <f t="shared" ref="Y464" si="447">Y465+Y466+Y467</f>
        <v>#REF!</v>
      </c>
    </row>
    <row r="465" spans="1:25" s="430" customFormat="1" ht="12.75" hidden="1" customHeight="1" x14ac:dyDescent="0.2">
      <c r="A465" s="255" t="s">
        <v>95</v>
      </c>
      <c r="B465" s="248" t="s">
        <v>146</v>
      </c>
      <c r="C465" s="248" t="s">
        <v>190</v>
      </c>
      <c r="D465" s="248" t="s">
        <v>196</v>
      </c>
      <c r="E465" s="248" t="s">
        <v>733</v>
      </c>
      <c r="F465" s="248" t="s">
        <v>96</v>
      </c>
      <c r="G465" s="253"/>
      <c r="H465" s="253"/>
      <c r="I465" s="253">
        <v>-1269.5</v>
      </c>
      <c r="J465" s="253" t="e">
        <f>#REF!+I465</f>
        <v>#REF!</v>
      </c>
      <c r="K465" s="253">
        <v>-1269.5</v>
      </c>
      <c r="L465" s="253" t="e">
        <f>#REF!+J465</f>
        <v>#REF!</v>
      </c>
      <c r="M465" s="253" t="e">
        <f>#REF!+K465</f>
        <v>#REF!</v>
      </c>
      <c r="N465" s="253" t="e">
        <f>#REF!+L465</f>
        <v>#REF!</v>
      </c>
      <c r="O465" s="253" t="e">
        <f>#REF!+M465</f>
        <v>#REF!</v>
      </c>
      <c r="P465" s="253" t="e">
        <f>#REF!+N465</f>
        <v>#REF!</v>
      </c>
      <c r="Q465" s="253" t="e">
        <f>#REF!+O465</f>
        <v>#REF!</v>
      </c>
      <c r="R465" s="253" t="e">
        <f>#REF!+P465</f>
        <v>#REF!</v>
      </c>
      <c r="S465" s="253" t="e">
        <f>#REF!+Q465</f>
        <v>#REF!</v>
      </c>
      <c r="T465" s="253" t="e">
        <f>#REF!+R465</f>
        <v>#REF!</v>
      </c>
      <c r="U465" s="253" t="e">
        <f>#REF!+S465</f>
        <v>#REF!</v>
      </c>
      <c r="V465" s="253" t="e">
        <f>#REF!+T465</f>
        <v>#REF!</v>
      </c>
      <c r="W465" s="253" t="e">
        <f>#REF!+U465</f>
        <v>#REF!</v>
      </c>
      <c r="X465" s="253" t="e">
        <f>#REF!+V465</f>
        <v>#REF!</v>
      </c>
      <c r="Y465" s="253" t="e">
        <f>#REF!+W465</f>
        <v>#REF!</v>
      </c>
    </row>
    <row r="466" spans="1:25" s="430" customFormat="1" ht="12.75" hidden="1" customHeight="1" x14ac:dyDescent="0.2">
      <c r="A466" s="255" t="s">
        <v>97</v>
      </c>
      <c r="B466" s="248" t="s">
        <v>146</v>
      </c>
      <c r="C466" s="248" t="s">
        <v>190</v>
      </c>
      <c r="D466" s="248" t="s">
        <v>196</v>
      </c>
      <c r="E466" s="248" t="s">
        <v>733</v>
      </c>
      <c r="F466" s="248" t="s">
        <v>98</v>
      </c>
      <c r="G466" s="253"/>
      <c r="H466" s="253"/>
      <c r="I466" s="253">
        <v>0</v>
      </c>
      <c r="J466" s="253" t="e">
        <f>#REF!+I466</f>
        <v>#REF!</v>
      </c>
      <c r="K466" s="253">
        <v>0</v>
      </c>
      <c r="L466" s="253" t="e">
        <f>#REF!+J466</f>
        <v>#REF!</v>
      </c>
      <c r="M466" s="253" t="e">
        <f>#REF!+K466</f>
        <v>#REF!</v>
      </c>
      <c r="N466" s="253" t="e">
        <f>#REF!+L466</f>
        <v>#REF!</v>
      </c>
      <c r="O466" s="253" t="e">
        <f>#REF!+M466</f>
        <v>#REF!</v>
      </c>
      <c r="P466" s="253" t="e">
        <f>#REF!+N466</f>
        <v>#REF!</v>
      </c>
      <c r="Q466" s="253" t="e">
        <f>#REF!+O466</f>
        <v>#REF!</v>
      </c>
      <c r="R466" s="253" t="e">
        <f>#REF!+P466</f>
        <v>#REF!</v>
      </c>
      <c r="S466" s="253" t="e">
        <f>#REF!+Q466</f>
        <v>#REF!</v>
      </c>
      <c r="T466" s="253" t="e">
        <f>#REF!+R466</f>
        <v>#REF!</v>
      </c>
      <c r="U466" s="253" t="e">
        <f>#REF!+S466</f>
        <v>#REF!</v>
      </c>
      <c r="V466" s="253" t="e">
        <f>#REF!+T466</f>
        <v>#REF!</v>
      </c>
      <c r="W466" s="253" t="e">
        <f>#REF!+U466</f>
        <v>#REF!</v>
      </c>
      <c r="X466" s="253" t="e">
        <f>#REF!+V466</f>
        <v>#REF!</v>
      </c>
      <c r="Y466" s="253" t="e">
        <f>#REF!+W466</f>
        <v>#REF!</v>
      </c>
    </row>
    <row r="467" spans="1:25" s="430" customFormat="1" ht="18.75" hidden="1" customHeight="1" x14ac:dyDescent="0.2">
      <c r="A467" s="255" t="s">
        <v>93</v>
      </c>
      <c r="B467" s="248" t="s">
        <v>146</v>
      </c>
      <c r="C467" s="248" t="s">
        <v>190</v>
      </c>
      <c r="D467" s="248" t="s">
        <v>196</v>
      </c>
      <c r="E467" s="248" t="s">
        <v>733</v>
      </c>
      <c r="F467" s="248" t="s">
        <v>94</v>
      </c>
      <c r="G467" s="253"/>
      <c r="H467" s="253"/>
      <c r="I467" s="253">
        <v>-61.5</v>
      </c>
      <c r="J467" s="253" t="e">
        <f>#REF!+I467</f>
        <v>#REF!</v>
      </c>
      <c r="K467" s="253">
        <v>-61.5</v>
      </c>
      <c r="L467" s="253" t="e">
        <f>#REF!+J467</f>
        <v>#REF!</v>
      </c>
      <c r="M467" s="253" t="e">
        <f>#REF!+K467</f>
        <v>#REF!</v>
      </c>
      <c r="N467" s="253" t="e">
        <f>#REF!+L467</f>
        <v>#REF!</v>
      </c>
      <c r="O467" s="253" t="e">
        <f>#REF!+M467</f>
        <v>#REF!</v>
      </c>
      <c r="P467" s="253" t="e">
        <f>#REF!+N467</f>
        <v>#REF!</v>
      </c>
      <c r="Q467" s="253" t="e">
        <f>#REF!+O467</f>
        <v>#REF!</v>
      </c>
      <c r="R467" s="253" t="e">
        <f>#REF!+P467</f>
        <v>#REF!</v>
      </c>
      <c r="S467" s="253" t="e">
        <f>#REF!+Q467</f>
        <v>#REF!</v>
      </c>
      <c r="T467" s="253" t="e">
        <f>#REF!+R467</f>
        <v>#REF!</v>
      </c>
      <c r="U467" s="253" t="e">
        <f>#REF!+S467</f>
        <v>#REF!</v>
      </c>
      <c r="V467" s="253" t="e">
        <f>#REF!+T467</f>
        <v>#REF!</v>
      </c>
      <c r="W467" s="253" t="e">
        <f>#REF!+U467</f>
        <v>#REF!</v>
      </c>
      <c r="X467" s="253" t="e">
        <f>#REF!+V467</f>
        <v>#REF!</v>
      </c>
      <c r="Y467" s="253" t="e">
        <f>#REF!+W467</f>
        <v>#REF!</v>
      </c>
    </row>
    <row r="468" spans="1:25" s="430" customFormat="1" ht="95.25" hidden="1" customHeight="1" x14ac:dyDescent="0.2">
      <c r="A468" s="363" t="s">
        <v>478</v>
      </c>
      <c r="B468" s="248" t="s">
        <v>146</v>
      </c>
      <c r="C468" s="248" t="s">
        <v>190</v>
      </c>
      <c r="D468" s="248" t="s">
        <v>196</v>
      </c>
      <c r="E468" s="248" t="s">
        <v>479</v>
      </c>
      <c r="F468" s="248"/>
      <c r="G468" s="253"/>
      <c r="H468" s="253"/>
      <c r="I468" s="253">
        <f>I469+I470+I471</f>
        <v>0</v>
      </c>
      <c r="J468" s="253">
        <f>J469+J470+J471</f>
        <v>0</v>
      </c>
      <c r="K468" s="253">
        <f>K469+K470+K471</f>
        <v>0</v>
      </c>
      <c r="L468" s="253">
        <f>L469+L470+L471</f>
        <v>0</v>
      </c>
      <c r="M468" s="253">
        <f>M469+M470+M471</f>
        <v>0</v>
      </c>
      <c r="N468" s="253">
        <f t="shared" ref="N468:X468" si="448">N469+N470+N471</f>
        <v>0</v>
      </c>
      <c r="O468" s="253">
        <f t="shared" si="448"/>
        <v>0</v>
      </c>
      <c r="P468" s="253">
        <f t="shared" si="448"/>
        <v>0</v>
      </c>
      <c r="Q468" s="253">
        <f t="shared" si="448"/>
        <v>0</v>
      </c>
      <c r="R468" s="253">
        <f t="shared" si="448"/>
        <v>0</v>
      </c>
      <c r="S468" s="253">
        <f t="shared" si="448"/>
        <v>0</v>
      </c>
      <c r="T468" s="253">
        <f t="shared" si="448"/>
        <v>0</v>
      </c>
      <c r="U468" s="253">
        <f t="shared" si="448"/>
        <v>0</v>
      </c>
      <c r="V468" s="253">
        <f t="shared" si="448"/>
        <v>0</v>
      </c>
      <c r="W468" s="253">
        <f t="shared" si="448"/>
        <v>0</v>
      </c>
      <c r="X468" s="253">
        <f t="shared" si="448"/>
        <v>0</v>
      </c>
      <c r="Y468" s="253">
        <f t="shared" ref="Y468" si="449">Y469+Y470+Y471</f>
        <v>0</v>
      </c>
    </row>
    <row r="469" spans="1:25" s="430" customFormat="1" ht="21" hidden="1" customHeight="1" x14ac:dyDescent="0.2">
      <c r="A469" s="255" t="s">
        <v>95</v>
      </c>
      <c r="B469" s="248" t="s">
        <v>146</v>
      </c>
      <c r="C469" s="248" t="s">
        <v>190</v>
      </c>
      <c r="D469" s="248" t="s">
        <v>196</v>
      </c>
      <c r="E469" s="248" t="s">
        <v>479</v>
      </c>
      <c r="F469" s="248" t="s">
        <v>96</v>
      </c>
      <c r="G469" s="253"/>
      <c r="H469" s="253"/>
      <c r="I469" s="253">
        <v>0</v>
      </c>
      <c r="J469" s="253">
        <f>G469+I469</f>
        <v>0</v>
      </c>
      <c r="K469" s="253">
        <v>0</v>
      </c>
      <c r="L469" s="253">
        <f t="shared" ref="L469:Y471" si="450">H469+J469</f>
        <v>0</v>
      </c>
      <c r="M469" s="253">
        <f t="shared" si="450"/>
        <v>0</v>
      </c>
      <c r="N469" s="253">
        <f t="shared" si="450"/>
        <v>0</v>
      </c>
      <c r="O469" s="253">
        <f t="shared" si="450"/>
        <v>0</v>
      </c>
      <c r="P469" s="253">
        <f t="shared" si="450"/>
        <v>0</v>
      </c>
      <c r="Q469" s="253">
        <f t="shared" si="450"/>
        <v>0</v>
      </c>
      <c r="R469" s="253">
        <f t="shared" si="450"/>
        <v>0</v>
      </c>
      <c r="S469" s="253">
        <f t="shared" si="450"/>
        <v>0</v>
      </c>
      <c r="T469" s="253">
        <f t="shared" si="450"/>
        <v>0</v>
      </c>
      <c r="U469" s="253">
        <f t="shared" si="450"/>
        <v>0</v>
      </c>
      <c r="V469" s="253">
        <f t="shared" si="450"/>
        <v>0</v>
      </c>
      <c r="W469" s="253">
        <f t="shared" si="450"/>
        <v>0</v>
      </c>
      <c r="X469" s="253">
        <f t="shared" si="450"/>
        <v>0</v>
      </c>
      <c r="Y469" s="253">
        <f t="shared" si="450"/>
        <v>0</v>
      </c>
    </row>
    <row r="470" spans="1:25" s="430" customFormat="1" ht="24.75" hidden="1" customHeight="1" x14ac:dyDescent="0.2">
      <c r="A470" s="255" t="s">
        <v>97</v>
      </c>
      <c r="B470" s="248" t="s">
        <v>146</v>
      </c>
      <c r="C470" s="248" t="s">
        <v>190</v>
      </c>
      <c r="D470" s="248" t="s">
        <v>196</v>
      </c>
      <c r="E470" s="248" t="s">
        <v>479</v>
      </c>
      <c r="F470" s="248" t="s">
        <v>98</v>
      </c>
      <c r="G470" s="253"/>
      <c r="H470" s="253"/>
      <c r="I470" s="253">
        <v>0</v>
      </c>
      <c r="J470" s="253">
        <f>G470+I470</f>
        <v>0</v>
      </c>
      <c r="K470" s="253">
        <v>0</v>
      </c>
      <c r="L470" s="253">
        <f t="shared" si="450"/>
        <v>0</v>
      </c>
      <c r="M470" s="253">
        <f t="shared" si="450"/>
        <v>0</v>
      </c>
      <c r="N470" s="253">
        <f t="shared" si="450"/>
        <v>0</v>
      </c>
      <c r="O470" s="253">
        <f t="shared" si="450"/>
        <v>0</v>
      </c>
      <c r="P470" s="253">
        <f t="shared" si="450"/>
        <v>0</v>
      </c>
      <c r="Q470" s="253">
        <f t="shared" si="450"/>
        <v>0</v>
      </c>
      <c r="R470" s="253">
        <f t="shared" si="450"/>
        <v>0</v>
      </c>
      <c r="S470" s="253">
        <f t="shared" si="450"/>
        <v>0</v>
      </c>
      <c r="T470" s="253">
        <f t="shared" si="450"/>
        <v>0</v>
      </c>
      <c r="U470" s="253">
        <f t="shared" si="450"/>
        <v>0</v>
      </c>
      <c r="V470" s="253">
        <f t="shared" si="450"/>
        <v>0</v>
      </c>
      <c r="W470" s="253">
        <f t="shared" si="450"/>
        <v>0</v>
      </c>
      <c r="X470" s="253">
        <f t="shared" si="450"/>
        <v>0</v>
      </c>
      <c r="Y470" s="253">
        <f t="shared" si="450"/>
        <v>0</v>
      </c>
    </row>
    <row r="471" spans="1:25" s="430" customFormat="1" ht="28.5" hidden="1" customHeight="1" x14ac:dyDescent="0.2">
      <c r="A471" s="255" t="s">
        <v>93</v>
      </c>
      <c r="B471" s="248" t="s">
        <v>146</v>
      </c>
      <c r="C471" s="248" t="s">
        <v>190</v>
      </c>
      <c r="D471" s="248" t="s">
        <v>196</v>
      </c>
      <c r="E471" s="248" t="s">
        <v>479</v>
      </c>
      <c r="F471" s="248" t="s">
        <v>94</v>
      </c>
      <c r="G471" s="253"/>
      <c r="H471" s="253"/>
      <c r="I471" s="253">
        <v>0</v>
      </c>
      <c r="J471" s="253">
        <f>G471+I471</f>
        <v>0</v>
      </c>
      <c r="K471" s="253">
        <v>0</v>
      </c>
      <c r="L471" s="253">
        <f t="shared" si="450"/>
        <v>0</v>
      </c>
      <c r="M471" s="253">
        <f t="shared" si="450"/>
        <v>0</v>
      </c>
      <c r="N471" s="253">
        <f t="shared" si="450"/>
        <v>0</v>
      </c>
      <c r="O471" s="253">
        <f t="shared" si="450"/>
        <v>0</v>
      </c>
      <c r="P471" s="253">
        <f t="shared" si="450"/>
        <v>0</v>
      </c>
      <c r="Q471" s="253">
        <f t="shared" si="450"/>
        <v>0</v>
      </c>
      <c r="R471" s="253">
        <f t="shared" si="450"/>
        <v>0</v>
      </c>
      <c r="S471" s="253">
        <f t="shared" si="450"/>
        <v>0</v>
      </c>
      <c r="T471" s="253">
        <f t="shared" si="450"/>
        <v>0</v>
      </c>
      <c r="U471" s="253">
        <f t="shared" si="450"/>
        <v>0</v>
      </c>
      <c r="V471" s="253">
        <f t="shared" si="450"/>
        <v>0</v>
      </c>
      <c r="W471" s="253">
        <f t="shared" si="450"/>
        <v>0</v>
      </c>
      <c r="X471" s="253">
        <f t="shared" si="450"/>
        <v>0</v>
      </c>
      <c r="Y471" s="253">
        <f t="shared" si="450"/>
        <v>0</v>
      </c>
    </row>
    <row r="472" spans="1:25" s="430" customFormat="1" ht="14.25" hidden="1" customHeight="1" x14ac:dyDescent="0.2">
      <c r="A472" s="255" t="s">
        <v>505</v>
      </c>
      <c r="B472" s="267">
        <v>801</v>
      </c>
      <c r="C472" s="267" t="s">
        <v>312</v>
      </c>
      <c r="D472" s="248" t="s">
        <v>196</v>
      </c>
      <c r="E472" s="247" t="s">
        <v>507</v>
      </c>
      <c r="F472" s="267"/>
      <c r="G472" s="253"/>
      <c r="H472" s="253"/>
      <c r="I472" s="253">
        <f>I473</f>
        <v>-13512.5</v>
      </c>
      <c r="J472" s="253" t="e">
        <f>J473</f>
        <v>#REF!</v>
      </c>
      <c r="K472" s="253">
        <f>K473</f>
        <v>-13512.5</v>
      </c>
      <c r="L472" s="253" t="e">
        <f>L473</f>
        <v>#REF!</v>
      </c>
      <c r="M472" s="253" t="e">
        <f>M473</f>
        <v>#REF!</v>
      </c>
      <c r="N472" s="253" t="e">
        <f t="shared" ref="N472:Y472" si="451">N473</f>
        <v>#REF!</v>
      </c>
      <c r="O472" s="253" t="e">
        <f t="shared" si="451"/>
        <v>#REF!</v>
      </c>
      <c r="P472" s="253" t="e">
        <f t="shared" si="451"/>
        <v>#REF!</v>
      </c>
      <c r="Q472" s="253" t="e">
        <f t="shared" si="451"/>
        <v>#REF!</v>
      </c>
      <c r="R472" s="253" t="e">
        <f t="shared" si="451"/>
        <v>#REF!</v>
      </c>
      <c r="S472" s="253" t="e">
        <f t="shared" si="451"/>
        <v>#REF!</v>
      </c>
      <c r="T472" s="253" t="e">
        <f t="shared" si="451"/>
        <v>#REF!</v>
      </c>
      <c r="U472" s="253" t="e">
        <f t="shared" si="451"/>
        <v>#REF!</v>
      </c>
      <c r="V472" s="253" t="e">
        <f t="shared" si="451"/>
        <v>#REF!</v>
      </c>
      <c r="W472" s="253" t="e">
        <f t="shared" si="451"/>
        <v>#REF!</v>
      </c>
      <c r="X472" s="253" t="e">
        <f t="shared" si="451"/>
        <v>#REF!</v>
      </c>
      <c r="Y472" s="253" t="e">
        <f t="shared" si="451"/>
        <v>#REF!</v>
      </c>
    </row>
    <row r="473" spans="1:25" s="430" customFormat="1" ht="17.25" hidden="1" customHeight="1" x14ac:dyDescent="0.2">
      <c r="A473" s="255" t="s">
        <v>506</v>
      </c>
      <c r="B473" s="267">
        <v>801</v>
      </c>
      <c r="C473" s="267" t="s">
        <v>312</v>
      </c>
      <c r="D473" s="248" t="s">
        <v>196</v>
      </c>
      <c r="E473" s="256" t="s">
        <v>467</v>
      </c>
      <c r="F473" s="248"/>
      <c r="G473" s="253"/>
      <c r="H473" s="253"/>
      <c r="I473" s="253">
        <f>I474+I475+I476+I477+I478+I479</f>
        <v>-13512.5</v>
      </c>
      <c r="J473" s="253" t="e">
        <f>J474+J475+J476+J477+J478+J479</f>
        <v>#REF!</v>
      </c>
      <c r="K473" s="253">
        <f>K474+K475+K476+K477+K478+K479</f>
        <v>-13512.5</v>
      </c>
      <c r="L473" s="253" t="e">
        <f>L474+L475+L476+L477+L478+L479</f>
        <v>#REF!</v>
      </c>
      <c r="M473" s="253" t="e">
        <f>M474+M475+M476+M477+M478+M479</f>
        <v>#REF!</v>
      </c>
      <c r="N473" s="253" t="e">
        <f t="shared" ref="N473:X473" si="452">N474+N475+N476+N477+N478+N479</f>
        <v>#REF!</v>
      </c>
      <c r="O473" s="253" t="e">
        <f t="shared" si="452"/>
        <v>#REF!</v>
      </c>
      <c r="P473" s="253" t="e">
        <f t="shared" si="452"/>
        <v>#REF!</v>
      </c>
      <c r="Q473" s="253" t="e">
        <f t="shared" si="452"/>
        <v>#REF!</v>
      </c>
      <c r="R473" s="253" t="e">
        <f t="shared" si="452"/>
        <v>#REF!</v>
      </c>
      <c r="S473" s="253" t="e">
        <f t="shared" si="452"/>
        <v>#REF!</v>
      </c>
      <c r="T473" s="253" t="e">
        <f t="shared" si="452"/>
        <v>#REF!</v>
      </c>
      <c r="U473" s="253" t="e">
        <f t="shared" si="452"/>
        <v>#REF!</v>
      </c>
      <c r="V473" s="253" t="e">
        <f t="shared" si="452"/>
        <v>#REF!</v>
      </c>
      <c r="W473" s="253" t="e">
        <f t="shared" si="452"/>
        <v>#REF!</v>
      </c>
      <c r="X473" s="253" t="e">
        <f t="shared" si="452"/>
        <v>#REF!</v>
      </c>
      <c r="Y473" s="253" t="e">
        <f t="shared" ref="Y473" si="453">Y474+Y475+Y476+Y477+Y478+Y479</f>
        <v>#REF!</v>
      </c>
    </row>
    <row r="474" spans="1:25" s="430" customFormat="1" ht="15" hidden="1" customHeight="1" x14ac:dyDescent="0.2">
      <c r="A474" s="255" t="s">
        <v>95</v>
      </c>
      <c r="B474" s="267">
        <v>801</v>
      </c>
      <c r="C474" s="267" t="s">
        <v>312</v>
      </c>
      <c r="D474" s="248" t="s">
        <v>196</v>
      </c>
      <c r="E474" s="256" t="s">
        <v>467</v>
      </c>
      <c r="F474" s="248" t="s">
        <v>96</v>
      </c>
      <c r="G474" s="253"/>
      <c r="H474" s="253"/>
      <c r="I474" s="253">
        <v>-10282.5</v>
      </c>
      <c r="J474" s="253" t="e">
        <f>#REF!+I474</f>
        <v>#REF!</v>
      </c>
      <c r="K474" s="253">
        <v>-10282.5</v>
      </c>
      <c r="L474" s="253" t="e">
        <f>#REF!+J474</f>
        <v>#REF!</v>
      </c>
      <c r="M474" s="253" t="e">
        <f>#REF!+K474</f>
        <v>#REF!</v>
      </c>
      <c r="N474" s="253" t="e">
        <f>#REF!+L474</f>
        <v>#REF!</v>
      </c>
      <c r="O474" s="253" t="e">
        <f>#REF!+M474</f>
        <v>#REF!</v>
      </c>
      <c r="P474" s="253" t="e">
        <f>#REF!+N474</f>
        <v>#REF!</v>
      </c>
      <c r="Q474" s="253" t="e">
        <f>#REF!+O474</f>
        <v>#REF!</v>
      </c>
      <c r="R474" s="253" t="e">
        <f>#REF!+P474</f>
        <v>#REF!</v>
      </c>
      <c r="S474" s="253" t="e">
        <f>#REF!+Q474</f>
        <v>#REF!</v>
      </c>
      <c r="T474" s="253" t="e">
        <f>#REF!+R474</f>
        <v>#REF!</v>
      </c>
      <c r="U474" s="253" t="e">
        <f>#REF!+S474</f>
        <v>#REF!</v>
      </c>
      <c r="V474" s="253" t="e">
        <f>#REF!+T474</f>
        <v>#REF!</v>
      </c>
      <c r="W474" s="253" t="e">
        <f>#REF!+U474</f>
        <v>#REF!</v>
      </c>
      <c r="X474" s="253" t="e">
        <f>#REF!+V474</f>
        <v>#REF!</v>
      </c>
      <c r="Y474" s="253" t="e">
        <f>#REF!+W474</f>
        <v>#REF!</v>
      </c>
    </row>
    <row r="475" spans="1:25" s="430" customFormat="1" ht="18" hidden="1" customHeight="1" x14ac:dyDescent="0.2">
      <c r="A475" s="255" t="s">
        <v>97</v>
      </c>
      <c r="B475" s="267">
        <v>801</v>
      </c>
      <c r="C475" s="267" t="s">
        <v>312</v>
      </c>
      <c r="D475" s="248" t="s">
        <v>196</v>
      </c>
      <c r="E475" s="256" t="s">
        <v>467</v>
      </c>
      <c r="F475" s="248" t="s">
        <v>98</v>
      </c>
      <c r="G475" s="253"/>
      <c r="H475" s="253"/>
      <c r="I475" s="253">
        <v>-480</v>
      </c>
      <c r="J475" s="253" t="e">
        <f>#REF!+I475</f>
        <v>#REF!</v>
      </c>
      <c r="K475" s="253">
        <v>-480</v>
      </c>
      <c r="L475" s="253" t="e">
        <f>#REF!+J475</f>
        <v>#REF!</v>
      </c>
      <c r="M475" s="253" t="e">
        <f>#REF!+K475</f>
        <v>#REF!</v>
      </c>
      <c r="N475" s="253" t="e">
        <f>#REF!+L475</f>
        <v>#REF!</v>
      </c>
      <c r="O475" s="253" t="e">
        <f>#REF!+M475</f>
        <v>#REF!</v>
      </c>
      <c r="P475" s="253" t="e">
        <f>#REF!+N475</f>
        <v>#REF!</v>
      </c>
      <c r="Q475" s="253" t="e">
        <f>#REF!+O475</f>
        <v>#REF!</v>
      </c>
      <c r="R475" s="253" t="e">
        <f>#REF!+P475</f>
        <v>#REF!</v>
      </c>
      <c r="S475" s="253" t="e">
        <f>#REF!+Q475</f>
        <v>#REF!</v>
      </c>
      <c r="T475" s="253" t="e">
        <f>#REF!+R475</f>
        <v>#REF!</v>
      </c>
      <c r="U475" s="253" t="e">
        <f>#REF!+S475</f>
        <v>#REF!</v>
      </c>
      <c r="V475" s="253" t="e">
        <f>#REF!+T475</f>
        <v>#REF!</v>
      </c>
      <c r="W475" s="253" t="e">
        <f>#REF!+U475</f>
        <v>#REF!</v>
      </c>
      <c r="X475" s="253" t="e">
        <f>#REF!+V475</f>
        <v>#REF!</v>
      </c>
      <c r="Y475" s="253" t="e">
        <f>#REF!+W475</f>
        <v>#REF!</v>
      </c>
    </row>
    <row r="476" spans="1:25" s="430" customFormat="1" ht="12" hidden="1" customHeight="1" x14ac:dyDescent="0.2">
      <c r="A476" s="255" t="s">
        <v>99</v>
      </c>
      <c r="B476" s="267">
        <v>801</v>
      </c>
      <c r="C476" s="267" t="s">
        <v>312</v>
      </c>
      <c r="D476" s="248" t="s">
        <v>196</v>
      </c>
      <c r="E476" s="256" t="s">
        <v>467</v>
      </c>
      <c r="F476" s="248" t="s">
        <v>100</v>
      </c>
      <c r="G476" s="253"/>
      <c r="H476" s="253"/>
      <c r="I476" s="253">
        <v>-500</v>
      </c>
      <c r="J476" s="253" t="e">
        <f>#REF!+I476</f>
        <v>#REF!</v>
      </c>
      <c r="K476" s="253">
        <v>-500</v>
      </c>
      <c r="L476" s="253" t="e">
        <f>#REF!+J476</f>
        <v>#REF!</v>
      </c>
      <c r="M476" s="253" t="e">
        <f>#REF!+K476</f>
        <v>#REF!</v>
      </c>
      <c r="N476" s="253" t="e">
        <f>#REF!+L476</f>
        <v>#REF!</v>
      </c>
      <c r="O476" s="253" t="e">
        <f>#REF!+M476</f>
        <v>#REF!</v>
      </c>
      <c r="P476" s="253" t="e">
        <f>#REF!+N476</f>
        <v>#REF!</v>
      </c>
      <c r="Q476" s="253" t="e">
        <f>#REF!+O476</f>
        <v>#REF!</v>
      </c>
      <c r="R476" s="253" t="e">
        <f>#REF!+P476</f>
        <v>#REF!</v>
      </c>
      <c r="S476" s="253" t="e">
        <f>#REF!+Q476</f>
        <v>#REF!</v>
      </c>
      <c r="T476" s="253" t="e">
        <f>#REF!+R476</f>
        <v>#REF!</v>
      </c>
      <c r="U476" s="253" t="e">
        <f>#REF!+S476</f>
        <v>#REF!</v>
      </c>
      <c r="V476" s="253" t="e">
        <f>#REF!+T476</f>
        <v>#REF!</v>
      </c>
      <c r="W476" s="253" t="e">
        <f>#REF!+U476</f>
        <v>#REF!</v>
      </c>
      <c r="X476" s="253" t="e">
        <f>#REF!+V476</f>
        <v>#REF!</v>
      </c>
      <c r="Y476" s="253" t="e">
        <f>#REF!+W476</f>
        <v>#REF!</v>
      </c>
    </row>
    <row r="477" spans="1:25" s="430" customFormat="1" ht="14.25" hidden="1" customHeight="1" x14ac:dyDescent="0.2">
      <c r="A477" s="255" t="s">
        <v>93</v>
      </c>
      <c r="B477" s="267">
        <v>801</v>
      </c>
      <c r="C477" s="267" t="s">
        <v>312</v>
      </c>
      <c r="D477" s="248" t="s">
        <v>196</v>
      </c>
      <c r="E477" s="256" t="s">
        <v>467</v>
      </c>
      <c r="F477" s="248" t="s">
        <v>94</v>
      </c>
      <c r="G477" s="253"/>
      <c r="H477" s="253"/>
      <c r="I477" s="253">
        <v>-2000</v>
      </c>
      <c r="J477" s="253" t="e">
        <f>#REF!+I477</f>
        <v>#REF!</v>
      </c>
      <c r="K477" s="253">
        <v>-2000</v>
      </c>
      <c r="L477" s="253" t="e">
        <f>#REF!+J477</f>
        <v>#REF!</v>
      </c>
      <c r="M477" s="253" t="e">
        <f>#REF!+K477</f>
        <v>#REF!</v>
      </c>
      <c r="N477" s="253" t="e">
        <f>#REF!+L477</f>
        <v>#REF!</v>
      </c>
      <c r="O477" s="253" t="e">
        <f>#REF!+M477</f>
        <v>#REF!</v>
      </c>
      <c r="P477" s="253" t="e">
        <f>#REF!+N477</f>
        <v>#REF!</v>
      </c>
      <c r="Q477" s="253" t="e">
        <f>#REF!+O477</f>
        <v>#REF!</v>
      </c>
      <c r="R477" s="253" t="e">
        <f>#REF!+P477</f>
        <v>#REF!</v>
      </c>
      <c r="S477" s="253" t="e">
        <f>#REF!+Q477</f>
        <v>#REF!</v>
      </c>
      <c r="T477" s="253" t="e">
        <f>#REF!+R477</f>
        <v>#REF!</v>
      </c>
      <c r="U477" s="253" t="e">
        <f>#REF!+S477</f>
        <v>#REF!</v>
      </c>
      <c r="V477" s="253" t="e">
        <f>#REF!+T477</f>
        <v>#REF!</v>
      </c>
      <c r="W477" s="253" t="e">
        <f>#REF!+U477</f>
        <v>#REF!</v>
      </c>
      <c r="X477" s="253" t="e">
        <f>#REF!+V477</f>
        <v>#REF!</v>
      </c>
      <c r="Y477" s="253" t="e">
        <f>#REF!+W477</f>
        <v>#REF!</v>
      </c>
    </row>
    <row r="478" spans="1:25" s="430" customFormat="1" ht="16.5" hidden="1" customHeight="1" x14ac:dyDescent="0.2">
      <c r="A478" s="255" t="s">
        <v>103</v>
      </c>
      <c r="B478" s="267">
        <v>801</v>
      </c>
      <c r="C478" s="267" t="s">
        <v>312</v>
      </c>
      <c r="D478" s="248" t="s">
        <v>196</v>
      </c>
      <c r="E478" s="256" t="s">
        <v>467</v>
      </c>
      <c r="F478" s="248" t="s">
        <v>104</v>
      </c>
      <c r="G478" s="253"/>
      <c r="H478" s="253"/>
      <c r="I478" s="253">
        <v>-210</v>
      </c>
      <c r="J478" s="253" t="e">
        <f>#REF!+I478</f>
        <v>#REF!</v>
      </c>
      <c r="K478" s="253">
        <v>-210</v>
      </c>
      <c r="L478" s="253" t="e">
        <f>#REF!+J478</f>
        <v>#REF!</v>
      </c>
      <c r="M478" s="253" t="e">
        <f>#REF!+K478</f>
        <v>#REF!</v>
      </c>
      <c r="N478" s="253" t="e">
        <f>#REF!+L478</f>
        <v>#REF!</v>
      </c>
      <c r="O478" s="253" t="e">
        <f>#REF!+M478</f>
        <v>#REF!</v>
      </c>
      <c r="P478" s="253" t="e">
        <f>#REF!+N478</f>
        <v>#REF!</v>
      </c>
      <c r="Q478" s="253" t="e">
        <f>#REF!+O478</f>
        <v>#REF!</v>
      </c>
      <c r="R478" s="253" t="e">
        <f>#REF!+P478</f>
        <v>#REF!</v>
      </c>
      <c r="S478" s="253" t="e">
        <f>#REF!+Q478</f>
        <v>#REF!</v>
      </c>
      <c r="T478" s="253" t="e">
        <f>#REF!+R478</f>
        <v>#REF!</v>
      </c>
      <c r="U478" s="253" t="e">
        <f>#REF!+S478</f>
        <v>#REF!</v>
      </c>
      <c r="V478" s="253" t="e">
        <f>#REF!+T478</f>
        <v>#REF!</v>
      </c>
      <c r="W478" s="253" t="e">
        <f>#REF!+U478</f>
        <v>#REF!</v>
      </c>
      <c r="X478" s="253" t="e">
        <f>#REF!+V478</f>
        <v>#REF!</v>
      </c>
      <c r="Y478" s="253" t="e">
        <f>#REF!+W478</f>
        <v>#REF!</v>
      </c>
    </row>
    <row r="479" spans="1:25" s="430" customFormat="1" ht="15.75" hidden="1" customHeight="1" x14ac:dyDescent="0.2">
      <c r="A479" s="255" t="s">
        <v>105</v>
      </c>
      <c r="B479" s="267">
        <v>801</v>
      </c>
      <c r="C479" s="267" t="s">
        <v>312</v>
      </c>
      <c r="D479" s="248" t="s">
        <v>196</v>
      </c>
      <c r="E479" s="256" t="s">
        <v>467</v>
      </c>
      <c r="F479" s="248" t="s">
        <v>106</v>
      </c>
      <c r="G479" s="253"/>
      <c r="H479" s="253"/>
      <c r="I479" s="253">
        <v>-40</v>
      </c>
      <c r="J479" s="253" t="e">
        <f>#REF!+I479</f>
        <v>#REF!</v>
      </c>
      <c r="K479" s="253">
        <v>-40</v>
      </c>
      <c r="L479" s="253" t="e">
        <f>#REF!+J479</f>
        <v>#REF!</v>
      </c>
      <c r="M479" s="253" t="e">
        <f>#REF!+K479</f>
        <v>#REF!</v>
      </c>
      <c r="N479" s="253" t="e">
        <f>#REF!+L479</f>
        <v>#REF!</v>
      </c>
      <c r="O479" s="253" t="e">
        <f>#REF!+M479</f>
        <v>#REF!</v>
      </c>
      <c r="P479" s="253" t="e">
        <f>#REF!+N479</f>
        <v>#REF!</v>
      </c>
      <c r="Q479" s="253" t="e">
        <f>#REF!+O479</f>
        <v>#REF!</v>
      </c>
      <c r="R479" s="253" t="e">
        <f>#REF!+P479</f>
        <v>#REF!</v>
      </c>
      <c r="S479" s="253" t="e">
        <f>#REF!+Q479</f>
        <v>#REF!</v>
      </c>
      <c r="T479" s="253" t="e">
        <f>#REF!+R479</f>
        <v>#REF!</v>
      </c>
      <c r="U479" s="253" t="e">
        <f>#REF!+S479</f>
        <v>#REF!</v>
      </c>
      <c r="V479" s="253" t="e">
        <f>#REF!+T479</f>
        <v>#REF!</v>
      </c>
      <c r="W479" s="253" t="e">
        <f>#REF!+U479</f>
        <v>#REF!</v>
      </c>
      <c r="X479" s="253" t="e">
        <f>#REF!+V479</f>
        <v>#REF!</v>
      </c>
      <c r="Y479" s="253" t="e">
        <f>#REF!+W479</f>
        <v>#REF!</v>
      </c>
    </row>
    <row r="480" spans="1:25" s="430" customFormat="1" ht="21.75" customHeight="1" x14ac:dyDescent="0.2">
      <c r="A480" s="255" t="s">
        <v>506</v>
      </c>
      <c r="B480" s="267">
        <v>801</v>
      </c>
      <c r="C480" s="267" t="s">
        <v>312</v>
      </c>
      <c r="D480" s="248" t="s">
        <v>196</v>
      </c>
      <c r="E480" s="256" t="s">
        <v>866</v>
      </c>
      <c r="F480" s="248"/>
      <c r="G480" s="253" t="e">
        <f>#REF!+#REF!+#REF!+#REF!+#REF!+#REF!</f>
        <v>#REF!</v>
      </c>
      <c r="H480" s="253">
        <f t="shared" ref="H480:Q480" si="454">H481+H482+H483+H486+H487+H489+H490+H491</f>
        <v>13783</v>
      </c>
      <c r="I480" s="253">
        <f t="shared" si="454"/>
        <v>-1216.6000000000001</v>
      </c>
      <c r="J480" s="253">
        <f t="shared" si="454"/>
        <v>12566.4</v>
      </c>
      <c r="K480" s="253">
        <f t="shared" si="454"/>
        <v>4.0000000000000036E-2</v>
      </c>
      <c r="L480" s="253">
        <f t="shared" si="454"/>
        <v>12984</v>
      </c>
      <c r="M480" s="253">
        <f t="shared" si="454"/>
        <v>12984</v>
      </c>
      <c r="N480" s="253">
        <f t="shared" si="454"/>
        <v>233</v>
      </c>
      <c r="O480" s="253">
        <f t="shared" si="454"/>
        <v>13217</v>
      </c>
      <c r="P480" s="253">
        <f t="shared" si="454"/>
        <v>13217</v>
      </c>
      <c r="Q480" s="253">
        <f t="shared" si="454"/>
        <v>0</v>
      </c>
      <c r="R480" s="253">
        <f>R481+R482+R483+R486+R487+R489+R490+R491+R484+R485</f>
        <v>13217</v>
      </c>
      <c r="S480" s="253">
        <f t="shared" ref="S480" si="455">S481+S482+S483+S486+S487+S489+S490+S491+S484+S485</f>
        <v>2003.1999999999998</v>
      </c>
      <c r="T480" s="253">
        <f>T481+T482+T483+T486+T487+T489+T490+T491+T484+T485+T488</f>
        <v>15455</v>
      </c>
      <c r="U480" s="253">
        <f t="shared" ref="U480:X480" si="456">U481+U482+U483+U486+U487+U489+U490+U491+U484+U485+U488</f>
        <v>-1051</v>
      </c>
      <c r="V480" s="253">
        <f t="shared" si="456"/>
        <v>13505</v>
      </c>
      <c r="W480" s="253">
        <f t="shared" si="456"/>
        <v>1515</v>
      </c>
      <c r="X480" s="253">
        <f t="shared" si="456"/>
        <v>15020</v>
      </c>
      <c r="Y480" s="253">
        <f t="shared" ref="Y480" si="457">Y481+Y482+Y483+Y486+Y487+Y489+Y490+Y491+Y484+Y485+Y488</f>
        <v>14920</v>
      </c>
    </row>
    <row r="481" spans="1:25" s="430" customFormat="1" ht="18.75" customHeight="1" x14ac:dyDescent="0.2">
      <c r="A481" s="371" t="s">
        <v>905</v>
      </c>
      <c r="B481" s="267">
        <v>801</v>
      </c>
      <c r="C481" s="267" t="s">
        <v>312</v>
      </c>
      <c r="D481" s="248" t="s">
        <v>196</v>
      </c>
      <c r="E481" s="256" t="s">
        <v>866</v>
      </c>
      <c r="F481" s="248" t="s">
        <v>96</v>
      </c>
      <c r="G481" s="253"/>
      <c r="H481" s="253">
        <v>8163</v>
      </c>
      <c r="I481" s="253">
        <v>-2300.4</v>
      </c>
      <c r="J481" s="253">
        <f>H481+I481</f>
        <v>5862.6</v>
      </c>
      <c r="K481" s="253">
        <v>0.05</v>
      </c>
      <c r="L481" s="253">
        <f>5161+68</f>
        <v>5229</v>
      </c>
      <c r="M481" s="253">
        <f>5161+68</f>
        <v>5229</v>
      </c>
      <c r="N481" s="253">
        <v>211</v>
      </c>
      <c r="O481" s="253">
        <f>M481+N481</f>
        <v>5440</v>
      </c>
      <c r="P481" s="253">
        <v>5440</v>
      </c>
      <c r="Q481" s="253">
        <v>0</v>
      </c>
      <c r="R481" s="253">
        <f t="shared" si="433"/>
        <v>5440</v>
      </c>
      <c r="S481" s="253">
        <f>3670-338.6</f>
        <v>3331.4</v>
      </c>
      <c r="T481" s="253">
        <v>9110</v>
      </c>
      <c r="U481" s="253">
        <v>-965</v>
      </c>
      <c r="V481" s="253">
        <v>9110</v>
      </c>
      <c r="W481" s="253">
        <v>1320</v>
      </c>
      <c r="X481" s="253">
        <f t="shared" ref="X481:Y491" si="458">V481+W481</f>
        <v>10430</v>
      </c>
      <c r="Y481" s="253">
        <v>10430</v>
      </c>
    </row>
    <row r="482" spans="1:25" s="430" customFormat="1" ht="15.75" customHeight="1" x14ac:dyDescent="0.2">
      <c r="A482" s="255" t="s">
        <v>97</v>
      </c>
      <c r="B482" s="267">
        <v>801</v>
      </c>
      <c r="C482" s="248" t="s">
        <v>190</v>
      </c>
      <c r="D482" s="248" t="s">
        <v>196</v>
      </c>
      <c r="E482" s="256" t="s">
        <v>866</v>
      </c>
      <c r="F482" s="248" t="s">
        <v>98</v>
      </c>
      <c r="G482" s="253"/>
      <c r="H482" s="253">
        <v>480</v>
      </c>
      <c r="I482" s="253">
        <v>0</v>
      </c>
      <c r="J482" s="253">
        <f t="shared" ref="J482:J490" si="459">H482+I482</f>
        <v>480</v>
      </c>
      <c r="K482" s="253">
        <v>0</v>
      </c>
      <c r="L482" s="253">
        <v>480</v>
      </c>
      <c r="M482" s="253">
        <v>480</v>
      </c>
      <c r="N482" s="253">
        <v>0</v>
      </c>
      <c r="O482" s="253">
        <f t="shared" ref="O482:O490" si="460">M482+N482</f>
        <v>480</v>
      </c>
      <c r="P482" s="253">
        <v>480</v>
      </c>
      <c r="Q482" s="253">
        <v>0</v>
      </c>
      <c r="R482" s="253">
        <f t="shared" si="433"/>
        <v>480</v>
      </c>
      <c r="S482" s="253">
        <v>-180</v>
      </c>
      <c r="T482" s="253">
        <f t="shared" ref="T482:T490" si="461">R482+S482</f>
        <v>300</v>
      </c>
      <c r="U482" s="253">
        <v>0</v>
      </c>
      <c r="V482" s="253">
        <v>300</v>
      </c>
      <c r="W482" s="253">
        <v>-200</v>
      </c>
      <c r="X482" s="253">
        <f t="shared" si="458"/>
        <v>100</v>
      </c>
      <c r="Y482" s="253">
        <v>0</v>
      </c>
    </row>
    <row r="483" spans="1:25" s="430" customFormat="1" ht="35.25" customHeight="1" x14ac:dyDescent="0.2">
      <c r="A483" s="371" t="s">
        <v>896</v>
      </c>
      <c r="B483" s="267">
        <v>801</v>
      </c>
      <c r="C483" s="248" t="s">
        <v>190</v>
      </c>
      <c r="D483" s="248" t="s">
        <v>196</v>
      </c>
      <c r="E483" s="256" t="s">
        <v>866</v>
      </c>
      <c r="F483" s="248" t="s">
        <v>894</v>
      </c>
      <c r="G483" s="253"/>
      <c r="H483" s="253"/>
      <c r="I483" s="253">
        <v>1508.1</v>
      </c>
      <c r="J483" s="253">
        <f t="shared" si="459"/>
        <v>1508.1</v>
      </c>
      <c r="K483" s="253">
        <v>0.02</v>
      </c>
      <c r="L483" s="253">
        <f>1559+62</f>
        <v>1621</v>
      </c>
      <c r="M483" s="253">
        <f>1559+62</f>
        <v>1621</v>
      </c>
      <c r="N483" s="253">
        <v>22</v>
      </c>
      <c r="O483" s="253">
        <f t="shared" si="460"/>
        <v>1643</v>
      </c>
      <c r="P483" s="253">
        <v>1643</v>
      </c>
      <c r="Q483" s="253">
        <v>0</v>
      </c>
      <c r="R483" s="253">
        <f t="shared" si="433"/>
        <v>1643</v>
      </c>
      <c r="S483" s="253">
        <f>1112-102.2</f>
        <v>1009.8</v>
      </c>
      <c r="T483" s="253">
        <v>2755</v>
      </c>
      <c r="U483" s="253">
        <v>-292</v>
      </c>
      <c r="V483" s="253">
        <v>2755</v>
      </c>
      <c r="W483" s="253">
        <v>395</v>
      </c>
      <c r="X483" s="253">
        <f t="shared" si="458"/>
        <v>3150</v>
      </c>
      <c r="Y483" s="253">
        <v>3150</v>
      </c>
    </row>
    <row r="484" spans="1:25" s="430" customFormat="1" ht="20.25" hidden="1" customHeight="1" x14ac:dyDescent="0.2">
      <c r="A484" s="371" t="s">
        <v>905</v>
      </c>
      <c r="B484" s="267">
        <v>801</v>
      </c>
      <c r="C484" s="267" t="s">
        <v>312</v>
      </c>
      <c r="D484" s="248" t="s">
        <v>196</v>
      </c>
      <c r="E484" s="256" t="s">
        <v>1089</v>
      </c>
      <c r="F484" s="248" t="s">
        <v>96</v>
      </c>
      <c r="G484" s="253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>
        <f>1500</f>
        <v>1500</v>
      </c>
      <c r="T484" s="253">
        <f t="shared" si="461"/>
        <v>1500</v>
      </c>
      <c r="U484" s="253">
        <v>0</v>
      </c>
      <c r="V484" s="253">
        <v>0</v>
      </c>
      <c r="W484" s="253">
        <v>0</v>
      </c>
      <c r="X484" s="253">
        <f t="shared" si="458"/>
        <v>0</v>
      </c>
      <c r="Y484" s="253">
        <v>0</v>
      </c>
    </row>
    <row r="485" spans="1:25" s="430" customFormat="1" ht="35.25" hidden="1" customHeight="1" x14ac:dyDescent="0.2">
      <c r="A485" s="371" t="s">
        <v>896</v>
      </c>
      <c r="B485" s="267">
        <v>801</v>
      </c>
      <c r="C485" s="267" t="s">
        <v>312</v>
      </c>
      <c r="D485" s="248" t="s">
        <v>196</v>
      </c>
      <c r="E485" s="256" t="s">
        <v>1089</v>
      </c>
      <c r="F485" s="248" t="s">
        <v>894</v>
      </c>
      <c r="G485" s="253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>
        <f>450</f>
        <v>450</v>
      </c>
      <c r="T485" s="253">
        <f t="shared" si="461"/>
        <v>450</v>
      </c>
      <c r="U485" s="253">
        <v>0</v>
      </c>
      <c r="V485" s="253">
        <v>0</v>
      </c>
      <c r="W485" s="253">
        <v>0</v>
      </c>
      <c r="X485" s="253">
        <f t="shared" si="458"/>
        <v>0</v>
      </c>
      <c r="Y485" s="253">
        <v>0</v>
      </c>
    </row>
    <row r="486" spans="1:25" s="430" customFormat="1" ht="12.75" customHeight="1" x14ac:dyDescent="0.2">
      <c r="A486" s="255" t="s">
        <v>99</v>
      </c>
      <c r="B486" s="267">
        <v>801</v>
      </c>
      <c r="C486" s="248" t="s">
        <v>190</v>
      </c>
      <c r="D486" s="248" t="s">
        <v>196</v>
      </c>
      <c r="E486" s="256" t="s">
        <v>866</v>
      </c>
      <c r="F486" s="248" t="s">
        <v>100</v>
      </c>
      <c r="G486" s="253"/>
      <c r="H486" s="253">
        <v>850</v>
      </c>
      <c r="I486" s="253">
        <v>0</v>
      </c>
      <c r="J486" s="253">
        <f t="shared" si="459"/>
        <v>850</v>
      </c>
      <c r="K486" s="253">
        <v>0</v>
      </c>
      <c r="L486" s="253">
        <v>850</v>
      </c>
      <c r="M486" s="253">
        <v>850</v>
      </c>
      <c r="N486" s="253">
        <v>0</v>
      </c>
      <c r="O486" s="253">
        <f t="shared" si="460"/>
        <v>850</v>
      </c>
      <c r="P486" s="253">
        <v>850</v>
      </c>
      <c r="Q486" s="253">
        <v>0</v>
      </c>
      <c r="R486" s="253">
        <f t="shared" si="433"/>
        <v>850</v>
      </c>
      <c r="S486" s="253">
        <v>-310</v>
      </c>
      <c r="T486" s="253">
        <f t="shared" si="461"/>
        <v>540</v>
      </c>
      <c r="U486" s="253">
        <v>0</v>
      </c>
      <c r="V486" s="253">
        <v>540</v>
      </c>
      <c r="W486" s="253">
        <v>-540</v>
      </c>
      <c r="X486" s="253">
        <f t="shared" si="458"/>
        <v>0</v>
      </c>
      <c r="Y486" s="253">
        <v>0</v>
      </c>
    </row>
    <row r="487" spans="1:25" s="430" customFormat="1" ht="21.75" customHeight="1" x14ac:dyDescent="0.2">
      <c r="A487" s="255" t="s">
        <v>93</v>
      </c>
      <c r="B487" s="267">
        <v>801</v>
      </c>
      <c r="C487" s="267" t="s">
        <v>312</v>
      </c>
      <c r="D487" s="248" t="s">
        <v>196</v>
      </c>
      <c r="E487" s="256" t="s">
        <v>866</v>
      </c>
      <c r="F487" s="248" t="s">
        <v>94</v>
      </c>
      <c r="G487" s="253"/>
      <c r="H487" s="253">
        <v>4000</v>
      </c>
      <c r="I487" s="253">
        <v>-437.6</v>
      </c>
      <c r="J487" s="253">
        <f t="shared" si="459"/>
        <v>3562.4</v>
      </c>
      <c r="K487" s="253">
        <v>-0.03</v>
      </c>
      <c r="L487" s="253">
        <v>4500</v>
      </c>
      <c r="M487" s="253">
        <v>4500</v>
      </c>
      <c r="N487" s="253">
        <v>0</v>
      </c>
      <c r="O487" s="253">
        <f t="shared" si="460"/>
        <v>4500</v>
      </c>
      <c r="P487" s="253">
        <v>4500</v>
      </c>
      <c r="Q487" s="253">
        <v>0</v>
      </c>
      <c r="R487" s="253">
        <f t="shared" si="433"/>
        <v>4500</v>
      </c>
      <c r="S487" s="253">
        <f>-3300-600</f>
        <v>-3900</v>
      </c>
      <c r="T487" s="253">
        <f t="shared" si="461"/>
        <v>600</v>
      </c>
      <c r="U487" s="253">
        <v>-400</v>
      </c>
      <c r="V487" s="253">
        <v>600</v>
      </c>
      <c r="W487" s="253">
        <f>-400+540</f>
        <v>140</v>
      </c>
      <c r="X487" s="253">
        <f t="shared" si="458"/>
        <v>740</v>
      </c>
      <c r="Y487" s="253">
        <v>740</v>
      </c>
    </row>
    <row r="488" spans="1:25" s="430" customFormat="1" ht="21.75" customHeight="1" x14ac:dyDescent="0.2">
      <c r="A488" s="255" t="s">
        <v>1189</v>
      </c>
      <c r="B488" s="267">
        <v>801</v>
      </c>
      <c r="C488" s="267" t="s">
        <v>312</v>
      </c>
      <c r="D488" s="248" t="s">
        <v>196</v>
      </c>
      <c r="E488" s="256" t="s">
        <v>866</v>
      </c>
      <c r="F488" s="248" t="s">
        <v>1188</v>
      </c>
      <c r="G488" s="253"/>
      <c r="H488" s="253">
        <v>4000</v>
      </c>
      <c r="I488" s="253">
        <v>-437.6</v>
      </c>
      <c r="J488" s="253">
        <f t="shared" si="459"/>
        <v>3562.4</v>
      </c>
      <c r="K488" s="253">
        <v>-0.03</v>
      </c>
      <c r="L488" s="253">
        <v>4500</v>
      </c>
      <c r="M488" s="253">
        <v>4500</v>
      </c>
      <c r="N488" s="253">
        <v>0</v>
      </c>
      <c r="O488" s="253">
        <f t="shared" si="460"/>
        <v>4500</v>
      </c>
      <c r="P488" s="253">
        <v>4500</v>
      </c>
      <c r="Q488" s="253">
        <v>0</v>
      </c>
      <c r="R488" s="253">
        <f t="shared" si="433"/>
        <v>4500</v>
      </c>
      <c r="S488" s="253">
        <f>-3300-600</f>
        <v>-3900</v>
      </c>
      <c r="T488" s="253">
        <v>0</v>
      </c>
      <c r="U488" s="253">
        <v>400</v>
      </c>
      <c r="V488" s="253">
        <v>0</v>
      </c>
      <c r="W488" s="253">
        <v>400</v>
      </c>
      <c r="X488" s="253">
        <f t="shared" si="458"/>
        <v>400</v>
      </c>
      <c r="Y488" s="253">
        <v>400</v>
      </c>
    </row>
    <row r="489" spans="1:25" s="430" customFormat="1" ht="15.75" hidden="1" customHeight="1" x14ac:dyDescent="0.2">
      <c r="A489" s="255" t="s">
        <v>103</v>
      </c>
      <c r="B489" s="267">
        <v>801</v>
      </c>
      <c r="C489" s="267" t="s">
        <v>312</v>
      </c>
      <c r="D489" s="248" t="s">
        <v>196</v>
      </c>
      <c r="E489" s="256" t="s">
        <v>866</v>
      </c>
      <c r="F489" s="248" t="s">
        <v>104</v>
      </c>
      <c r="G489" s="253"/>
      <c r="H489" s="253">
        <v>210</v>
      </c>
      <c r="I489" s="253">
        <v>-5</v>
      </c>
      <c r="J489" s="253">
        <f t="shared" si="459"/>
        <v>205</v>
      </c>
      <c r="K489" s="253">
        <v>-5</v>
      </c>
      <c r="L489" s="253">
        <v>230</v>
      </c>
      <c r="M489" s="253">
        <v>230</v>
      </c>
      <c r="N489" s="253">
        <v>0</v>
      </c>
      <c r="O489" s="253">
        <f t="shared" si="460"/>
        <v>230</v>
      </c>
      <c r="P489" s="253">
        <v>230</v>
      </c>
      <c r="Q489" s="253">
        <v>0</v>
      </c>
      <c r="R489" s="253">
        <f t="shared" si="433"/>
        <v>230</v>
      </c>
      <c r="S489" s="253">
        <v>-30</v>
      </c>
      <c r="T489" s="253">
        <f t="shared" si="461"/>
        <v>200</v>
      </c>
      <c r="U489" s="253">
        <v>0</v>
      </c>
      <c r="V489" s="253">
        <v>200</v>
      </c>
      <c r="W489" s="253">
        <v>0</v>
      </c>
      <c r="X489" s="253">
        <f t="shared" si="458"/>
        <v>200</v>
      </c>
      <c r="Y489" s="253">
        <v>200</v>
      </c>
    </row>
    <row r="490" spans="1:25" s="430" customFormat="1" ht="14.25" hidden="1" customHeight="1" x14ac:dyDescent="0.2">
      <c r="A490" s="255" t="s">
        <v>105</v>
      </c>
      <c r="B490" s="267">
        <v>801</v>
      </c>
      <c r="C490" s="267" t="s">
        <v>312</v>
      </c>
      <c r="D490" s="248" t="s">
        <v>196</v>
      </c>
      <c r="E490" s="256" t="s">
        <v>866</v>
      </c>
      <c r="F490" s="248" t="s">
        <v>106</v>
      </c>
      <c r="G490" s="253"/>
      <c r="H490" s="253">
        <v>80</v>
      </c>
      <c r="I490" s="253">
        <v>13.3</v>
      </c>
      <c r="J490" s="253">
        <f t="shared" si="459"/>
        <v>93.3</v>
      </c>
      <c r="K490" s="253">
        <v>0</v>
      </c>
      <c r="L490" s="253">
        <v>74</v>
      </c>
      <c r="M490" s="253">
        <v>74</v>
      </c>
      <c r="N490" s="253">
        <v>0</v>
      </c>
      <c r="O490" s="253">
        <f t="shared" si="460"/>
        <v>74</v>
      </c>
      <c r="P490" s="253">
        <v>74</v>
      </c>
      <c r="Q490" s="253">
        <v>0</v>
      </c>
      <c r="R490" s="253">
        <f t="shared" si="433"/>
        <v>74</v>
      </c>
      <c r="S490" s="253">
        <v>-74</v>
      </c>
      <c r="T490" s="253">
        <f t="shared" si="461"/>
        <v>0</v>
      </c>
      <c r="U490" s="253">
        <v>0</v>
      </c>
      <c r="V490" s="253">
        <f t="shared" ref="V490" si="462">T490+U490</f>
        <v>0</v>
      </c>
      <c r="W490" s="253">
        <v>0</v>
      </c>
      <c r="X490" s="253">
        <f t="shared" si="458"/>
        <v>0</v>
      </c>
      <c r="Y490" s="253">
        <f t="shared" si="458"/>
        <v>0</v>
      </c>
    </row>
    <row r="491" spans="1:25" s="430" customFormat="1" ht="18" hidden="1" customHeight="1" x14ac:dyDescent="0.2">
      <c r="A491" s="371" t="s">
        <v>904</v>
      </c>
      <c r="B491" s="267">
        <v>801</v>
      </c>
      <c r="C491" s="267" t="s">
        <v>312</v>
      </c>
      <c r="D491" s="248" t="s">
        <v>196</v>
      </c>
      <c r="E491" s="256" t="s">
        <v>866</v>
      </c>
      <c r="F491" s="248" t="s">
        <v>903</v>
      </c>
      <c r="G491" s="253"/>
      <c r="H491" s="253">
        <v>0</v>
      </c>
      <c r="I491" s="253">
        <v>5</v>
      </c>
      <c r="J491" s="253">
        <f>H491+I491</f>
        <v>5</v>
      </c>
      <c r="K491" s="253">
        <v>5</v>
      </c>
      <c r="L491" s="253">
        <v>0</v>
      </c>
      <c r="M491" s="253">
        <v>0</v>
      </c>
      <c r="N491" s="253">
        <v>0</v>
      </c>
      <c r="O491" s="253">
        <v>0</v>
      </c>
      <c r="P491" s="253">
        <v>0</v>
      </c>
      <c r="Q491" s="253">
        <v>0</v>
      </c>
      <c r="R491" s="253">
        <f t="shared" si="433"/>
        <v>0</v>
      </c>
      <c r="S491" s="253">
        <v>206</v>
      </c>
      <c r="T491" s="253">
        <v>0</v>
      </c>
      <c r="U491" s="253">
        <v>206</v>
      </c>
      <c r="V491" s="253">
        <v>0</v>
      </c>
      <c r="W491" s="253">
        <v>0</v>
      </c>
      <c r="X491" s="253">
        <f t="shared" si="458"/>
        <v>0</v>
      </c>
      <c r="Y491" s="253">
        <v>0</v>
      </c>
    </row>
    <row r="492" spans="1:25" s="430" customFormat="1" ht="15.75" customHeight="1" x14ac:dyDescent="0.2">
      <c r="A492" s="393" t="s">
        <v>891</v>
      </c>
      <c r="B492" s="267">
        <v>801</v>
      </c>
      <c r="C492" s="267" t="s">
        <v>312</v>
      </c>
      <c r="D492" s="248" t="s">
        <v>196</v>
      </c>
      <c r="E492" s="256" t="s">
        <v>890</v>
      </c>
      <c r="F492" s="248"/>
      <c r="G492" s="253"/>
      <c r="H492" s="271">
        <f t="shared" ref="H492:X492" si="463">H493+H494</f>
        <v>600</v>
      </c>
      <c r="I492" s="271">
        <f t="shared" si="463"/>
        <v>0</v>
      </c>
      <c r="J492" s="271">
        <f t="shared" si="463"/>
        <v>600</v>
      </c>
      <c r="K492" s="271">
        <f t="shared" si="463"/>
        <v>0</v>
      </c>
      <c r="L492" s="271">
        <f t="shared" si="463"/>
        <v>614</v>
      </c>
      <c r="M492" s="253">
        <f t="shared" si="463"/>
        <v>614</v>
      </c>
      <c r="N492" s="253">
        <f t="shared" si="463"/>
        <v>8</v>
      </c>
      <c r="O492" s="253">
        <f t="shared" si="463"/>
        <v>622</v>
      </c>
      <c r="P492" s="253">
        <f t="shared" si="463"/>
        <v>622</v>
      </c>
      <c r="Q492" s="253">
        <f t="shared" si="463"/>
        <v>0</v>
      </c>
      <c r="R492" s="253">
        <f t="shared" si="463"/>
        <v>622</v>
      </c>
      <c r="S492" s="253">
        <f t="shared" si="463"/>
        <v>256</v>
      </c>
      <c r="T492" s="253">
        <f t="shared" si="463"/>
        <v>878</v>
      </c>
      <c r="U492" s="253">
        <f t="shared" si="463"/>
        <v>-878</v>
      </c>
      <c r="V492" s="253">
        <f t="shared" si="463"/>
        <v>878</v>
      </c>
      <c r="W492" s="253">
        <f t="shared" si="463"/>
        <v>-878</v>
      </c>
      <c r="X492" s="253">
        <f t="shared" si="463"/>
        <v>0</v>
      </c>
      <c r="Y492" s="253">
        <f t="shared" ref="Y492" si="464">Y493+Y494</f>
        <v>0</v>
      </c>
    </row>
    <row r="493" spans="1:25" s="430" customFormat="1" ht="17.25" customHeight="1" x14ac:dyDescent="0.2">
      <c r="A493" s="371" t="s">
        <v>905</v>
      </c>
      <c r="B493" s="267">
        <v>801</v>
      </c>
      <c r="C493" s="267" t="s">
        <v>312</v>
      </c>
      <c r="D493" s="248" t="s">
        <v>196</v>
      </c>
      <c r="E493" s="256" t="s">
        <v>890</v>
      </c>
      <c r="F493" s="248" t="s">
        <v>96</v>
      </c>
      <c r="G493" s="253"/>
      <c r="H493" s="253">
        <v>600</v>
      </c>
      <c r="I493" s="253">
        <v>-139.19999999999999</v>
      </c>
      <c r="J493" s="253">
        <f>H493+I493</f>
        <v>460.8</v>
      </c>
      <c r="K493" s="253">
        <v>0.03</v>
      </c>
      <c r="L493" s="253">
        <f>968-497</f>
        <v>471</v>
      </c>
      <c r="M493" s="253">
        <f>968-497</f>
        <v>471</v>
      </c>
      <c r="N493" s="253">
        <v>5</v>
      </c>
      <c r="O493" s="253">
        <f>M493+N493</f>
        <v>476</v>
      </c>
      <c r="P493" s="253">
        <v>476</v>
      </c>
      <c r="Q493" s="253">
        <v>0</v>
      </c>
      <c r="R493" s="253">
        <f t="shared" si="433"/>
        <v>476</v>
      </c>
      <c r="S493" s="253">
        <v>198</v>
      </c>
      <c r="T493" s="253">
        <f t="shared" ref="T493:T494" si="465">R493+S493</f>
        <v>674</v>
      </c>
      <c r="U493" s="253">
        <v>-674</v>
      </c>
      <c r="V493" s="253">
        <v>674</v>
      </c>
      <c r="W493" s="253">
        <v>-674</v>
      </c>
      <c r="X493" s="253">
        <f t="shared" ref="X493:X494" si="466">V493+W493</f>
        <v>0</v>
      </c>
      <c r="Y493" s="253">
        <v>0</v>
      </c>
    </row>
    <row r="494" spans="1:25" s="430" customFormat="1" ht="30" customHeight="1" x14ac:dyDescent="0.2">
      <c r="A494" s="371" t="s">
        <v>896</v>
      </c>
      <c r="B494" s="267">
        <v>801</v>
      </c>
      <c r="C494" s="267" t="s">
        <v>312</v>
      </c>
      <c r="D494" s="248" t="s">
        <v>196</v>
      </c>
      <c r="E494" s="256" t="s">
        <v>890</v>
      </c>
      <c r="F494" s="248" t="s">
        <v>894</v>
      </c>
      <c r="G494" s="253"/>
      <c r="H494" s="253">
        <v>0</v>
      </c>
      <c r="I494" s="253">
        <v>139.19999999999999</v>
      </c>
      <c r="J494" s="253">
        <f>H494+I494</f>
        <v>139.19999999999999</v>
      </c>
      <c r="K494" s="253">
        <v>-0.03</v>
      </c>
      <c r="L494" s="253">
        <f>293-150</f>
        <v>143</v>
      </c>
      <c r="M494" s="253">
        <f>293-150</f>
        <v>143</v>
      </c>
      <c r="N494" s="253">
        <v>3</v>
      </c>
      <c r="O494" s="253">
        <f>M494+N494</f>
        <v>146</v>
      </c>
      <c r="P494" s="253">
        <v>146</v>
      </c>
      <c r="Q494" s="253">
        <v>0</v>
      </c>
      <c r="R494" s="253">
        <f t="shared" si="433"/>
        <v>146</v>
      </c>
      <c r="S494" s="253">
        <v>58</v>
      </c>
      <c r="T494" s="253">
        <f t="shared" si="465"/>
        <v>204</v>
      </c>
      <c r="U494" s="253">
        <v>-204</v>
      </c>
      <c r="V494" s="253">
        <v>204</v>
      </c>
      <c r="W494" s="253">
        <v>-204</v>
      </c>
      <c r="X494" s="253">
        <f t="shared" si="466"/>
        <v>0</v>
      </c>
      <c r="Y494" s="253">
        <v>0</v>
      </c>
    </row>
    <row r="495" spans="1:25" s="430" customFormat="1" ht="36" customHeight="1" x14ac:dyDescent="0.2">
      <c r="A495" s="255" t="s">
        <v>809</v>
      </c>
      <c r="B495" s="267">
        <v>801</v>
      </c>
      <c r="C495" s="267" t="s">
        <v>312</v>
      </c>
      <c r="D495" s="248" t="s">
        <v>196</v>
      </c>
      <c r="E495" s="256" t="s">
        <v>808</v>
      </c>
      <c r="F495" s="248"/>
      <c r="G495" s="253"/>
      <c r="H495" s="253">
        <f t="shared" ref="H495:Y495" si="467">H496</f>
        <v>31</v>
      </c>
      <c r="I495" s="253">
        <f t="shared" si="467"/>
        <v>0</v>
      </c>
      <c r="J495" s="253">
        <f t="shared" si="467"/>
        <v>31</v>
      </c>
      <c r="K495" s="253">
        <f t="shared" si="467"/>
        <v>0</v>
      </c>
      <c r="L495" s="253">
        <f t="shared" si="467"/>
        <v>33.5</v>
      </c>
      <c r="M495" s="253">
        <f t="shared" si="467"/>
        <v>33.5</v>
      </c>
      <c r="N495" s="253">
        <f t="shared" si="467"/>
        <v>2.2999999999999998</v>
      </c>
      <c r="O495" s="253">
        <f t="shared" si="467"/>
        <v>35.799999999999997</v>
      </c>
      <c r="P495" s="253">
        <f t="shared" si="467"/>
        <v>35.799999999999997</v>
      </c>
      <c r="Q495" s="253">
        <f t="shared" si="467"/>
        <v>2.1</v>
      </c>
      <c r="R495" s="253">
        <f t="shared" si="467"/>
        <v>37.9</v>
      </c>
      <c r="S495" s="253">
        <f t="shared" si="467"/>
        <v>17.5</v>
      </c>
      <c r="T495" s="253">
        <f t="shared" si="467"/>
        <v>55.4</v>
      </c>
      <c r="U495" s="253">
        <f t="shared" si="467"/>
        <v>4.0999999999999996</v>
      </c>
      <c r="V495" s="253">
        <f t="shared" si="467"/>
        <v>59.5</v>
      </c>
      <c r="W495" s="253">
        <f t="shared" si="467"/>
        <v>2.2999999999999998</v>
      </c>
      <c r="X495" s="253">
        <f t="shared" si="467"/>
        <v>61.8</v>
      </c>
      <c r="Y495" s="253">
        <f t="shared" si="467"/>
        <v>61.8</v>
      </c>
    </row>
    <row r="496" spans="1:25" s="430" customFormat="1" ht="17.25" customHeight="1" x14ac:dyDescent="0.2">
      <c r="A496" s="255" t="s">
        <v>93</v>
      </c>
      <c r="B496" s="267">
        <v>801</v>
      </c>
      <c r="C496" s="267" t="s">
        <v>312</v>
      </c>
      <c r="D496" s="248" t="s">
        <v>196</v>
      </c>
      <c r="E496" s="256" t="s">
        <v>808</v>
      </c>
      <c r="F496" s="248" t="s">
        <v>94</v>
      </c>
      <c r="G496" s="253"/>
      <c r="H496" s="253">
        <v>31</v>
      </c>
      <c r="I496" s="253">
        <v>0</v>
      </c>
      <c r="J496" s="253">
        <f>H496+I496</f>
        <v>31</v>
      </c>
      <c r="K496" s="253">
        <v>0</v>
      </c>
      <c r="L496" s="253">
        <v>33.5</v>
      </c>
      <c r="M496" s="253">
        <v>33.5</v>
      </c>
      <c r="N496" s="253">
        <v>2.2999999999999998</v>
      </c>
      <c r="O496" s="253">
        <f>M496+N496</f>
        <v>35.799999999999997</v>
      </c>
      <c r="P496" s="253">
        <v>35.799999999999997</v>
      </c>
      <c r="Q496" s="253">
        <v>2.1</v>
      </c>
      <c r="R496" s="253">
        <f t="shared" si="433"/>
        <v>37.9</v>
      </c>
      <c r="S496" s="253">
        <v>17.5</v>
      </c>
      <c r="T496" s="253">
        <f t="shared" ref="T496" si="468">R496+S496</f>
        <v>55.4</v>
      </c>
      <c r="U496" s="253">
        <v>4.0999999999999996</v>
      </c>
      <c r="V496" s="253">
        <v>59.5</v>
      </c>
      <c r="W496" s="253">
        <v>2.2999999999999998</v>
      </c>
      <c r="X496" s="253">
        <f t="shared" ref="X496" si="469">V496+W496</f>
        <v>61.8</v>
      </c>
      <c r="Y496" s="253">
        <v>61.8</v>
      </c>
    </row>
    <row r="497" spans="1:25" s="430" customFormat="1" ht="37.5" customHeight="1" x14ac:dyDescent="0.2">
      <c r="A497" s="255" t="s">
        <v>941</v>
      </c>
      <c r="B497" s="245">
        <v>801</v>
      </c>
      <c r="C497" s="245" t="s">
        <v>312</v>
      </c>
      <c r="D497" s="246" t="s">
        <v>196</v>
      </c>
      <c r="E497" s="361" t="s">
        <v>869</v>
      </c>
      <c r="F497" s="246"/>
      <c r="G497" s="271">
        <f>G498+G499+G501+G502</f>
        <v>0</v>
      </c>
      <c r="H497" s="271">
        <f t="shared" ref="H497:X497" si="470">H498+H499+H500+H501+H502</f>
        <v>1331</v>
      </c>
      <c r="I497" s="271">
        <f t="shared" si="470"/>
        <v>0</v>
      </c>
      <c r="J497" s="271">
        <f t="shared" si="470"/>
        <v>1331</v>
      </c>
      <c r="K497" s="271">
        <f t="shared" si="470"/>
        <v>0</v>
      </c>
      <c r="L497" s="271">
        <f t="shared" si="470"/>
        <v>1369</v>
      </c>
      <c r="M497" s="271">
        <f t="shared" si="470"/>
        <v>1369</v>
      </c>
      <c r="N497" s="271">
        <f t="shared" si="470"/>
        <v>21.7</v>
      </c>
      <c r="O497" s="271">
        <f>O498+O499+O500+O501+O502</f>
        <v>1390.7</v>
      </c>
      <c r="P497" s="271">
        <f t="shared" si="470"/>
        <v>1390.7</v>
      </c>
      <c r="Q497" s="271">
        <f t="shared" si="470"/>
        <v>1005.3</v>
      </c>
      <c r="R497" s="271">
        <f t="shared" si="470"/>
        <v>2396</v>
      </c>
      <c r="S497" s="271">
        <f t="shared" si="470"/>
        <v>-10</v>
      </c>
      <c r="T497" s="271">
        <f t="shared" si="470"/>
        <v>2386</v>
      </c>
      <c r="U497" s="271">
        <f t="shared" si="470"/>
        <v>103</v>
      </c>
      <c r="V497" s="271">
        <f t="shared" si="470"/>
        <v>2489</v>
      </c>
      <c r="W497" s="271">
        <f t="shared" si="470"/>
        <v>-69.300000000000011</v>
      </c>
      <c r="X497" s="271">
        <f t="shared" si="470"/>
        <v>2419.6999999999998</v>
      </c>
      <c r="Y497" s="271">
        <f t="shared" ref="Y497" si="471">Y498+Y499+Y500+Y501+Y502</f>
        <v>2419.6999999999998</v>
      </c>
    </row>
    <row r="498" spans="1:25" s="430" customFormat="1" ht="18.75" customHeight="1" x14ac:dyDescent="0.2">
      <c r="A498" s="255" t="s">
        <v>95</v>
      </c>
      <c r="B498" s="267">
        <v>801</v>
      </c>
      <c r="C498" s="267" t="s">
        <v>312</v>
      </c>
      <c r="D498" s="248" t="s">
        <v>196</v>
      </c>
      <c r="E498" s="256" t="s">
        <v>869</v>
      </c>
      <c r="F498" s="248" t="s">
        <v>96</v>
      </c>
      <c r="G498" s="253"/>
      <c r="H498" s="253">
        <v>1300</v>
      </c>
      <c r="I498" s="253">
        <v>-286.79000000000002</v>
      </c>
      <c r="J498" s="253">
        <f>H498+I498</f>
        <v>1013.21</v>
      </c>
      <c r="K498" s="253">
        <v>0</v>
      </c>
      <c r="L498" s="253">
        <v>1014</v>
      </c>
      <c r="M498" s="253">
        <v>1014</v>
      </c>
      <c r="N498" s="253">
        <v>12</v>
      </c>
      <c r="O498" s="253">
        <f>M498+N498</f>
        <v>1026</v>
      </c>
      <c r="P498" s="253">
        <v>1026</v>
      </c>
      <c r="Q498" s="253">
        <v>262</v>
      </c>
      <c r="R498" s="253">
        <f t="shared" si="433"/>
        <v>1288</v>
      </c>
      <c r="S498" s="253">
        <v>100</v>
      </c>
      <c r="T498" s="253">
        <f t="shared" ref="T498:T502" si="472">R498+S498</f>
        <v>1388</v>
      </c>
      <c r="U498" s="253">
        <f>63+235</f>
        <v>298</v>
      </c>
      <c r="V498" s="253">
        <v>1388</v>
      </c>
      <c r="W498" s="253">
        <v>362.9</v>
      </c>
      <c r="X498" s="253">
        <f t="shared" ref="X498:X502" si="473">V498+W498</f>
        <v>1750.9</v>
      </c>
      <c r="Y498" s="253">
        <v>1750.9</v>
      </c>
    </row>
    <row r="499" spans="1:25" s="430" customFormat="1" ht="15.75" customHeight="1" x14ac:dyDescent="0.2">
      <c r="A499" s="255" t="s">
        <v>97</v>
      </c>
      <c r="B499" s="267">
        <v>801</v>
      </c>
      <c r="C499" s="267" t="s">
        <v>312</v>
      </c>
      <c r="D499" s="248" t="s">
        <v>196</v>
      </c>
      <c r="E499" s="256" t="s">
        <v>869</v>
      </c>
      <c r="F499" s="248" t="s">
        <v>98</v>
      </c>
      <c r="G499" s="253"/>
      <c r="H499" s="253">
        <v>6</v>
      </c>
      <c r="I499" s="253">
        <v>0</v>
      </c>
      <c r="J499" s="253">
        <f>H499+I499</f>
        <v>6</v>
      </c>
      <c r="K499" s="253">
        <v>0</v>
      </c>
      <c r="L499" s="253">
        <f t="shared" ref="L499:M501" si="474">I499+J499</f>
        <v>6</v>
      </c>
      <c r="M499" s="253">
        <f t="shared" si="474"/>
        <v>6</v>
      </c>
      <c r="N499" s="253">
        <v>0</v>
      </c>
      <c r="O499" s="253">
        <f t="shared" ref="O499:O502" si="475">M499+N499</f>
        <v>6</v>
      </c>
      <c r="P499" s="253">
        <v>6</v>
      </c>
      <c r="Q499" s="253">
        <v>4</v>
      </c>
      <c r="R499" s="253">
        <f t="shared" si="433"/>
        <v>10</v>
      </c>
      <c r="S499" s="253">
        <v>0</v>
      </c>
      <c r="T499" s="253">
        <f t="shared" si="472"/>
        <v>10</v>
      </c>
      <c r="U499" s="253">
        <v>0</v>
      </c>
      <c r="V499" s="253">
        <v>10</v>
      </c>
      <c r="W499" s="253">
        <v>0</v>
      </c>
      <c r="X499" s="253">
        <f t="shared" si="473"/>
        <v>10</v>
      </c>
      <c r="Y499" s="253">
        <v>10</v>
      </c>
    </row>
    <row r="500" spans="1:25" s="430" customFormat="1" ht="37.5" customHeight="1" x14ac:dyDescent="0.2">
      <c r="A500" s="371" t="s">
        <v>896</v>
      </c>
      <c r="B500" s="267">
        <v>801</v>
      </c>
      <c r="C500" s="267" t="s">
        <v>312</v>
      </c>
      <c r="D500" s="248" t="s">
        <v>196</v>
      </c>
      <c r="E500" s="256" t="s">
        <v>869</v>
      </c>
      <c r="F500" s="248" t="s">
        <v>894</v>
      </c>
      <c r="G500" s="253"/>
      <c r="H500" s="253">
        <v>0</v>
      </c>
      <c r="I500" s="253">
        <v>286.79000000000002</v>
      </c>
      <c r="J500" s="253">
        <f>H500+I500</f>
        <v>286.79000000000002</v>
      </c>
      <c r="K500" s="253">
        <v>0</v>
      </c>
      <c r="L500" s="253">
        <v>306</v>
      </c>
      <c r="M500" s="253">
        <v>306</v>
      </c>
      <c r="N500" s="253">
        <v>4</v>
      </c>
      <c r="O500" s="253">
        <f t="shared" si="475"/>
        <v>310</v>
      </c>
      <c r="P500" s="253">
        <v>310</v>
      </c>
      <c r="Q500" s="253">
        <v>88</v>
      </c>
      <c r="R500" s="253">
        <f t="shared" si="433"/>
        <v>398</v>
      </c>
      <c r="S500" s="253">
        <v>21</v>
      </c>
      <c r="T500" s="253">
        <f t="shared" si="472"/>
        <v>419</v>
      </c>
      <c r="U500" s="253">
        <f>19+71</f>
        <v>90</v>
      </c>
      <c r="V500" s="253">
        <v>419</v>
      </c>
      <c r="W500" s="253">
        <v>109.8</v>
      </c>
      <c r="X500" s="253">
        <f t="shared" si="473"/>
        <v>528.79999999999995</v>
      </c>
      <c r="Y500" s="253">
        <v>528.79999999999995</v>
      </c>
    </row>
    <row r="501" spans="1:25" s="430" customFormat="1" ht="18" customHeight="1" x14ac:dyDescent="0.2">
      <c r="A501" s="255" t="s">
        <v>99</v>
      </c>
      <c r="B501" s="267">
        <v>801</v>
      </c>
      <c r="C501" s="267" t="s">
        <v>312</v>
      </c>
      <c r="D501" s="248" t="s">
        <v>196</v>
      </c>
      <c r="E501" s="256" t="s">
        <v>869</v>
      </c>
      <c r="F501" s="248" t="s">
        <v>100</v>
      </c>
      <c r="G501" s="253"/>
      <c r="H501" s="253">
        <v>10</v>
      </c>
      <c r="I501" s="253">
        <v>0</v>
      </c>
      <c r="J501" s="253">
        <f>H501+I501</f>
        <v>10</v>
      </c>
      <c r="K501" s="253">
        <v>0</v>
      </c>
      <c r="L501" s="253">
        <f t="shared" si="474"/>
        <v>10</v>
      </c>
      <c r="M501" s="253">
        <f t="shared" si="474"/>
        <v>10</v>
      </c>
      <c r="N501" s="253">
        <v>0</v>
      </c>
      <c r="O501" s="253">
        <f t="shared" si="475"/>
        <v>10</v>
      </c>
      <c r="P501" s="253">
        <v>10</v>
      </c>
      <c r="Q501" s="253">
        <v>0</v>
      </c>
      <c r="R501" s="253">
        <f t="shared" si="433"/>
        <v>10</v>
      </c>
      <c r="S501" s="253">
        <v>0</v>
      </c>
      <c r="T501" s="253">
        <f t="shared" si="472"/>
        <v>10</v>
      </c>
      <c r="U501" s="253">
        <v>0</v>
      </c>
      <c r="V501" s="253">
        <v>10</v>
      </c>
      <c r="W501" s="253">
        <v>-10</v>
      </c>
      <c r="X501" s="253">
        <f t="shared" si="473"/>
        <v>0</v>
      </c>
      <c r="Y501" s="253">
        <v>0</v>
      </c>
    </row>
    <row r="502" spans="1:25" s="430" customFormat="1" ht="20.25" customHeight="1" x14ac:dyDescent="0.2">
      <c r="A502" s="255" t="s">
        <v>93</v>
      </c>
      <c r="B502" s="267">
        <v>801</v>
      </c>
      <c r="C502" s="267" t="s">
        <v>312</v>
      </c>
      <c r="D502" s="248" t="s">
        <v>196</v>
      </c>
      <c r="E502" s="256" t="s">
        <v>869</v>
      </c>
      <c r="F502" s="248" t="s">
        <v>94</v>
      </c>
      <c r="G502" s="253"/>
      <c r="H502" s="253">
        <v>15</v>
      </c>
      <c r="I502" s="253">
        <v>0</v>
      </c>
      <c r="J502" s="253">
        <f>H502+I502</f>
        <v>15</v>
      </c>
      <c r="K502" s="253">
        <v>0</v>
      </c>
      <c r="L502" s="253">
        <v>33</v>
      </c>
      <c r="M502" s="253">
        <v>33</v>
      </c>
      <c r="N502" s="253">
        <v>5.7</v>
      </c>
      <c r="O502" s="253">
        <f t="shared" si="475"/>
        <v>38.700000000000003</v>
      </c>
      <c r="P502" s="253">
        <v>38.700000000000003</v>
      </c>
      <c r="Q502" s="253">
        <v>651.29999999999995</v>
      </c>
      <c r="R502" s="253">
        <f t="shared" si="433"/>
        <v>690</v>
      </c>
      <c r="S502" s="253">
        <v>-131</v>
      </c>
      <c r="T502" s="253">
        <f t="shared" si="472"/>
        <v>559</v>
      </c>
      <c r="U502" s="253">
        <f>21-306</f>
        <v>-285</v>
      </c>
      <c r="V502" s="253">
        <v>662</v>
      </c>
      <c r="W502" s="253">
        <v>-532</v>
      </c>
      <c r="X502" s="253">
        <f t="shared" si="473"/>
        <v>130</v>
      </c>
      <c r="Y502" s="253">
        <v>130</v>
      </c>
    </row>
    <row r="503" spans="1:25" s="431" customFormat="1" ht="15.75" customHeight="1" x14ac:dyDescent="0.2">
      <c r="A503" s="440" t="s">
        <v>197</v>
      </c>
      <c r="B503" s="245">
        <v>801</v>
      </c>
      <c r="C503" s="245" t="s">
        <v>190</v>
      </c>
      <c r="D503" s="246" t="s">
        <v>198</v>
      </c>
      <c r="E503" s="361"/>
      <c r="F503" s="246"/>
      <c r="G503" s="271"/>
      <c r="H503" s="271">
        <f>H504</f>
        <v>8.8000000000000007</v>
      </c>
      <c r="I503" s="271">
        <f t="shared" ref="I503:Y504" si="476">I504</f>
        <v>0</v>
      </c>
      <c r="J503" s="271">
        <f t="shared" si="476"/>
        <v>8.8049999999999997</v>
      </c>
      <c r="K503" s="271">
        <f t="shared" si="476"/>
        <v>0</v>
      </c>
      <c r="L503" s="271">
        <f t="shared" si="476"/>
        <v>0</v>
      </c>
      <c r="M503" s="271">
        <f t="shared" si="476"/>
        <v>0</v>
      </c>
      <c r="N503" s="271">
        <f t="shared" si="476"/>
        <v>6.2</v>
      </c>
      <c r="O503" s="271">
        <f t="shared" si="476"/>
        <v>6.2</v>
      </c>
      <c r="P503" s="271">
        <f t="shared" si="476"/>
        <v>10</v>
      </c>
      <c r="Q503" s="271">
        <f t="shared" si="476"/>
        <v>-2.1</v>
      </c>
      <c r="R503" s="271">
        <f t="shared" si="476"/>
        <v>7.9</v>
      </c>
      <c r="S503" s="271">
        <f t="shared" si="476"/>
        <v>0</v>
      </c>
      <c r="T503" s="271">
        <f t="shared" si="476"/>
        <v>8.4</v>
      </c>
      <c r="U503" s="271">
        <f t="shared" si="476"/>
        <v>-0.9</v>
      </c>
      <c r="V503" s="271">
        <f t="shared" si="476"/>
        <v>3</v>
      </c>
      <c r="W503" s="271">
        <f t="shared" si="476"/>
        <v>0.1</v>
      </c>
      <c r="X503" s="271">
        <f>X504</f>
        <v>3.1</v>
      </c>
      <c r="Y503" s="271">
        <f t="shared" si="476"/>
        <v>2.7</v>
      </c>
    </row>
    <row r="504" spans="1:25" s="430" customFormat="1" ht="33" customHeight="1" x14ac:dyDescent="0.2">
      <c r="A504" s="255" t="s">
        <v>841</v>
      </c>
      <c r="B504" s="267">
        <v>801</v>
      </c>
      <c r="C504" s="267" t="s">
        <v>312</v>
      </c>
      <c r="D504" s="248" t="s">
        <v>198</v>
      </c>
      <c r="E504" s="256" t="s">
        <v>842</v>
      </c>
      <c r="F504" s="248"/>
      <c r="G504" s="253"/>
      <c r="H504" s="253">
        <f>H505</f>
        <v>8.8000000000000007</v>
      </c>
      <c r="I504" s="253">
        <f t="shared" si="476"/>
        <v>0</v>
      </c>
      <c r="J504" s="253">
        <f t="shared" si="476"/>
        <v>8.8049999999999997</v>
      </c>
      <c r="K504" s="253">
        <f t="shared" si="476"/>
        <v>0</v>
      </c>
      <c r="L504" s="253">
        <f t="shared" si="476"/>
        <v>0</v>
      </c>
      <c r="M504" s="253">
        <f t="shared" si="476"/>
        <v>0</v>
      </c>
      <c r="N504" s="253">
        <f t="shared" si="476"/>
        <v>6.2</v>
      </c>
      <c r="O504" s="253">
        <f t="shared" si="476"/>
        <v>6.2</v>
      </c>
      <c r="P504" s="253">
        <f t="shared" si="476"/>
        <v>10</v>
      </c>
      <c r="Q504" s="253">
        <f t="shared" si="476"/>
        <v>-2.1</v>
      </c>
      <c r="R504" s="253">
        <f t="shared" si="476"/>
        <v>7.9</v>
      </c>
      <c r="S504" s="253">
        <f t="shared" si="476"/>
        <v>0</v>
      </c>
      <c r="T504" s="253">
        <f t="shared" si="476"/>
        <v>8.4</v>
      </c>
      <c r="U504" s="253">
        <f t="shared" si="476"/>
        <v>-0.9</v>
      </c>
      <c r="V504" s="253">
        <f t="shared" si="476"/>
        <v>3</v>
      </c>
      <c r="W504" s="253">
        <f t="shared" si="476"/>
        <v>0.1</v>
      </c>
      <c r="X504" s="253">
        <f t="shared" si="476"/>
        <v>3.1</v>
      </c>
      <c r="Y504" s="253">
        <f t="shared" si="476"/>
        <v>2.7</v>
      </c>
    </row>
    <row r="505" spans="1:25" s="430" customFormat="1" ht="16.5" customHeight="1" x14ac:dyDescent="0.2">
      <c r="A505" s="255" t="s">
        <v>93</v>
      </c>
      <c r="B505" s="267">
        <v>801</v>
      </c>
      <c r="C505" s="267" t="s">
        <v>312</v>
      </c>
      <c r="D505" s="248" t="s">
        <v>198</v>
      </c>
      <c r="E505" s="256" t="s">
        <v>842</v>
      </c>
      <c r="F505" s="248" t="s">
        <v>94</v>
      </c>
      <c r="G505" s="253"/>
      <c r="H505" s="253">
        <v>8.8000000000000007</v>
      </c>
      <c r="I505" s="253">
        <v>0</v>
      </c>
      <c r="J505" s="253">
        <v>8.8049999999999997</v>
      </c>
      <c r="K505" s="253">
        <v>0</v>
      </c>
      <c r="L505" s="253">
        <v>0</v>
      </c>
      <c r="M505" s="253">
        <v>0</v>
      </c>
      <c r="N505" s="253">
        <v>6.2</v>
      </c>
      <c r="O505" s="253">
        <f>M505+N505</f>
        <v>6.2</v>
      </c>
      <c r="P505" s="253">
        <v>10</v>
      </c>
      <c r="Q505" s="253">
        <v>-2.1</v>
      </c>
      <c r="R505" s="253">
        <f t="shared" si="433"/>
        <v>7.9</v>
      </c>
      <c r="S505" s="253">
        <v>0</v>
      </c>
      <c r="T505" s="253">
        <v>8.4</v>
      </c>
      <c r="U505" s="253">
        <v>-0.9</v>
      </c>
      <c r="V505" s="253">
        <v>3</v>
      </c>
      <c r="W505" s="253">
        <v>0.1</v>
      </c>
      <c r="X505" s="253">
        <f t="shared" ref="X505:X508" si="477">V505+W505</f>
        <v>3.1</v>
      </c>
      <c r="Y505" s="253">
        <v>2.7</v>
      </c>
    </row>
    <row r="506" spans="1:25" s="431" customFormat="1" ht="24" hidden="1" customHeight="1" x14ac:dyDescent="0.2">
      <c r="A506" s="440" t="s">
        <v>201</v>
      </c>
      <c r="B506" s="245">
        <v>801</v>
      </c>
      <c r="C506" s="245" t="s">
        <v>312</v>
      </c>
      <c r="D506" s="246" t="s">
        <v>202</v>
      </c>
      <c r="E506" s="361"/>
      <c r="F506" s="246"/>
      <c r="G506" s="271"/>
      <c r="H506" s="271">
        <f t="shared" ref="H506:Q507" si="478">H507</f>
        <v>175.25</v>
      </c>
      <c r="I506" s="271">
        <f t="shared" si="478"/>
        <v>-83.87</v>
      </c>
      <c r="J506" s="271">
        <f t="shared" si="478"/>
        <v>91.38</v>
      </c>
      <c r="K506" s="271">
        <f t="shared" si="478"/>
        <v>0</v>
      </c>
      <c r="L506" s="271">
        <f t="shared" si="478"/>
        <v>0</v>
      </c>
      <c r="M506" s="271">
        <f t="shared" si="478"/>
        <v>0</v>
      </c>
      <c r="N506" s="271">
        <f t="shared" si="478"/>
        <v>1</v>
      </c>
      <c r="O506" s="271">
        <f t="shared" si="478"/>
        <v>2</v>
      </c>
      <c r="P506" s="271">
        <f t="shared" si="478"/>
        <v>3</v>
      </c>
      <c r="Q506" s="271">
        <f t="shared" si="478"/>
        <v>4</v>
      </c>
      <c r="R506" s="253">
        <f t="shared" si="433"/>
        <v>7</v>
      </c>
      <c r="S506" s="253">
        <f t="shared" si="433"/>
        <v>11</v>
      </c>
      <c r="T506" s="253">
        <f t="shared" si="433"/>
        <v>18</v>
      </c>
      <c r="U506" s="253">
        <f t="shared" si="433"/>
        <v>29</v>
      </c>
      <c r="V506" s="253">
        <f t="shared" si="433"/>
        <v>47</v>
      </c>
      <c r="W506" s="253">
        <f t="shared" si="433"/>
        <v>76</v>
      </c>
      <c r="X506" s="253">
        <f t="shared" si="477"/>
        <v>123</v>
      </c>
      <c r="Y506" s="253">
        <f t="shared" si="433"/>
        <v>199</v>
      </c>
    </row>
    <row r="507" spans="1:25" s="430" customFormat="1" ht="29.25" hidden="1" customHeight="1" x14ac:dyDescent="0.2">
      <c r="A507" s="255" t="s">
        <v>452</v>
      </c>
      <c r="B507" s="267">
        <v>801</v>
      </c>
      <c r="C507" s="267" t="s">
        <v>312</v>
      </c>
      <c r="D507" s="248" t="s">
        <v>202</v>
      </c>
      <c r="E507" s="256" t="s">
        <v>865</v>
      </c>
      <c r="F507" s="248"/>
      <c r="G507" s="253"/>
      <c r="H507" s="253">
        <f>H508</f>
        <v>175.25</v>
      </c>
      <c r="I507" s="253">
        <f>I508</f>
        <v>-83.87</v>
      </c>
      <c r="J507" s="253">
        <f>H507+I507</f>
        <v>91.38</v>
      </c>
      <c r="K507" s="253">
        <f>K508</f>
        <v>0</v>
      </c>
      <c r="L507" s="253">
        <f>L508</f>
        <v>0</v>
      </c>
      <c r="M507" s="253">
        <f>M508</f>
        <v>0</v>
      </c>
      <c r="N507" s="253">
        <f t="shared" si="478"/>
        <v>1</v>
      </c>
      <c r="O507" s="253">
        <f t="shared" si="478"/>
        <v>2</v>
      </c>
      <c r="P507" s="253">
        <f t="shared" si="478"/>
        <v>3</v>
      </c>
      <c r="Q507" s="253">
        <f t="shared" si="478"/>
        <v>4</v>
      </c>
      <c r="R507" s="253">
        <f t="shared" si="433"/>
        <v>7</v>
      </c>
      <c r="S507" s="253">
        <f t="shared" si="433"/>
        <v>11</v>
      </c>
      <c r="T507" s="253">
        <f t="shared" si="433"/>
        <v>18</v>
      </c>
      <c r="U507" s="253">
        <f t="shared" si="433"/>
        <v>29</v>
      </c>
      <c r="V507" s="253">
        <f t="shared" si="433"/>
        <v>47</v>
      </c>
      <c r="W507" s="253">
        <f t="shared" si="433"/>
        <v>76</v>
      </c>
      <c r="X507" s="253">
        <f t="shared" si="477"/>
        <v>123</v>
      </c>
      <c r="Y507" s="253">
        <f t="shared" si="433"/>
        <v>199</v>
      </c>
    </row>
    <row r="508" spans="1:25" s="430" customFormat="1" ht="24" hidden="1" customHeight="1" x14ac:dyDescent="0.2">
      <c r="A508" s="255" t="s">
        <v>93</v>
      </c>
      <c r="B508" s="267">
        <v>801</v>
      </c>
      <c r="C508" s="267" t="s">
        <v>312</v>
      </c>
      <c r="D508" s="248" t="s">
        <v>202</v>
      </c>
      <c r="E508" s="256" t="s">
        <v>865</v>
      </c>
      <c r="F508" s="248" t="s">
        <v>94</v>
      </c>
      <c r="G508" s="253"/>
      <c r="H508" s="253">
        <v>175.25</v>
      </c>
      <c r="I508" s="253">
        <v>-83.87</v>
      </c>
      <c r="J508" s="253">
        <f>H508+I508</f>
        <v>91.38</v>
      </c>
      <c r="K508" s="253">
        <v>0</v>
      </c>
      <c r="L508" s="253">
        <v>0</v>
      </c>
      <c r="M508" s="253">
        <v>0</v>
      </c>
      <c r="N508" s="253">
        <v>1</v>
      </c>
      <c r="O508" s="253">
        <v>2</v>
      </c>
      <c r="P508" s="253">
        <v>3</v>
      </c>
      <c r="Q508" s="253">
        <v>4</v>
      </c>
      <c r="R508" s="253">
        <f t="shared" ref="R508:Y513" si="479">P508+Q508</f>
        <v>7</v>
      </c>
      <c r="S508" s="253">
        <f t="shared" si="479"/>
        <v>11</v>
      </c>
      <c r="T508" s="253">
        <f t="shared" si="479"/>
        <v>18</v>
      </c>
      <c r="U508" s="253">
        <f t="shared" si="479"/>
        <v>29</v>
      </c>
      <c r="V508" s="253">
        <f t="shared" si="479"/>
        <v>47</v>
      </c>
      <c r="W508" s="253">
        <f t="shared" si="479"/>
        <v>76</v>
      </c>
      <c r="X508" s="253">
        <f t="shared" si="477"/>
        <v>123</v>
      </c>
      <c r="Y508" s="253">
        <f t="shared" si="479"/>
        <v>199</v>
      </c>
    </row>
    <row r="509" spans="1:25" s="429" customFormat="1" ht="15.75" customHeight="1" x14ac:dyDescent="0.2">
      <c r="A509" s="440" t="s">
        <v>203</v>
      </c>
      <c r="B509" s="246" t="s">
        <v>146</v>
      </c>
      <c r="C509" s="246" t="s">
        <v>190</v>
      </c>
      <c r="D509" s="246" t="s">
        <v>204</v>
      </c>
      <c r="E509" s="246"/>
      <c r="F509" s="246"/>
      <c r="G509" s="271" t="e">
        <f>#REF!+G512</f>
        <v>#REF!</v>
      </c>
      <c r="H509" s="271">
        <f t="shared" ref="H509:L509" si="480">H512</f>
        <v>3000</v>
      </c>
      <c r="I509" s="271">
        <f t="shared" si="480"/>
        <v>0</v>
      </c>
      <c r="J509" s="271">
        <f t="shared" si="480"/>
        <v>3000</v>
      </c>
      <c r="K509" s="271">
        <f t="shared" si="480"/>
        <v>-887.51</v>
      </c>
      <c r="L509" s="271">
        <f t="shared" si="480"/>
        <v>2000</v>
      </c>
      <c r="M509" s="271">
        <f>M512+M510</f>
        <v>2000</v>
      </c>
      <c r="N509" s="271">
        <f t="shared" ref="N509:X509" si="481">N512+N510</f>
        <v>650</v>
      </c>
      <c r="O509" s="271">
        <f t="shared" si="481"/>
        <v>2650</v>
      </c>
      <c r="P509" s="271">
        <f t="shared" si="481"/>
        <v>2650</v>
      </c>
      <c r="Q509" s="271">
        <f t="shared" si="481"/>
        <v>0</v>
      </c>
      <c r="R509" s="271">
        <f t="shared" si="481"/>
        <v>2650</v>
      </c>
      <c r="S509" s="271">
        <f t="shared" si="481"/>
        <v>-500</v>
      </c>
      <c r="T509" s="271">
        <f t="shared" si="481"/>
        <v>2650</v>
      </c>
      <c r="U509" s="271">
        <f t="shared" si="481"/>
        <v>0</v>
      </c>
      <c r="V509" s="271">
        <f t="shared" si="481"/>
        <v>2650</v>
      </c>
      <c r="W509" s="271">
        <f t="shared" si="481"/>
        <v>0</v>
      </c>
      <c r="X509" s="271">
        <f t="shared" si="481"/>
        <v>2650</v>
      </c>
      <c r="Y509" s="271">
        <f t="shared" ref="Y509" si="482">Y512+Y510</f>
        <v>2650</v>
      </c>
    </row>
    <row r="510" spans="1:25" ht="18.75" customHeight="1" x14ac:dyDescent="0.2">
      <c r="A510" s="255" t="s">
        <v>466</v>
      </c>
      <c r="B510" s="248" t="s">
        <v>146</v>
      </c>
      <c r="C510" s="248" t="s">
        <v>190</v>
      </c>
      <c r="D510" s="248" t="s">
        <v>204</v>
      </c>
      <c r="E510" s="248" t="s">
        <v>872</v>
      </c>
      <c r="F510" s="248"/>
      <c r="G510" s="253"/>
      <c r="H510" s="253"/>
      <c r="I510" s="253">
        <f>I511</f>
        <v>-900</v>
      </c>
      <c r="J510" s="253">
        <f>J511</f>
        <v>-900</v>
      </c>
      <c r="K510" s="253">
        <f>K511</f>
        <v>-900</v>
      </c>
      <c r="L510" s="253">
        <f>L511</f>
        <v>-900</v>
      </c>
      <c r="M510" s="253">
        <f>M511</f>
        <v>0</v>
      </c>
      <c r="N510" s="253">
        <f t="shared" ref="N510:Y510" si="483">N511</f>
        <v>650</v>
      </c>
      <c r="O510" s="253">
        <f t="shared" si="483"/>
        <v>650</v>
      </c>
      <c r="P510" s="253">
        <f t="shared" si="483"/>
        <v>650</v>
      </c>
      <c r="Q510" s="253">
        <f t="shared" si="483"/>
        <v>0</v>
      </c>
      <c r="R510" s="253">
        <f t="shared" si="483"/>
        <v>650</v>
      </c>
      <c r="S510" s="253">
        <f t="shared" si="483"/>
        <v>0</v>
      </c>
      <c r="T510" s="253">
        <f t="shared" si="483"/>
        <v>650</v>
      </c>
      <c r="U510" s="253">
        <f t="shared" si="483"/>
        <v>0</v>
      </c>
      <c r="V510" s="253">
        <f t="shared" si="483"/>
        <v>650</v>
      </c>
      <c r="W510" s="253">
        <f t="shared" si="483"/>
        <v>0</v>
      </c>
      <c r="X510" s="253">
        <f t="shared" si="483"/>
        <v>650</v>
      </c>
      <c r="Y510" s="253">
        <f t="shared" si="483"/>
        <v>650</v>
      </c>
    </row>
    <row r="511" spans="1:25" x14ac:dyDescent="0.2">
      <c r="A511" s="255" t="s">
        <v>318</v>
      </c>
      <c r="B511" s="248" t="s">
        <v>146</v>
      </c>
      <c r="C511" s="248" t="s">
        <v>353</v>
      </c>
      <c r="D511" s="248" t="s">
        <v>204</v>
      </c>
      <c r="E511" s="248" t="s">
        <v>872</v>
      </c>
      <c r="F511" s="248" t="s">
        <v>319</v>
      </c>
      <c r="G511" s="253"/>
      <c r="H511" s="253"/>
      <c r="I511" s="253">
        <v>-900</v>
      </c>
      <c r="J511" s="253">
        <f>G511+I511</f>
        <v>-900</v>
      </c>
      <c r="K511" s="253">
        <v>-900</v>
      </c>
      <c r="L511" s="253">
        <f>H511+J511</f>
        <v>-900</v>
      </c>
      <c r="M511" s="253">
        <v>0</v>
      </c>
      <c r="N511" s="253">
        <v>650</v>
      </c>
      <c r="O511" s="253">
        <f>M511+N511</f>
        <v>650</v>
      </c>
      <c r="P511" s="253">
        <v>650</v>
      </c>
      <c r="Q511" s="253">
        <v>0</v>
      </c>
      <c r="R511" s="253">
        <f t="shared" si="479"/>
        <v>650</v>
      </c>
      <c r="S511" s="253">
        <v>0</v>
      </c>
      <c r="T511" s="253">
        <f t="shared" ref="T511" si="484">R511+S511</f>
        <v>650</v>
      </c>
      <c r="U511" s="253">
        <v>0</v>
      </c>
      <c r="V511" s="253">
        <v>650</v>
      </c>
      <c r="W511" s="253">
        <v>0</v>
      </c>
      <c r="X511" s="253">
        <f t="shared" ref="X511" si="485">V511+W511</f>
        <v>650</v>
      </c>
      <c r="Y511" s="253">
        <v>650</v>
      </c>
    </row>
    <row r="512" spans="1:25" x14ac:dyDescent="0.2">
      <c r="A512" s="255" t="s">
        <v>352</v>
      </c>
      <c r="B512" s="248" t="s">
        <v>146</v>
      </c>
      <c r="C512" s="248" t="s">
        <v>353</v>
      </c>
      <c r="D512" s="248" t="s">
        <v>204</v>
      </c>
      <c r="E512" s="248" t="s">
        <v>873</v>
      </c>
      <c r="F512" s="248"/>
      <c r="G512" s="253"/>
      <c r="H512" s="253">
        <f>H513</f>
        <v>3000</v>
      </c>
      <c r="I512" s="253">
        <f>I513</f>
        <v>0</v>
      </c>
      <c r="J512" s="253">
        <f>H512+I512</f>
        <v>3000</v>
      </c>
      <c r="K512" s="253">
        <f>K513</f>
        <v>-887.51</v>
      </c>
      <c r="L512" s="253">
        <f>L513</f>
        <v>2000</v>
      </c>
      <c r="M512" s="253">
        <f>M513</f>
        <v>2000</v>
      </c>
      <c r="N512" s="253">
        <f t="shared" ref="N512:Y512" si="486">N513</f>
        <v>0</v>
      </c>
      <c r="O512" s="253">
        <f t="shared" si="486"/>
        <v>2000</v>
      </c>
      <c r="P512" s="253">
        <f t="shared" si="486"/>
        <v>2000</v>
      </c>
      <c r="Q512" s="253">
        <f t="shared" si="486"/>
        <v>0</v>
      </c>
      <c r="R512" s="253">
        <f t="shared" si="486"/>
        <v>2000</v>
      </c>
      <c r="S512" s="253">
        <f t="shared" si="486"/>
        <v>-500</v>
      </c>
      <c r="T512" s="253">
        <f t="shared" si="486"/>
        <v>2000</v>
      </c>
      <c r="U512" s="253">
        <f t="shared" si="486"/>
        <v>0</v>
      </c>
      <c r="V512" s="253">
        <f t="shared" si="486"/>
        <v>2000</v>
      </c>
      <c r="W512" s="253">
        <f t="shared" si="486"/>
        <v>0</v>
      </c>
      <c r="X512" s="253">
        <f t="shared" si="486"/>
        <v>2000</v>
      </c>
      <c r="Y512" s="253">
        <f t="shared" si="486"/>
        <v>2000</v>
      </c>
    </row>
    <row r="513" spans="1:25" x14ac:dyDescent="0.2">
      <c r="A513" s="255" t="s">
        <v>318</v>
      </c>
      <c r="B513" s="248" t="s">
        <v>146</v>
      </c>
      <c r="C513" s="248" t="s">
        <v>190</v>
      </c>
      <c r="D513" s="248" t="s">
        <v>204</v>
      </c>
      <c r="E513" s="248" t="s">
        <v>873</v>
      </c>
      <c r="F513" s="248" t="s">
        <v>319</v>
      </c>
      <c r="G513" s="253"/>
      <c r="H513" s="253">
        <v>3000</v>
      </c>
      <c r="I513" s="253">
        <v>0</v>
      </c>
      <c r="J513" s="253">
        <f>H513+I513</f>
        <v>3000</v>
      </c>
      <c r="K513" s="253">
        <v>-887.51</v>
      </c>
      <c r="L513" s="253">
        <v>2000</v>
      </c>
      <c r="M513" s="253">
        <v>2000</v>
      </c>
      <c r="N513" s="253">
        <v>0</v>
      </c>
      <c r="O513" s="253">
        <f>M513+N513</f>
        <v>2000</v>
      </c>
      <c r="P513" s="253">
        <v>2000</v>
      </c>
      <c r="Q513" s="253">
        <v>0</v>
      </c>
      <c r="R513" s="253">
        <f t="shared" si="479"/>
        <v>2000</v>
      </c>
      <c r="S513" s="253">
        <v>-500</v>
      </c>
      <c r="T513" s="253">
        <v>2000</v>
      </c>
      <c r="U513" s="253">
        <v>0</v>
      </c>
      <c r="V513" s="253">
        <v>2000</v>
      </c>
      <c r="W513" s="253">
        <v>0</v>
      </c>
      <c r="X513" s="253">
        <f t="shared" ref="X513" si="487">V513+W513</f>
        <v>2000</v>
      </c>
      <c r="Y513" s="253">
        <v>2000</v>
      </c>
    </row>
    <row r="514" spans="1:25" s="429" customFormat="1" ht="14.25" x14ac:dyDescent="0.2">
      <c r="A514" s="440" t="s">
        <v>206</v>
      </c>
      <c r="B514" s="245">
        <v>801</v>
      </c>
      <c r="C514" s="246" t="s">
        <v>190</v>
      </c>
      <c r="D514" s="246" t="s">
        <v>207</v>
      </c>
      <c r="E514" s="246"/>
      <c r="F514" s="246"/>
      <c r="G514" s="257" t="e">
        <f>G515+G517+G520+#REF!+#REF!+#REF!+#REF!+G547+#REF!+#REF!+#REF!+#REF!+#REF!+G537</f>
        <v>#REF!</v>
      </c>
      <c r="H514" s="257" t="e">
        <f>#REF!+#REF!+#REF!+H537+#REF!+H547+H558+#REF!+#REF!+#REF!</f>
        <v>#REF!</v>
      </c>
      <c r="I514" s="257" t="e">
        <f>#REF!+#REF!+#REF!+I537+#REF!+I547+I558+#REF!+#REF!+#REF!</f>
        <v>#REF!</v>
      </c>
      <c r="J514" s="257" t="e">
        <f>#REF!+#REF!+#REF!+J537+#REF!+J547+J558+#REF!+#REF!+#REF!</f>
        <v>#REF!</v>
      </c>
      <c r="K514" s="257" t="e">
        <f>#REF!+#REF!+#REF!+K537+#REF!+K547+K558+#REF!+#REF!+#REF!</f>
        <v>#REF!</v>
      </c>
      <c r="L514" s="257" t="e">
        <f>#REF!+#REF!+#REF!+L537+#REF!+L547+L558+#REF!+#REF!+#REF!</f>
        <v>#REF!</v>
      </c>
      <c r="M514" s="257" t="e">
        <f>#REF!+#REF!+#REF!+M537+#REF!+M547+M558+#REF!+#REF!+#REF!</f>
        <v>#REF!</v>
      </c>
      <c r="N514" s="257" t="e">
        <f>#REF!+#REF!+#REF!+N537+#REF!+N547+N558+#REF!+#REF!+#REF!</f>
        <v>#REF!</v>
      </c>
      <c r="O514" s="257" t="e">
        <f>#REF!+#REF!+#REF!+O537+#REF!+O547+O558+#REF!+#REF!+#REF!</f>
        <v>#REF!</v>
      </c>
      <c r="P514" s="257" t="e">
        <f>#REF!+#REF!+#REF!+P537+#REF!+P547+P558+#REF!+#REF!+#REF!</f>
        <v>#REF!</v>
      </c>
      <c r="Q514" s="257" t="e">
        <f>#REF!+#REF!+#REF!+Q537+#REF!+Q547+Q558+#REF!+#REF!+#REF!</f>
        <v>#REF!</v>
      </c>
      <c r="R514" s="257">
        <f>R515+R518+R524+R527+R532+R534+R537+R546+R530+R539</f>
        <v>13593.9</v>
      </c>
      <c r="S514" s="257">
        <f>S515+S518+S524+S527+S532+S534+S537+S546+S530+S539</f>
        <v>12548.21</v>
      </c>
      <c r="T514" s="257">
        <f>T515+T518+T524+T527+T532+T534+T537+T546+T530+T539+T540</f>
        <v>24873.51</v>
      </c>
      <c r="U514" s="257">
        <f t="shared" ref="U514:X514" si="488">U515+U518+U524+U527+U532+U534+U537+U546+U530+U539+U540</f>
        <v>-1243.6999999999971</v>
      </c>
      <c r="V514" s="257">
        <f t="shared" si="488"/>
        <v>21018.400000000001</v>
      </c>
      <c r="W514" s="257">
        <f t="shared" si="488"/>
        <v>-1719.1</v>
      </c>
      <c r="X514" s="257">
        <f t="shared" si="488"/>
        <v>19299.3</v>
      </c>
      <c r="Y514" s="257">
        <f t="shared" ref="Y514" si="489">Y515+Y518+Y524+Y527+Y532+Y534+Y537+Y546+Y530+Y539+Y540</f>
        <v>19299.3</v>
      </c>
    </row>
    <row r="515" spans="1:25" ht="39" customHeight="1" x14ac:dyDescent="0.2">
      <c r="A515" s="255" t="s">
        <v>1090</v>
      </c>
      <c r="B515" s="267">
        <v>801</v>
      </c>
      <c r="C515" s="248" t="s">
        <v>190</v>
      </c>
      <c r="D515" s="248" t="s">
        <v>207</v>
      </c>
      <c r="E515" s="248" t="s">
        <v>839</v>
      </c>
      <c r="F515" s="248"/>
      <c r="G515" s="253"/>
      <c r="H515" s="253"/>
      <c r="I515" s="253"/>
      <c r="J515" s="253"/>
      <c r="K515" s="253"/>
      <c r="L515" s="253"/>
      <c r="M515" s="253"/>
      <c r="N515" s="253"/>
      <c r="O515" s="253" t="e">
        <f>#REF!+#REF!</f>
        <v>#REF!</v>
      </c>
      <c r="P515" s="253" t="e">
        <f>#REF!+#REF!</f>
        <v>#REF!</v>
      </c>
      <c r="Q515" s="253" t="e">
        <f>#REF!+#REF!</f>
        <v>#REF!</v>
      </c>
      <c r="R515" s="253">
        <f>R516+R517</f>
        <v>0</v>
      </c>
      <c r="S515" s="253">
        <f t="shared" ref="S515:X515" si="490">S516+S517</f>
        <v>20.21</v>
      </c>
      <c r="T515" s="253">
        <f t="shared" si="490"/>
        <v>20.21</v>
      </c>
      <c r="U515" s="253">
        <f t="shared" si="490"/>
        <v>-0.2</v>
      </c>
      <c r="V515" s="253">
        <f t="shared" si="490"/>
        <v>0</v>
      </c>
      <c r="W515" s="253">
        <f t="shared" si="490"/>
        <v>20</v>
      </c>
      <c r="X515" s="253">
        <f t="shared" si="490"/>
        <v>20</v>
      </c>
      <c r="Y515" s="253">
        <f t="shared" ref="Y515" si="491">Y516+Y517</f>
        <v>20</v>
      </c>
    </row>
    <row r="516" spans="1:25" ht="18.75" customHeight="1" x14ac:dyDescent="0.2">
      <c r="A516" s="255" t="s">
        <v>1091</v>
      </c>
      <c r="B516" s="267">
        <v>801</v>
      </c>
      <c r="C516" s="248" t="s">
        <v>190</v>
      </c>
      <c r="D516" s="248" t="s">
        <v>207</v>
      </c>
      <c r="E516" s="248" t="s">
        <v>839</v>
      </c>
      <c r="F516" s="248" t="s">
        <v>1092</v>
      </c>
      <c r="G516" s="253"/>
      <c r="H516" s="253"/>
      <c r="I516" s="253"/>
      <c r="J516" s="253"/>
      <c r="K516" s="253"/>
      <c r="L516" s="253"/>
      <c r="M516" s="253"/>
      <c r="N516" s="253"/>
      <c r="O516" s="253">
        <v>0</v>
      </c>
      <c r="P516" s="253">
        <v>20</v>
      </c>
      <c r="Q516" s="253">
        <v>0</v>
      </c>
      <c r="R516" s="253">
        <v>0</v>
      </c>
      <c r="S516" s="253">
        <v>20</v>
      </c>
      <c r="T516" s="253">
        <f>R516+S516</f>
        <v>20</v>
      </c>
      <c r="U516" s="253">
        <v>-0.2</v>
      </c>
      <c r="V516" s="253">
        <v>0</v>
      </c>
      <c r="W516" s="253">
        <v>19.8</v>
      </c>
      <c r="X516" s="253">
        <f>V516+W516</f>
        <v>19.8</v>
      </c>
      <c r="Y516" s="253">
        <v>19.8</v>
      </c>
    </row>
    <row r="517" spans="1:25" ht="16.5" customHeight="1" x14ac:dyDescent="0.2">
      <c r="A517" s="255" t="s">
        <v>1093</v>
      </c>
      <c r="B517" s="267">
        <v>801</v>
      </c>
      <c r="C517" s="248" t="s">
        <v>190</v>
      </c>
      <c r="D517" s="248" t="s">
        <v>207</v>
      </c>
      <c r="E517" s="248" t="s">
        <v>839</v>
      </c>
      <c r="F517" s="248" t="s">
        <v>1092</v>
      </c>
      <c r="G517" s="253"/>
      <c r="H517" s="253"/>
      <c r="I517" s="253"/>
      <c r="J517" s="253"/>
      <c r="K517" s="253"/>
      <c r="L517" s="253"/>
      <c r="M517" s="253"/>
      <c r="N517" s="253"/>
      <c r="O517" s="253">
        <v>0</v>
      </c>
      <c r="P517" s="253">
        <v>0.21</v>
      </c>
      <c r="Q517" s="253">
        <v>0</v>
      </c>
      <c r="R517" s="253">
        <v>0</v>
      </c>
      <c r="S517" s="253">
        <v>0.21</v>
      </c>
      <c r="T517" s="253">
        <f>R517+S517</f>
        <v>0.21</v>
      </c>
      <c r="U517" s="253">
        <v>0</v>
      </c>
      <c r="V517" s="253">
        <v>0</v>
      </c>
      <c r="W517" s="253">
        <v>0.2</v>
      </c>
      <c r="X517" s="253">
        <f>V517+W517</f>
        <v>0.2</v>
      </c>
      <c r="Y517" s="253">
        <v>0.2</v>
      </c>
    </row>
    <row r="518" spans="1:25" ht="22.5" customHeight="1" x14ac:dyDescent="0.2">
      <c r="A518" s="255" t="s">
        <v>807</v>
      </c>
      <c r="B518" s="267">
        <v>801</v>
      </c>
      <c r="C518" s="248" t="s">
        <v>190</v>
      </c>
      <c r="D518" s="248" t="s">
        <v>207</v>
      </c>
      <c r="E518" s="248" t="s">
        <v>868</v>
      </c>
      <c r="F518" s="248"/>
      <c r="G518" s="253"/>
      <c r="H518" s="253"/>
      <c r="I518" s="253">
        <f t="shared" ref="I518:Q518" si="492">I519</f>
        <v>-50</v>
      </c>
      <c r="J518" s="253" t="e">
        <f t="shared" si="492"/>
        <v>#REF!</v>
      </c>
      <c r="K518" s="253">
        <f t="shared" si="492"/>
        <v>-50</v>
      </c>
      <c r="L518" s="253" t="e">
        <f t="shared" si="492"/>
        <v>#REF!</v>
      </c>
      <c r="M518" s="253" t="e">
        <f t="shared" si="492"/>
        <v>#REF!</v>
      </c>
      <c r="N518" s="253" t="e">
        <f t="shared" si="492"/>
        <v>#REF!</v>
      </c>
      <c r="O518" s="253" t="e">
        <f t="shared" si="492"/>
        <v>#REF!</v>
      </c>
      <c r="P518" s="253" t="e">
        <f t="shared" si="492"/>
        <v>#REF!</v>
      </c>
      <c r="Q518" s="253" t="e">
        <f t="shared" si="492"/>
        <v>#REF!</v>
      </c>
      <c r="R518" s="253">
        <f>R519+R520+R521+R522+R523</f>
        <v>1090.8</v>
      </c>
      <c r="S518" s="253">
        <f t="shared" ref="S518:X518" si="493">S519+S520+S521+S522+S523</f>
        <v>-147.19999999999999</v>
      </c>
      <c r="T518" s="253">
        <f t="shared" si="493"/>
        <v>788.6</v>
      </c>
      <c r="U518" s="253">
        <f t="shared" si="493"/>
        <v>144.4</v>
      </c>
      <c r="V518" s="253">
        <f t="shared" si="493"/>
        <v>933</v>
      </c>
      <c r="W518" s="253">
        <f t="shared" si="493"/>
        <v>54.9</v>
      </c>
      <c r="X518" s="253">
        <f t="shared" si="493"/>
        <v>987.9</v>
      </c>
      <c r="Y518" s="253">
        <f t="shared" ref="Y518" si="494">Y519+Y520+Y521+Y522+Y523</f>
        <v>987.9</v>
      </c>
    </row>
    <row r="519" spans="1:25" ht="15" customHeight="1" x14ac:dyDescent="0.2">
      <c r="A519" s="371" t="s">
        <v>905</v>
      </c>
      <c r="B519" s="267">
        <v>801</v>
      </c>
      <c r="C519" s="248" t="s">
        <v>190</v>
      </c>
      <c r="D519" s="248" t="s">
        <v>207</v>
      </c>
      <c r="E519" s="248" t="s">
        <v>868</v>
      </c>
      <c r="F519" s="378" t="s">
        <v>96</v>
      </c>
      <c r="G519" s="253"/>
      <c r="H519" s="253"/>
      <c r="I519" s="253">
        <v>-50</v>
      </c>
      <c r="J519" s="253" t="e">
        <f>#REF!+I519</f>
        <v>#REF!</v>
      </c>
      <c r="K519" s="253">
        <v>-50</v>
      </c>
      <c r="L519" s="253" t="e">
        <f>#REF!+J519</f>
        <v>#REF!</v>
      </c>
      <c r="M519" s="253" t="e">
        <f>#REF!+K519</f>
        <v>#REF!</v>
      </c>
      <c r="N519" s="253" t="e">
        <f>#REF!+L519</f>
        <v>#REF!</v>
      </c>
      <c r="O519" s="253" t="e">
        <f>#REF!+M519</f>
        <v>#REF!</v>
      </c>
      <c r="P519" s="253" t="e">
        <f>#REF!+N519</f>
        <v>#REF!</v>
      </c>
      <c r="Q519" s="253" t="e">
        <f>#REF!+O519</f>
        <v>#REF!</v>
      </c>
      <c r="R519" s="253">
        <v>718.74</v>
      </c>
      <c r="S519" s="253">
        <v>-113.04</v>
      </c>
      <c r="T519" s="253">
        <f>R519+S519</f>
        <v>605.70000000000005</v>
      </c>
      <c r="U519" s="253">
        <v>110.9</v>
      </c>
      <c r="V519" s="253">
        <v>716.6</v>
      </c>
      <c r="W519" s="253">
        <v>26.8</v>
      </c>
      <c r="X519" s="253">
        <f>V519+W519</f>
        <v>743.4</v>
      </c>
      <c r="Y519" s="253">
        <v>743.4</v>
      </c>
    </row>
    <row r="520" spans="1:25" ht="39.75" customHeight="1" x14ac:dyDescent="0.2">
      <c r="A520" s="371" t="s">
        <v>896</v>
      </c>
      <c r="B520" s="267">
        <v>801</v>
      </c>
      <c r="C520" s="248" t="s">
        <v>190</v>
      </c>
      <c r="D520" s="248" t="s">
        <v>207</v>
      </c>
      <c r="E520" s="248" t="s">
        <v>868</v>
      </c>
      <c r="F520" s="248" t="s">
        <v>894</v>
      </c>
      <c r="G520" s="253"/>
      <c r="H520" s="253"/>
      <c r="I520" s="253">
        <f t="shared" ref="I520:Q520" si="495">I521</f>
        <v>-530.1</v>
      </c>
      <c r="J520" s="253" t="e">
        <f t="shared" si="495"/>
        <v>#REF!</v>
      </c>
      <c r="K520" s="253">
        <f t="shared" si="495"/>
        <v>-530.1</v>
      </c>
      <c r="L520" s="253" t="e">
        <f t="shared" si="495"/>
        <v>#REF!</v>
      </c>
      <c r="M520" s="253" t="e">
        <f t="shared" si="495"/>
        <v>#REF!</v>
      </c>
      <c r="N520" s="253" t="e">
        <f t="shared" si="495"/>
        <v>#REF!</v>
      </c>
      <c r="O520" s="253" t="e">
        <f t="shared" si="495"/>
        <v>#REF!</v>
      </c>
      <c r="P520" s="253" t="e">
        <f t="shared" si="495"/>
        <v>#REF!</v>
      </c>
      <c r="Q520" s="253" t="e">
        <f t="shared" si="495"/>
        <v>#REF!</v>
      </c>
      <c r="R520" s="253">
        <v>217.06</v>
      </c>
      <c r="S520" s="253">
        <v>-34.159999999999997</v>
      </c>
      <c r="T520" s="253">
        <f t="shared" ref="T520:T521" si="496">R520+S520</f>
        <v>182.9</v>
      </c>
      <c r="U520" s="253">
        <v>33.5</v>
      </c>
      <c r="V520" s="253">
        <v>216.4</v>
      </c>
      <c r="W520" s="253">
        <v>8.1</v>
      </c>
      <c r="X520" s="253">
        <f t="shared" ref="X520:X523" si="497">V520+W520</f>
        <v>224.5</v>
      </c>
      <c r="Y520" s="253">
        <v>224.5</v>
      </c>
    </row>
    <row r="521" spans="1:25" ht="28.5" customHeight="1" x14ac:dyDescent="0.2">
      <c r="A521" s="255" t="s">
        <v>93</v>
      </c>
      <c r="B521" s="267">
        <v>801</v>
      </c>
      <c r="C521" s="248" t="s">
        <v>190</v>
      </c>
      <c r="D521" s="248" t="s">
        <v>207</v>
      </c>
      <c r="E521" s="248" t="s">
        <v>868</v>
      </c>
      <c r="F521" s="248" t="s">
        <v>94</v>
      </c>
      <c r="G521" s="253"/>
      <c r="H521" s="253"/>
      <c r="I521" s="253">
        <f t="shared" ref="I521:Q521" si="498">I524</f>
        <v>-530.1</v>
      </c>
      <c r="J521" s="253" t="e">
        <f t="shared" si="498"/>
        <v>#REF!</v>
      </c>
      <c r="K521" s="253">
        <f t="shared" si="498"/>
        <v>-530.1</v>
      </c>
      <c r="L521" s="253" t="e">
        <f t="shared" si="498"/>
        <v>#REF!</v>
      </c>
      <c r="M521" s="253" t="e">
        <f t="shared" si="498"/>
        <v>#REF!</v>
      </c>
      <c r="N521" s="253" t="e">
        <f t="shared" si="498"/>
        <v>#REF!</v>
      </c>
      <c r="O521" s="253" t="e">
        <f t="shared" si="498"/>
        <v>#REF!</v>
      </c>
      <c r="P521" s="253" t="e">
        <f t="shared" si="498"/>
        <v>#REF!</v>
      </c>
      <c r="Q521" s="253" t="e">
        <f t="shared" si="498"/>
        <v>#REF!</v>
      </c>
      <c r="R521" s="253">
        <v>0</v>
      </c>
      <c r="S521" s="253">
        <v>0</v>
      </c>
      <c r="T521" s="253">
        <f t="shared" si="496"/>
        <v>0</v>
      </c>
      <c r="U521" s="253">
        <v>0</v>
      </c>
      <c r="V521" s="253">
        <f t="shared" ref="V521" si="499">T521+U521</f>
        <v>0</v>
      </c>
      <c r="W521" s="253">
        <v>20</v>
      </c>
      <c r="X521" s="253">
        <f t="shared" si="497"/>
        <v>20</v>
      </c>
      <c r="Y521" s="253">
        <v>20</v>
      </c>
    </row>
    <row r="522" spans="1:25" ht="28.5" hidden="1" customHeight="1" x14ac:dyDescent="0.2">
      <c r="A522" s="371" t="s">
        <v>905</v>
      </c>
      <c r="B522" s="267">
        <v>801</v>
      </c>
      <c r="C522" s="248" t="s">
        <v>190</v>
      </c>
      <c r="D522" s="248" t="s">
        <v>207</v>
      </c>
      <c r="E522" s="248" t="s">
        <v>870</v>
      </c>
      <c r="F522" s="248" t="s">
        <v>96</v>
      </c>
      <c r="G522" s="253"/>
      <c r="H522" s="253">
        <v>122.9</v>
      </c>
      <c r="I522" s="253">
        <v>-122.9</v>
      </c>
      <c r="J522" s="253">
        <f t="shared" ref="J522:J523" si="500">H522+I522</f>
        <v>0</v>
      </c>
      <c r="K522" s="253">
        <v>0</v>
      </c>
      <c r="L522" s="253">
        <f>I522+J522</f>
        <v>-122.9</v>
      </c>
      <c r="M522" s="253">
        <v>0</v>
      </c>
      <c r="N522" s="253">
        <v>106.4</v>
      </c>
      <c r="O522" s="253">
        <f>M522+N522</f>
        <v>106.4</v>
      </c>
      <c r="P522" s="253">
        <f t="shared" ref="P522" si="501">M522+N522</f>
        <v>106.4</v>
      </c>
      <c r="Q522" s="253">
        <v>0</v>
      </c>
      <c r="R522" s="253">
        <v>106.4</v>
      </c>
      <c r="S522" s="253">
        <v>0</v>
      </c>
      <c r="T522" s="253">
        <v>0</v>
      </c>
      <c r="U522" s="253">
        <v>0</v>
      </c>
      <c r="V522" s="253">
        <v>0</v>
      </c>
      <c r="W522" s="253">
        <v>0</v>
      </c>
      <c r="X522" s="253">
        <f t="shared" si="497"/>
        <v>0</v>
      </c>
      <c r="Y522" s="253">
        <v>0</v>
      </c>
    </row>
    <row r="523" spans="1:25" ht="28.5" hidden="1" customHeight="1" x14ac:dyDescent="0.2">
      <c r="A523" s="371" t="s">
        <v>896</v>
      </c>
      <c r="B523" s="267">
        <v>801</v>
      </c>
      <c r="C523" s="248" t="s">
        <v>190</v>
      </c>
      <c r="D523" s="248" t="s">
        <v>207</v>
      </c>
      <c r="E523" s="248" t="s">
        <v>870</v>
      </c>
      <c r="F523" s="248" t="s">
        <v>894</v>
      </c>
      <c r="G523" s="253"/>
      <c r="H523" s="253">
        <v>0</v>
      </c>
      <c r="I523" s="253">
        <v>122.9</v>
      </c>
      <c r="J523" s="253">
        <f t="shared" si="500"/>
        <v>122.9</v>
      </c>
      <c r="K523" s="253">
        <v>0</v>
      </c>
      <c r="L523" s="253">
        <v>217.9</v>
      </c>
      <c r="M523" s="253">
        <v>217.9</v>
      </c>
      <c r="N523" s="253">
        <v>-169.3</v>
      </c>
      <c r="O523" s="253">
        <f>M523+N523</f>
        <v>48.599999999999994</v>
      </c>
      <c r="P523" s="253">
        <v>48.6</v>
      </c>
      <c r="Q523" s="253">
        <v>0</v>
      </c>
      <c r="R523" s="253">
        <v>48.6</v>
      </c>
      <c r="S523" s="253">
        <v>0</v>
      </c>
      <c r="T523" s="253">
        <v>0</v>
      </c>
      <c r="U523" s="253">
        <v>0</v>
      </c>
      <c r="V523" s="253">
        <v>0</v>
      </c>
      <c r="W523" s="253">
        <v>0</v>
      </c>
      <c r="X523" s="253">
        <f t="shared" si="497"/>
        <v>0</v>
      </c>
      <c r="Y523" s="253">
        <v>0</v>
      </c>
    </row>
    <row r="524" spans="1:25" ht="30" x14ac:dyDescent="0.2">
      <c r="A524" s="255" t="s">
        <v>1094</v>
      </c>
      <c r="B524" s="267">
        <v>801</v>
      </c>
      <c r="C524" s="248" t="s">
        <v>190</v>
      </c>
      <c r="D524" s="248" t="s">
        <v>207</v>
      </c>
      <c r="E524" s="248" t="s">
        <v>805</v>
      </c>
      <c r="F524" s="248"/>
      <c r="G524" s="253"/>
      <c r="H524" s="253"/>
      <c r="I524" s="253">
        <v>-530.1</v>
      </c>
      <c r="J524" s="253" t="e">
        <f>#REF!+I524</f>
        <v>#REF!</v>
      </c>
      <c r="K524" s="253">
        <v>-530.1</v>
      </c>
      <c r="L524" s="253" t="e">
        <f>#REF!+J524</f>
        <v>#REF!</v>
      </c>
      <c r="M524" s="253" t="e">
        <f>#REF!+K524</f>
        <v>#REF!</v>
      </c>
      <c r="N524" s="253" t="e">
        <f>#REF!+L524</f>
        <v>#REF!</v>
      </c>
      <c r="O524" s="253" t="e">
        <f>#REF!+M524</f>
        <v>#REF!</v>
      </c>
      <c r="P524" s="253" t="e">
        <f>#REF!+N524</f>
        <v>#REF!</v>
      </c>
      <c r="Q524" s="253" t="e">
        <f>#REF!+O524</f>
        <v>#REF!</v>
      </c>
      <c r="R524" s="253">
        <f t="shared" ref="R524:Y524" si="502">R525+R526</f>
        <v>42.099999999999994</v>
      </c>
      <c r="S524" s="253">
        <f t="shared" si="502"/>
        <v>0.4</v>
      </c>
      <c r="T524" s="253">
        <f t="shared" si="502"/>
        <v>42.499999999999993</v>
      </c>
      <c r="U524" s="253">
        <f t="shared" si="502"/>
        <v>0.3</v>
      </c>
      <c r="V524" s="253">
        <f t="shared" si="502"/>
        <v>42.8</v>
      </c>
      <c r="W524" s="253">
        <f t="shared" si="502"/>
        <v>21</v>
      </c>
      <c r="X524" s="253">
        <f t="shared" si="502"/>
        <v>63.8</v>
      </c>
      <c r="Y524" s="253">
        <f t="shared" si="502"/>
        <v>63.8</v>
      </c>
    </row>
    <row r="525" spans="1:25" ht="20.25" hidden="1" customHeight="1" x14ac:dyDescent="0.2">
      <c r="A525" s="255" t="s">
        <v>99</v>
      </c>
      <c r="B525" s="267">
        <v>801</v>
      </c>
      <c r="C525" s="248" t="s">
        <v>190</v>
      </c>
      <c r="D525" s="248" t="s">
        <v>207</v>
      </c>
      <c r="E525" s="248" t="s">
        <v>805</v>
      </c>
      <c r="F525" s="248" t="s">
        <v>100</v>
      </c>
      <c r="G525" s="253"/>
      <c r="H525" s="253"/>
      <c r="I525" s="253">
        <f>I526</f>
        <v>-7046.4</v>
      </c>
      <c r="J525" s="253" t="e">
        <f>J526</f>
        <v>#REF!</v>
      </c>
      <c r="K525" s="253">
        <f>K526</f>
        <v>-7046.4</v>
      </c>
      <c r="L525" s="253" t="e">
        <f>L526</f>
        <v>#REF!</v>
      </c>
      <c r="M525" s="253" t="e">
        <f>M526</f>
        <v>#REF!</v>
      </c>
      <c r="N525" s="253" t="e">
        <f t="shared" ref="N525:Q525" si="503">N526</f>
        <v>#REF!</v>
      </c>
      <c r="O525" s="253" t="e">
        <f t="shared" si="503"/>
        <v>#REF!</v>
      </c>
      <c r="P525" s="253" t="e">
        <f t="shared" si="503"/>
        <v>#REF!</v>
      </c>
      <c r="Q525" s="253" t="e">
        <f t="shared" si="503"/>
        <v>#REF!</v>
      </c>
      <c r="R525" s="253">
        <v>0</v>
      </c>
      <c r="S525" s="253">
        <v>0</v>
      </c>
      <c r="T525" s="253">
        <f>R525+S525</f>
        <v>0</v>
      </c>
      <c r="U525" s="253">
        <v>0</v>
      </c>
      <c r="V525" s="253">
        <f>T525+U525</f>
        <v>0</v>
      </c>
      <c r="W525" s="253">
        <v>0</v>
      </c>
      <c r="X525" s="253">
        <f>V525+W525</f>
        <v>0</v>
      </c>
      <c r="Y525" s="253">
        <f>W525+X525</f>
        <v>0</v>
      </c>
    </row>
    <row r="526" spans="1:25" x14ac:dyDescent="0.2">
      <c r="A526" s="255" t="s">
        <v>93</v>
      </c>
      <c r="B526" s="267">
        <v>801</v>
      </c>
      <c r="C526" s="248" t="s">
        <v>190</v>
      </c>
      <c r="D526" s="248" t="s">
        <v>207</v>
      </c>
      <c r="E526" s="248" t="s">
        <v>805</v>
      </c>
      <c r="F526" s="248" t="s">
        <v>94</v>
      </c>
      <c r="G526" s="253"/>
      <c r="H526" s="253"/>
      <c r="I526" s="253">
        <f>I529</f>
        <v>-7046.4</v>
      </c>
      <c r="J526" s="253" t="e">
        <f>J527+J528+J529+J532+J533+J534+J535+J536+#REF!</f>
        <v>#REF!</v>
      </c>
      <c r="K526" s="253">
        <f>K529</f>
        <v>-7046.4</v>
      </c>
      <c r="L526" s="253" t="e">
        <f>L527+L528+L529+L532+L533+L534+L535+L536+#REF!</f>
        <v>#REF!</v>
      </c>
      <c r="M526" s="253" t="e">
        <f>M527+M528+M529+M532+M533+M534+M535+M536+#REF!</f>
        <v>#REF!</v>
      </c>
      <c r="N526" s="253" t="e">
        <f>N527+N528+N529+N532+N533+N534+N535+N536+#REF!</f>
        <v>#REF!</v>
      </c>
      <c r="O526" s="253" t="e">
        <f>O527+O528+O529+O532+O533+O534+O535+O536+#REF!</f>
        <v>#REF!</v>
      </c>
      <c r="P526" s="253" t="e">
        <f>P527+P528+P529+P532+P533+P534+P535+P536+#REF!</f>
        <v>#REF!</v>
      </c>
      <c r="Q526" s="253" t="e">
        <f>Q527+Q528+Q529+Q532+Q533+Q534+Q535+Q536+#REF!</f>
        <v>#REF!</v>
      </c>
      <c r="R526" s="253">
        <v>42.099999999999994</v>
      </c>
      <c r="S526" s="253">
        <v>0.4</v>
      </c>
      <c r="T526" s="253">
        <f>R526+S526</f>
        <v>42.499999999999993</v>
      </c>
      <c r="U526" s="253">
        <v>0.3</v>
      </c>
      <c r="V526" s="253">
        <v>42.8</v>
      </c>
      <c r="W526" s="253">
        <v>21</v>
      </c>
      <c r="X526" s="253">
        <f>V526+W526</f>
        <v>63.8</v>
      </c>
      <c r="Y526" s="253">
        <v>63.8</v>
      </c>
    </row>
    <row r="527" spans="1:25" ht="51" customHeight="1" x14ac:dyDescent="0.2">
      <c r="A527" s="255" t="s">
        <v>1095</v>
      </c>
      <c r="B527" s="267">
        <v>801</v>
      </c>
      <c r="C527" s="248" t="s">
        <v>190</v>
      </c>
      <c r="D527" s="248" t="s">
        <v>207</v>
      </c>
      <c r="E527" s="248" t="s">
        <v>803</v>
      </c>
      <c r="F527" s="248"/>
      <c r="G527" s="253"/>
      <c r="H527" s="253"/>
      <c r="I527" s="253"/>
      <c r="J527" s="253">
        <f>G527+I527</f>
        <v>0</v>
      </c>
      <c r="K527" s="253"/>
      <c r="L527" s="253">
        <f t="shared" ref="L527:Q529" si="504">H527+J527</f>
        <v>0</v>
      </c>
      <c r="M527" s="253">
        <f t="shared" si="504"/>
        <v>0</v>
      </c>
      <c r="N527" s="253">
        <f t="shared" si="504"/>
        <v>0</v>
      </c>
      <c r="O527" s="253">
        <f t="shared" si="504"/>
        <v>0</v>
      </c>
      <c r="P527" s="253">
        <f t="shared" si="504"/>
        <v>0</v>
      </c>
      <c r="Q527" s="253">
        <f t="shared" si="504"/>
        <v>0</v>
      </c>
      <c r="R527" s="253">
        <f>R529+R528</f>
        <v>221</v>
      </c>
      <c r="S527" s="253">
        <f t="shared" ref="S527:X527" si="505">S529+S528</f>
        <v>29.2</v>
      </c>
      <c r="T527" s="253">
        <f t="shared" si="505"/>
        <v>250.2</v>
      </c>
      <c r="U527" s="253">
        <f t="shared" si="505"/>
        <v>-9.6</v>
      </c>
      <c r="V527" s="253">
        <f t="shared" si="505"/>
        <v>240.6</v>
      </c>
      <c r="W527" s="253">
        <f t="shared" si="505"/>
        <v>40</v>
      </c>
      <c r="X527" s="253">
        <f t="shared" si="505"/>
        <v>280.60000000000002</v>
      </c>
      <c r="Y527" s="253">
        <f t="shared" ref="Y527" si="506">Y529+Y528</f>
        <v>280.60000000000002</v>
      </c>
    </row>
    <row r="528" spans="1:25" ht="12.75" customHeight="1" x14ac:dyDescent="0.2">
      <c r="A528" s="255" t="s">
        <v>905</v>
      </c>
      <c r="B528" s="267">
        <v>801</v>
      </c>
      <c r="C528" s="248" t="s">
        <v>190</v>
      </c>
      <c r="D528" s="248" t="s">
        <v>207</v>
      </c>
      <c r="E528" s="248" t="s">
        <v>803</v>
      </c>
      <c r="F528" s="248" t="s">
        <v>96</v>
      </c>
      <c r="G528" s="253"/>
      <c r="H528" s="253"/>
      <c r="I528" s="253"/>
      <c r="J528" s="253">
        <f>G528+I528</f>
        <v>0</v>
      </c>
      <c r="K528" s="253"/>
      <c r="L528" s="253">
        <f t="shared" si="504"/>
        <v>0</v>
      </c>
      <c r="M528" s="253">
        <f t="shared" si="504"/>
        <v>0</v>
      </c>
      <c r="N528" s="253">
        <f t="shared" si="504"/>
        <v>0</v>
      </c>
      <c r="O528" s="253">
        <f t="shared" si="504"/>
        <v>0</v>
      </c>
      <c r="P528" s="253">
        <f t="shared" si="504"/>
        <v>0</v>
      </c>
      <c r="Q528" s="253">
        <f t="shared" si="504"/>
        <v>0</v>
      </c>
      <c r="R528" s="253">
        <v>170</v>
      </c>
      <c r="S528" s="253">
        <v>22.2</v>
      </c>
      <c r="T528" s="253">
        <f>R528+S528</f>
        <v>192.2</v>
      </c>
      <c r="U528" s="253">
        <v>-7.41</v>
      </c>
      <c r="V528" s="253">
        <v>184.79</v>
      </c>
      <c r="W528" s="253">
        <v>30.71</v>
      </c>
      <c r="X528" s="253">
        <f>V528+W528</f>
        <v>215.5</v>
      </c>
      <c r="Y528" s="253">
        <v>215.5</v>
      </c>
    </row>
    <row r="529" spans="1:25" ht="30" x14ac:dyDescent="0.2">
      <c r="A529" s="371" t="s">
        <v>896</v>
      </c>
      <c r="B529" s="267">
        <v>801</v>
      </c>
      <c r="C529" s="248" t="s">
        <v>190</v>
      </c>
      <c r="D529" s="248" t="s">
        <v>207</v>
      </c>
      <c r="E529" s="248" t="s">
        <v>803</v>
      </c>
      <c r="F529" s="248" t="s">
        <v>894</v>
      </c>
      <c r="G529" s="253"/>
      <c r="H529" s="253"/>
      <c r="I529" s="253">
        <v>-7046.4</v>
      </c>
      <c r="J529" s="253">
        <f>G529+I529</f>
        <v>-7046.4</v>
      </c>
      <c r="K529" s="253">
        <v>-7046.4</v>
      </c>
      <c r="L529" s="253">
        <f t="shared" si="504"/>
        <v>-7046.4</v>
      </c>
      <c r="M529" s="253">
        <f t="shared" si="504"/>
        <v>-14092.8</v>
      </c>
      <c r="N529" s="253">
        <f t="shared" si="504"/>
        <v>-14092.8</v>
      </c>
      <c r="O529" s="253">
        <f t="shared" si="504"/>
        <v>-21139.199999999997</v>
      </c>
      <c r="P529" s="253">
        <f t="shared" si="504"/>
        <v>-21139.199999999997</v>
      </c>
      <c r="Q529" s="253">
        <f t="shared" si="504"/>
        <v>-35232</v>
      </c>
      <c r="R529" s="253">
        <v>51</v>
      </c>
      <c r="S529" s="253">
        <v>7</v>
      </c>
      <c r="T529" s="253">
        <f>R529+S529</f>
        <v>58</v>
      </c>
      <c r="U529" s="253">
        <v>-2.19</v>
      </c>
      <c r="V529" s="253">
        <v>55.81</v>
      </c>
      <c r="W529" s="253">
        <v>9.2899999999999991</v>
      </c>
      <c r="X529" s="253">
        <f>V529+W529</f>
        <v>65.099999999999994</v>
      </c>
      <c r="Y529" s="253">
        <v>65.099999999999994</v>
      </c>
    </row>
    <row r="530" spans="1:25" hidden="1" x14ac:dyDescent="0.2">
      <c r="A530" s="371" t="s">
        <v>1136</v>
      </c>
      <c r="B530" s="267">
        <v>801</v>
      </c>
      <c r="C530" s="248" t="s">
        <v>190</v>
      </c>
      <c r="D530" s="248" t="s">
        <v>207</v>
      </c>
      <c r="E530" s="248" t="s">
        <v>1137</v>
      </c>
      <c r="F530" s="248"/>
      <c r="G530" s="253"/>
      <c r="H530" s="253"/>
      <c r="I530" s="253"/>
      <c r="J530" s="253"/>
      <c r="K530" s="253"/>
      <c r="L530" s="253"/>
      <c r="M530" s="253"/>
      <c r="N530" s="253"/>
      <c r="O530" s="253"/>
      <c r="P530" s="253"/>
      <c r="Q530" s="253"/>
      <c r="R530" s="253">
        <f>R531</f>
        <v>0</v>
      </c>
      <c r="S530" s="253">
        <f t="shared" ref="S530:Y530" si="507">S531</f>
        <v>150.80000000000001</v>
      </c>
      <c r="T530" s="253">
        <f t="shared" si="507"/>
        <v>0</v>
      </c>
      <c r="U530" s="253">
        <f t="shared" si="507"/>
        <v>159.4</v>
      </c>
      <c r="V530" s="253">
        <f t="shared" si="507"/>
        <v>0</v>
      </c>
      <c r="W530" s="253">
        <f t="shared" si="507"/>
        <v>0</v>
      </c>
      <c r="X530" s="253">
        <f t="shared" si="507"/>
        <v>0</v>
      </c>
      <c r="Y530" s="253">
        <f t="shared" si="507"/>
        <v>0</v>
      </c>
    </row>
    <row r="531" spans="1:25" hidden="1" x14ac:dyDescent="0.2">
      <c r="A531" s="255" t="s">
        <v>121</v>
      </c>
      <c r="B531" s="267">
        <v>801</v>
      </c>
      <c r="C531" s="248" t="s">
        <v>190</v>
      </c>
      <c r="D531" s="248" t="s">
        <v>207</v>
      </c>
      <c r="E531" s="248" t="s">
        <v>1137</v>
      </c>
      <c r="F531" s="248" t="s">
        <v>94</v>
      </c>
      <c r="G531" s="253"/>
      <c r="H531" s="253"/>
      <c r="I531" s="253"/>
      <c r="J531" s="253"/>
      <c r="K531" s="253"/>
      <c r="L531" s="253"/>
      <c r="M531" s="253"/>
      <c r="N531" s="253"/>
      <c r="O531" s="253"/>
      <c r="P531" s="253"/>
      <c r="Q531" s="253"/>
      <c r="R531" s="253">
        <v>0</v>
      </c>
      <c r="S531" s="253">
        <v>150.80000000000001</v>
      </c>
      <c r="T531" s="253">
        <v>0</v>
      </c>
      <c r="U531" s="253">
        <v>159.4</v>
      </c>
      <c r="V531" s="253">
        <v>0</v>
      </c>
      <c r="W531" s="253">
        <v>0</v>
      </c>
      <c r="X531" s="253">
        <f>V531+W531</f>
        <v>0</v>
      </c>
      <c r="Y531" s="253">
        <v>0</v>
      </c>
    </row>
    <row r="532" spans="1:25" ht="17.25" customHeight="1" x14ac:dyDescent="0.2">
      <c r="A532" s="255" t="s">
        <v>509</v>
      </c>
      <c r="B532" s="267">
        <v>801</v>
      </c>
      <c r="C532" s="248" t="s">
        <v>190</v>
      </c>
      <c r="D532" s="248" t="s">
        <v>207</v>
      </c>
      <c r="E532" s="248" t="s">
        <v>816</v>
      </c>
      <c r="F532" s="248"/>
      <c r="G532" s="253"/>
      <c r="H532" s="253"/>
      <c r="I532" s="253"/>
      <c r="J532" s="253" t="e">
        <f>#REF!+I532</f>
        <v>#REF!</v>
      </c>
      <c r="K532" s="253"/>
      <c r="L532" s="253" t="e">
        <f t="shared" ref="L532:Q536" si="508">F532+J532</f>
        <v>#REF!</v>
      </c>
      <c r="M532" s="253">
        <f t="shared" si="508"/>
        <v>0</v>
      </c>
      <c r="N532" s="253" t="e">
        <f t="shared" si="508"/>
        <v>#REF!</v>
      </c>
      <c r="O532" s="253">
        <f t="shared" si="508"/>
        <v>0</v>
      </c>
      <c r="P532" s="253" t="e">
        <f t="shared" si="508"/>
        <v>#REF!</v>
      </c>
      <c r="Q532" s="253">
        <f t="shared" si="508"/>
        <v>0</v>
      </c>
      <c r="R532" s="253">
        <f>R533</f>
        <v>53</v>
      </c>
      <c r="S532" s="253">
        <f t="shared" ref="S532:Y532" si="509">S533</f>
        <v>-43</v>
      </c>
      <c r="T532" s="253">
        <f t="shared" si="509"/>
        <v>10</v>
      </c>
      <c r="U532" s="253">
        <f t="shared" si="509"/>
        <v>20</v>
      </c>
      <c r="V532" s="253">
        <f t="shared" si="509"/>
        <v>10</v>
      </c>
      <c r="W532" s="253">
        <f t="shared" si="509"/>
        <v>0</v>
      </c>
      <c r="X532" s="253">
        <f t="shared" si="509"/>
        <v>10</v>
      </c>
      <c r="Y532" s="253">
        <f t="shared" si="509"/>
        <v>10</v>
      </c>
    </row>
    <row r="533" spans="1:25" ht="17.25" customHeight="1" x14ac:dyDescent="0.2">
      <c r="A533" s="255" t="s">
        <v>93</v>
      </c>
      <c r="B533" s="267">
        <v>801</v>
      </c>
      <c r="C533" s="248" t="s">
        <v>190</v>
      </c>
      <c r="D533" s="248" t="s">
        <v>207</v>
      </c>
      <c r="E533" s="248" t="s">
        <v>816</v>
      </c>
      <c r="F533" s="248" t="s">
        <v>94</v>
      </c>
      <c r="G533" s="253"/>
      <c r="H533" s="253"/>
      <c r="I533" s="253"/>
      <c r="J533" s="253" t="e">
        <f>#REF!+I533</f>
        <v>#REF!</v>
      </c>
      <c r="K533" s="253"/>
      <c r="L533" s="253" t="e">
        <f t="shared" si="508"/>
        <v>#REF!</v>
      </c>
      <c r="M533" s="253">
        <f t="shared" si="508"/>
        <v>0</v>
      </c>
      <c r="N533" s="253" t="e">
        <f t="shared" si="508"/>
        <v>#REF!</v>
      </c>
      <c r="O533" s="253">
        <f t="shared" si="508"/>
        <v>0</v>
      </c>
      <c r="P533" s="253" t="e">
        <f t="shared" si="508"/>
        <v>#REF!</v>
      </c>
      <c r="Q533" s="253">
        <f t="shared" si="508"/>
        <v>0</v>
      </c>
      <c r="R533" s="253">
        <v>53</v>
      </c>
      <c r="S533" s="253">
        <v>-43</v>
      </c>
      <c r="T533" s="253">
        <f>R533+S533</f>
        <v>10</v>
      </c>
      <c r="U533" s="253">
        <v>20</v>
      </c>
      <c r="V533" s="253">
        <v>10</v>
      </c>
      <c r="W533" s="253">
        <v>0</v>
      </c>
      <c r="X533" s="253">
        <f>V533+W533</f>
        <v>10</v>
      </c>
      <c r="Y533" s="253">
        <v>10</v>
      </c>
    </row>
    <row r="534" spans="1:25" ht="17.25" customHeight="1" x14ac:dyDescent="0.2">
      <c r="A534" s="255" t="s">
        <v>510</v>
      </c>
      <c r="B534" s="267">
        <v>801</v>
      </c>
      <c r="C534" s="248" t="s">
        <v>190</v>
      </c>
      <c r="D534" s="248" t="s">
        <v>207</v>
      </c>
      <c r="E534" s="248" t="s">
        <v>815</v>
      </c>
      <c r="F534" s="248"/>
      <c r="G534" s="253"/>
      <c r="H534" s="253"/>
      <c r="I534" s="253"/>
      <c r="J534" s="253" t="e">
        <f>#REF!+I534</f>
        <v>#REF!</v>
      </c>
      <c r="K534" s="253"/>
      <c r="L534" s="253" t="e">
        <f t="shared" si="508"/>
        <v>#REF!</v>
      </c>
      <c r="M534" s="253">
        <f t="shared" si="508"/>
        <v>0</v>
      </c>
      <c r="N534" s="253" t="e">
        <f t="shared" si="508"/>
        <v>#REF!</v>
      </c>
      <c r="O534" s="253">
        <f t="shared" si="508"/>
        <v>0</v>
      </c>
      <c r="P534" s="253" t="e">
        <f t="shared" si="508"/>
        <v>#REF!</v>
      </c>
      <c r="Q534" s="253">
        <f t="shared" si="508"/>
        <v>0</v>
      </c>
      <c r="R534" s="253">
        <f>R535+R536</f>
        <v>50</v>
      </c>
      <c r="S534" s="253">
        <f t="shared" ref="S534:V534" si="510">S535+S536</f>
        <v>0</v>
      </c>
      <c r="T534" s="253">
        <f t="shared" si="510"/>
        <v>50</v>
      </c>
      <c r="U534" s="253">
        <f t="shared" si="510"/>
        <v>0</v>
      </c>
      <c r="V534" s="253">
        <f t="shared" si="510"/>
        <v>50</v>
      </c>
      <c r="W534" s="253">
        <f>W535+W536</f>
        <v>0</v>
      </c>
      <c r="X534" s="253">
        <f t="shared" ref="X534:Y534" si="511">X535+X536</f>
        <v>50</v>
      </c>
      <c r="Y534" s="253">
        <f t="shared" si="511"/>
        <v>50</v>
      </c>
    </row>
    <row r="535" spans="1:25" ht="20.25" hidden="1" customHeight="1" x14ac:dyDescent="0.2">
      <c r="A535" s="255" t="s">
        <v>97</v>
      </c>
      <c r="B535" s="267">
        <v>801</v>
      </c>
      <c r="C535" s="248" t="s">
        <v>190</v>
      </c>
      <c r="D535" s="248" t="s">
        <v>207</v>
      </c>
      <c r="E535" s="248" t="s">
        <v>815</v>
      </c>
      <c r="F535" s="248" t="s">
        <v>98</v>
      </c>
      <c r="G535" s="253"/>
      <c r="H535" s="253"/>
      <c r="I535" s="253"/>
      <c r="J535" s="253" t="e">
        <f>#REF!+I535</f>
        <v>#REF!</v>
      </c>
      <c r="K535" s="253"/>
      <c r="L535" s="253" t="e">
        <f t="shared" si="508"/>
        <v>#REF!</v>
      </c>
      <c r="M535" s="253">
        <f t="shared" si="508"/>
        <v>0</v>
      </c>
      <c r="N535" s="253" t="e">
        <f t="shared" si="508"/>
        <v>#REF!</v>
      </c>
      <c r="O535" s="253">
        <f t="shared" si="508"/>
        <v>0</v>
      </c>
      <c r="P535" s="253" t="e">
        <f t="shared" si="508"/>
        <v>#REF!</v>
      </c>
      <c r="Q535" s="253">
        <f t="shared" si="508"/>
        <v>0</v>
      </c>
      <c r="R535" s="253">
        <v>0</v>
      </c>
      <c r="S535" s="253">
        <v>0</v>
      </c>
      <c r="T535" s="253">
        <f>R535+S535</f>
        <v>0</v>
      </c>
      <c r="U535" s="253">
        <v>0</v>
      </c>
      <c r="V535" s="253">
        <v>0</v>
      </c>
      <c r="W535" s="253">
        <v>0</v>
      </c>
      <c r="X535" s="253">
        <f>V535+W535</f>
        <v>0</v>
      </c>
      <c r="Y535" s="253">
        <v>0</v>
      </c>
    </row>
    <row r="536" spans="1:25" ht="16.5" customHeight="1" x14ac:dyDescent="0.2">
      <c r="A536" s="255" t="s">
        <v>93</v>
      </c>
      <c r="B536" s="267">
        <v>801</v>
      </c>
      <c r="C536" s="248" t="s">
        <v>190</v>
      </c>
      <c r="D536" s="248" t="s">
        <v>207</v>
      </c>
      <c r="E536" s="248" t="s">
        <v>815</v>
      </c>
      <c r="F536" s="248" t="s">
        <v>94</v>
      </c>
      <c r="G536" s="253"/>
      <c r="H536" s="253"/>
      <c r="I536" s="253"/>
      <c r="J536" s="253" t="e">
        <f>#REF!+I536</f>
        <v>#REF!</v>
      </c>
      <c r="K536" s="253"/>
      <c r="L536" s="253" t="e">
        <f t="shared" si="508"/>
        <v>#REF!</v>
      </c>
      <c r="M536" s="253">
        <f t="shared" si="508"/>
        <v>0</v>
      </c>
      <c r="N536" s="253" t="e">
        <f t="shared" si="508"/>
        <v>#REF!</v>
      </c>
      <c r="O536" s="253">
        <f t="shared" si="508"/>
        <v>0</v>
      </c>
      <c r="P536" s="253" t="e">
        <f t="shared" si="508"/>
        <v>#REF!</v>
      </c>
      <c r="Q536" s="253">
        <f t="shared" si="508"/>
        <v>0</v>
      </c>
      <c r="R536" s="253">
        <v>50</v>
      </c>
      <c r="S536" s="253">
        <f t="shared" ref="S536" si="512">M536+Q536</f>
        <v>0</v>
      </c>
      <c r="T536" s="253">
        <f>R536+S536</f>
        <v>50</v>
      </c>
      <c r="U536" s="253">
        <f t="shared" ref="U536" si="513">O536+S536</f>
        <v>0</v>
      </c>
      <c r="V536" s="253">
        <v>50</v>
      </c>
      <c r="W536" s="253">
        <f t="shared" ref="W536" si="514">Q536+U536</f>
        <v>0</v>
      </c>
      <c r="X536" s="253">
        <f>V536+W536</f>
        <v>50</v>
      </c>
      <c r="Y536" s="253">
        <v>50</v>
      </c>
    </row>
    <row r="537" spans="1:25" ht="19.5" customHeight="1" x14ac:dyDescent="0.2">
      <c r="A537" s="255" t="s">
        <v>499</v>
      </c>
      <c r="B537" s="267">
        <v>801</v>
      </c>
      <c r="C537" s="248" t="s">
        <v>190</v>
      </c>
      <c r="D537" s="248" t="s">
        <v>207</v>
      </c>
      <c r="E537" s="248" t="s">
        <v>749</v>
      </c>
      <c r="F537" s="248"/>
      <c r="G537" s="253"/>
      <c r="H537" s="253">
        <f>H538</f>
        <v>10</v>
      </c>
      <c r="I537" s="253">
        <f>I538</f>
        <v>0</v>
      </c>
      <c r="J537" s="253">
        <f t="shared" ref="J537:J538" si="515">H537+I537</f>
        <v>10</v>
      </c>
      <c r="K537" s="253">
        <f>K538</f>
        <v>0</v>
      </c>
      <c r="L537" s="253">
        <f>L538</f>
        <v>10</v>
      </c>
      <c r="M537" s="253">
        <f>M538</f>
        <v>10</v>
      </c>
      <c r="N537" s="253">
        <f t="shared" ref="N537:Y537" si="516">N538</f>
        <v>0</v>
      </c>
      <c r="O537" s="253">
        <f t="shared" si="516"/>
        <v>10</v>
      </c>
      <c r="P537" s="253">
        <f t="shared" si="516"/>
        <v>10</v>
      </c>
      <c r="Q537" s="253">
        <f t="shared" si="516"/>
        <v>0</v>
      </c>
      <c r="R537" s="253">
        <f t="shared" si="516"/>
        <v>10</v>
      </c>
      <c r="S537" s="253">
        <f t="shared" si="516"/>
        <v>-10</v>
      </c>
      <c r="T537" s="253">
        <f t="shared" si="516"/>
        <v>10</v>
      </c>
      <c r="U537" s="253">
        <f t="shared" si="516"/>
        <v>-10</v>
      </c>
      <c r="V537" s="253">
        <f t="shared" si="516"/>
        <v>10</v>
      </c>
      <c r="W537" s="253">
        <f t="shared" si="516"/>
        <v>-10</v>
      </c>
      <c r="X537" s="253">
        <f t="shared" si="516"/>
        <v>0</v>
      </c>
      <c r="Y537" s="253">
        <f t="shared" si="516"/>
        <v>0</v>
      </c>
    </row>
    <row r="538" spans="1:25" ht="19.5" customHeight="1" x14ac:dyDescent="0.2">
      <c r="A538" s="255" t="s">
        <v>121</v>
      </c>
      <c r="B538" s="267">
        <v>801</v>
      </c>
      <c r="C538" s="248" t="s">
        <v>190</v>
      </c>
      <c r="D538" s="248" t="s">
        <v>207</v>
      </c>
      <c r="E538" s="248" t="s">
        <v>749</v>
      </c>
      <c r="F538" s="248" t="s">
        <v>94</v>
      </c>
      <c r="G538" s="253"/>
      <c r="H538" s="253">
        <v>10</v>
      </c>
      <c r="I538" s="253">
        <v>0</v>
      </c>
      <c r="J538" s="253">
        <f t="shared" si="515"/>
        <v>10</v>
      </c>
      <c r="K538" s="253">
        <v>0</v>
      </c>
      <c r="L538" s="253">
        <v>10</v>
      </c>
      <c r="M538" s="253">
        <v>10</v>
      </c>
      <c r="N538" s="253">
        <v>0</v>
      </c>
      <c r="O538" s="253">
        <f>M538+N538</f>
        <v>10</v>
      </c>
      <c r="P538" s="253">
        <v>10</v>
      </c>
      <c r="Q538" s="253">
        <v>0</v>
      </c>
      <c r="R538" s="253">
        <f t="shared" ref="R538:U565" si="517">P538+Q538</f>
        <v>10</v>
      </c>
      <c r="S538" s="253">
        <v>-10</v>
      </c>
      <c r="T538" s="253">
        <v>10</v>
      </c>
      <c r="U538" s="253">
        <v>-10</v>
      </c>
      <c r="V538" s="253">
        <v>10</v>
      </c>
      <c r="W538" s="253">
        <v>-10</v>
      </c>
      <c r="X538" s="253">
        <f t="shared" ref="X538:Y539" si="518">V538+W538</f>
        <v>0</v>
      </c>
      <c r="Y538" s="253">
        <v>0</v>
      </c>
    </row>
    <row r="539" spans="1:25" ht="19.5" hidden="1" customHeight="1" x14ac:dyDescent="0.2">
      <c r="A539" s="255" t="s">
        <v>93</v>
      </c>
      <c r="B539" s="267">
        <v>801</v>
      </c>
      <c r="C539" s="248" t="s">
        <v>190</v>
      </c>
      <c r="D539" s="248" t="s">
        <v>207</v>
      </c>
      <c r="E539" s="248" t="s">
        <v>1138</v>
      </c>
      <c r="F539" s="248" t="s">
        <v>94</v>
      </c>
      <c r="G539" s="253"/>
      <c r="H539" s="253">
        <v>0</v>
      </c>
      <c r="I539" s="253">
        <v>200</v>
      </c>
      <c r="J539" s="253">
        <f>H539+I539</f>
        <v>200</v>
      </c>
      <c r="K539" s="253">
        <v>0</v>
      </c>
      <c r="L539" s="253">
        <v>328</v>
      </c>
      <c r="M539" s="253">
        <v>328</v>
      </c>
      <c r="N539" s="253">
        <v>0</v>
      </c>
      <c r="O539" s="253">
        <f>M539+N539</f>
        <v>328</v>
      </c>
      <c r="P539" s="253">
        <v>0</v>
      </c>
      <c r="Q539" s="253">
        <f t="shared" ref="Q539" si="519">O539+P539</f>
        <v>328</v>
      </c>
      <c r="R539" s="253">
        <v>0</v>
      </c>
      <c r="S539" s="253">
        <f t="shared" ref="S539" si="520">Q539+R539</f>
        <v>328</v>
      </c>
      <c r="T539" s="253">
        <v>0</v>
      </c>
      <c r="U539" s="253">
        <v>0</v>
      </c>
      <c r="V539" s="253">
        <f t="shared" ref="V539" si="521">T539+U539</f>
        <v>0</v>
      </c>
      <c r="W539" s="253">
        <v>0</v>
      </c>
      <c r="X539" s="253">
        <f t="shared" si="518"/>
        <v>0</v>
      </c>
      <c r="Y539" s="253">
        <f t="shared" si="518"/>
        <v>0</v>
      </c>
    </row>
    <row r="540" spans="1:25" s="429" customFormat="1" ht="30.75" customHeight="1" x14ac:dyDescent="0.2">
      <c r="A540" s="440" t="s">
        <v>1171</v>
      </c>
      <c r="B540" s="245">
        <v>801</v>
      </c>
      <c r="C540" s="246" t="s">
        <v>190</v>
      </c>
      <c r="D540" s="246" t="s">
        <v>207</v>
      </c>
      <c r="E540" s="246" t="s">
        <v>865</v>
      </c>
      <c r="F540" s="246"/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>
        <f>T541+T542+T543+T544+T545</f>
        <v>0</v>
      </c>
      <c r="U540" s="271">
        <f t="shared" ref="U540:X540" si="522">U541+U542+U543+U544+U545</f>
        <v>22154</v>
      </c>
      <c r="V540" s="271">
        <f t="shared" si="522"/>
        <v>19732</v>
      </c>
      <c r="W540" s="271">
        <f t="shared" si="522"/>
        <v>-1845</v>
      </c>
      <c r="X540" s="271">
        <f t="shared" si="522"/>
        <v>17887</v>
      </c>
      <c r="Y540" s="271">
        <f t="shared" ref="Y540" si="523">Y541+Y542+Y543+Y544+Y545</f>
        <v>17887</v>
      </c>
    </row>
    <row r="541" spans="1:25" ht="35.25" customHeight="1" x14ac:dyDescent="0.2">
      <c r="A541" s="255" t="s">
        <v>1172</v>
      </c>
      <c r="B541" s="267">
        <v>801</v>
      </c>
      <c r="C541" s="248" t="s">
        <v>190</v>
      </c>
      <c r="D541" s="248" t="s">
        <v>207</v>
      </c>
      <c r="E541" s="248" t="s">
        <v>865</v>
      </c>
      <c r="F541" s="248" t="s">
        <v>1173</v>
      </c>
      <c r="G541" s="253"/>
      <c r="H541" s="253"/>
      <c r="I541" s="253"/>
      <c r="J541" s="253"/>
      <c r="K541" s="253"/>
      <c r="L541" s="253"/>
      <c r="M541" s="253"/>
      <c r="N541" s="253"/>
      <c r="O541" s="253"/>
      <c r="P541" s="253"/>
      <c r="Q541" s="253"/>
      <c r="R541" s="253"/>
      <c r="S541" s="253"/>
      <c r="T541" s="253">
        <v>0</v>
      </c>
      <c r="U541" s="253">
        <v>13134</v>
      </c>
      <c r="V541" s="253">
        <v>11721</v>
      </c>
      <c r="W541" s="253">
        <f>6644-1878</f>
        <v>4766</v>
      </c>
      <c r="X541" s="253">
        <f>V541+W541</f>
        <v>16487</v>
      </c>
      <c r="Y541" s="253">
        <v>16487</v>
      </c>
    </row>
    <row r="542" spans="1:25" ht="35.25" hidden="1" customHeight="1" x14ac:dyDescent="0.2">
      <c r="A542" s="255" t="s">
        <v>1172</v>
      </c>
      <c r="B542" s="267">
        <v>801</v>
      </c>
      <c r="C542" s="248" t="s">
        <v>190</v>
      </c>
      <c r="D542" s="248" t="s">
        <v>207</v>
      </c>
      <c r="E542" s="248" t="s">
        <v>1097</v>
      </c>
      <c r="F542" s="248" t="s">
        <v>1173</v>
      </c>
      <c r="G542" s="253"/>
      <c r="H542" s="253"/>
      <c r="I542" s="253"/>
      <c r="J542" s="253"/>
      <c r="K542" s="253"/>
      <c r="L542" s="253"/>
      <c r="M542" s="253"/>
      <c r="N542" s="253"/>
      <c r="O542" s="253"/>
      <c r="P542" s="253"/>
      <c r="Q542" s="253"/>
      <c r="R542" s="253"/>
      <c r="S542" s="253"/>
      <c r="T542" s="253">
        <v>0</v>
      </c>
      <c r="U542" s="253">
        <v>3970</v>
      </c>
      <c r="V542" s="253">
        <v>0</v>
      </c>
      <c r="W542" s="253">
        <v>0</v>
      </c>
      <c r="X542" s="253">
        <f t="shared" ref="X542:X545" si="524">V542+W542</f>
        <v>0</v>
      </c>
      <c r="Y542" s="253">
        <v>0</v>
      </c>
    </row>
    <row r="543" spans="1:25" ht="35.25" customHeight="1" x14ac:dyDescent="0.2">
      <c r="A543" s="255" t="s">
        <v>1172</v>
      </c>
      <c r="B543" s="267">
        <v>801</v>
      </c>
      <c r="C543" s="248" t="s">
        <v>190</v>
      </c>
      <c r="D543" s="248" t="s">
        <v>207</v>
      </c>
      <c r="E543" s="248" t="s">
        <v>1138</v>
      </c>
      <c r="F543" s="248" t="s">
        <v>1173</v>
      </c>
      <c r="G543" s="253"/>
      <c r="H543" s="253"/>
      <c r="I543" s="253"/>
      <c r="J543" s="253"/>
      <c r="K543" s="253"/>
      <c r="L543" s="253"/>
      <c r="M543" s="253"/>
      <c r="N543" s="253"/>
      <c r="O543" s="253"/>
      <c r="P543" s="253"/>
      <c r="Q543" s="253"/>
      <c r="R543" s="253"/>
      <c r="S543" s="253"/>
      <c r="T543" s="253">
        <v>0</v>
      </c>
      <c r="U543" s="253">
        <v>5050</v>
      </c>
      <c r="V543" s="253">
        <v>5050</v>
      </c>
      <c r="W543" s="253">
        <v>-5050</v>
      </c>
      <c r="X543" s="253">
        <f t="shared" si="524"/>
        <v>0</v>
      </c>
      <c r="Y543" s="253">
        <v>0</v>
      </c>
    </row>
    <row r="544" spans="1:25" ht="35.25" customHeight="1" x14ac:dyDescent="0.2">
      <c r="A544" s="255" t="s">
        <v>1172</v>
      </c>
      <c r="B544" s="267">
        <v>801</v>
      </c>
      <c r="C544" s="248" t="s">
        <v>190</v>
      </c>
      <c r="D544" s="248" t="s">
        <v>207</v>
      </c>
      <c r="E544" s="248" t="s">
        <v>1016</v>
      </c>
      <c r="F544" s="248" t="s">
        <v>1173</v>
      </c>
      <c r="G544" s="253"/>
      <c r="H544" s="253"/>
      <c r="I544" s="253"/>
      <c r="J544" s="253"/>
      <c r="K544" s="253"/>
      <c r="L544" s="253"/>
      <c r="M544" s="253"/>
      <c r="N544" s="253"/>
      <c r="O544" s="253"/>
      <c r="P544" s="253"/>
      <c r="Q544" s="253"/>
      <c r="R544" s="253"/>
      <c r="S544" s="253"/>
      <c r="T544" s="253">
        <v>0</v>
      </c>
      <c r="U544" s="253">
        <v>0</v>
      </c>
      <c r="V544" s="253">
        <v>1561</v>
      </c>
      <c r="W544" s="253">
        <v>-1561</v>
      </c>
      <c r="X544" s="253">
        <f t="shared" si="524"/>
        <v>0</v>
      </c>
      <c r="Y544" s="253">
        <v>0</v>
      </c>
    </row>
    <row r="545" spans="1:25" ht="35.25" customHeight="1" x14ac:dyDescent="0.2">
      <c r="A545" s="255" t="s">
        <v>1172</v>
      </c>
      <c r="B545" s="267">
        <v>801</v>
      </c>
      <c r="C545" s="248" t="s">
        <v>190</v>
      </c>
      <c r="D545" s="248" t="s">
        <v>207</v>
      </c>
      <c r="E545" s="248" t="s">
        <v>1174</v>
      </c>
      <c r="F545" s="248" t="s">
        <v>1173</v>
      </c>
      <c r="G545" s="253"/>
      <c r="H545" s="253"/>
      <c r="I545" s="253"/>
      <c r="J545" s="253"/>
      <c r="K545" s="253"/>
      <c r="L545" s="253"/>
      <c r="M545" s="253"/>
      <c r="N545" s="253"/>
      <c r="O545" s="253"/>
      <c r="P545" s="253"/>
      <c r="Q545" s="253"/>
      <c r="R545" s="253"/>
      <c r="S545" s="253"/>
      <c r="T545" s="253">
        <v>0</v>
      </c>
      <c r="U545" s="253">
        <v>0</v>
      </c>
      <c r="V545" s="253">
        <v>1400</v>
      </c>
      <c r="W545" s="253">
        <v>0</v>
      </c>
      <c r="X545" s="253">
        <f t="shared" si="524"/>
        <v>1400</v>
      </c>
      <c r="Y545" s="253">
        <v>1400</v>
      </c>
    </row>
    <row r="546" spans="1:25" ht="40.5" hidden="1" customHeight="1" x14ac:dyDescent="0.2">
      <c r="A546" s="440" t="s">
        <v>1096</v>
      </c>
      <c r="B546" s="245">
        <v>801</v>
      </c>
      <c r="C546" s="246" t="s">
        <v>190</v>
      </c>
      <c r="D546" s="246" t="s">
        <v>207</v>
      </c>
      <c r="E546" s="246" t="s">
        <v>865</v>
      </c>
      <c r="F546" s="248"/>
      <c r="G546" s="253"/>
      <c r="H546" s="253"/>
      <c r="I546" s="253"/>
      <c r="J546" s="253"/>
      <c r="K546" s="253"/>
      <c r="L546" s="253"/>
      <c r="M546" s="253"/>
      <c r="N546" s="253"/>
      <c r="O546" s="253"/>
      <c r="P546" s="253"/>
      <c r="Q546" s="253"/>
      <c r="R546" s="271">
        <f>R547+R558</f>
        <v>12127</v>
      </c>
      <c r="S546" s="271">
        <f t="shared" ref="S546:X546" si="525">S547+S558</f>
        <v>12219.8</v>
      </c>
      <c r="T546" s="271">
        <f t="shared" si="525"/>
        <v>23702</v>
      </c>
      <c r="U546" s="271">
        <f t="shared" si="525"/>
        <v>-23702</v>
      </c>
      <c r="V546" s="271">
        <f t="shared" si="525"/>
        <v>0</v>
      </c>
      <c r="W546" s="271">
        <f t="shared" si="525"/>
        <v>0</v>
      </c>
      <c r="X546" s="271">
        <f t="shared" si="525"/>
        <v>0</v>
      </c>
      <c r="Y546" s="271">
        <f t="shared" ref="Y546" si="526">Y547+Y558</f>
        <v>0</v>
      </c>
    </row>
    <row r="547" spans="1:25" ht="18" hidden="1" customHeight="1" x14ac:dyDescent="0.2">
      <c r="A547" s="255" t="s">
        <v>506</v>
      </c>
      <c r="B547" s="245">
        <v>801</v>
      </c>
      <c r="C547" s="246" t="s">
        <v>190</v>
      </c>
      <c r="D547" s="246" t="s">
        <v>207</v>
      </c>
      <c r="E547" s="246" t="s">
        <v>865</v>
      </c>
      <c r="F547" s="248"/>
      <c r="G547" s="253">
        <f>G551+G555+G556</f>
        <v>0</v>
      </c>
      <c r="H547" s="271">
        <f>H548+H549+H551+H555+H556+H554</f>
        <v>7192</v>
      </c>
      <c r="I547" s="271">
        <f>I548+I549+I551+I555+I556+I554</f>
        <v>1484.8999999999996</v>
      </c>
      <c r="J547" s="271">
        <f>J548+J549+J551+J555+J556+J554</f>
        <v>8676.9</v>
      </c>
      <c r="K547" s="271">
        <f>K548+K549+K551+K555+K556+K554+K557</f>
        <v>9.9999999999909051E-3</v>
      </c>
      <c r="L547" s="271">
        <f>L548+L549+L554+L555+L556</f>
        <v>8814</v>
      </c>
      <c r="M547" s="271">
        <f>M548+M549+M551+M555+M556+M554+M557</f>
        <v>8814</v>
      </c>
      <c r="N547" s="271">
        <f t="shared" ref="N547:Q547" si="527">N548+N549+N551+N555+N556+N554+N557</f>
        <v>867</v>
      </c>
      <c r="O547" s="271">
        <f t="shared" si="527"/>
        <v>9681</v>
      </c>
      <c r="P547" s="271">
        <f t="shared" si="527"/>
        <v>9681</v>
      </c>
      <c r="Q547" s="271">
        <f t="shared" si="527"/>
        <v>0</v>
      </c>
      <c r="R547" s="271">
        <f>R548+R549+R550+R551+R552+R553+R554+R555+R556+R557</f>
        <v>9681</v>
      </c>
      <c r="S547" s="271">
        <f t="shared" ref="S547:X547" si="528">S548+S549+S550+S551+S552+S553+S554+S555+S556+S557</f>
        <v>11500.8</v>
      </c>
      <c r="T547" s="271">
        <f t="shared" si="528"/>
        <v>20741</v>
      </c>
      <c r="U547" s="271">
        <f t="shared" si="528"/>
        <v>-20741</v>
      </c>
      <c r="V547" s="271">
        <f t="shared" si="528"/>
        <v>0</v>
      </c>
      <c r="W547" s="271">
        <f t="shared" si="528"/>
        <v>0</v>
      </c>
      <c r="X547" s="271">
        <f t="shared" si="528"/>
        <v>0</v>
      </c>
      <c r="Y547" s="271">
        <f t="shared" ref="Y547" si="529">Y548+Y549+Y550+Y551+Y552+Y553+Y554+Y555+Y556+Y557</f>
        <v>0</v>
      </c>
    </row>
    <row r="548" spans="1:25" ht="19.5" hidden="1" customHeight="1" x14ac:dyDescent="0.2">
      <c r="A548" s="371" t="s">
        <v>895</v>
      </c>
      <c r="B548" s="267">
        <v>801</v>
      </c>
      <c r="C548" s="248" t="s">
        <v>190</v>
      </c>
      <c r="D548" s="248" t="s">
        <v>207</v>
      </c>
      <c r="E548" s="248" t="s">
        <v>866</v>
      </c>
      <c r="F548" s="248" t="s">
        <v>830</v>
      </c>
      <c r="G548" s="253"/>
      <c r="H548" s="253">
        <v>0</v>
      </c>
      <c r="I548" s="253">
        <v>6334.5</v>
      </c>
      <c r="J548" s="253">
        <f t="shared" ref="J548:J556" si="530">H548+I548</f>
        <v>6334.5</v>
      </c>
      <c r="K548" s="253">
        <v>0.05</v>
      </c>
      <c r="L548" s="253">
        <v>6144</v>
      </c>
      <c r="M548" s="253">
        <v>6144</v>
      </c>
      <c r="N548" s="253">
        <v>666</v>
      </c>
      <c r="O548" s="253">
        <f>M548+N548</f>
        <v>6810</v>
      </c>
      <c r="P548" s="253">
        <v>6810</v>
      </c>
      <c r="Q548" s="253">
        <v>0</v>
      </c>
      <c r="R548" s="253">
        <f t="shared" si="517"/>
        <v>6810</v>
      </c>
      <c r="S548" s="253">
        <f>2191+338.6</f>
        <v>2529.6</v>
      </c>
      <c r="T548" s="253">
        <v>9001</v>
      </c>
      <c r="U548" s="253">
        <v>-9001</v>
      </c>
      <c r="V548" s="253">
        <f t="shared" ref="V548:Y557" si="531">T548+U548</f>
        <v>0</v>
      </c>
      <c r="W548" s="253">
        <v>0</v>
      </c>
      <c r="X548" s="253">
        <f t="shared" ref="X548:X557" si="532">V548+W548</f>
        <v>0</v>
      </c>
      <c r="Y548" s="253">
        <f t="shared" si="531"/>
        <v>0</v>
      </c>
    </row>
    <row r="549" spans="1:25" ht="32.25" hidden="1" customHeight="1" x14ac:dyDescent="0.2">
      <c r="A549" s="371" t="s">
        <v>898</v>
      </c>
      <c r="B549" s="267">
        <v>801</v>
      </c>
      <c r="C549" s="248" t="s">
        <v>190</v>
      </c>
      <c r="D549" s="248" t="s">
        <v>207</v>
      </c>
      <c r="E549" s="248" t="s">
        <v>866</v>
      </c>
      <c r="F549" s="248" t="s">
        <v>897</v>
      </c>
      <c r="G549" s="253"/>
      <c r="H549" s="253">
        <v>0</v>
      </c>
      <c r="I549" s="253">
        <v>1782.4</v>
      </c>
      <c r="J549" s="253">
        <f t="shared" si="530"/>
        <v>1782.4</v>
      </c>
      <c r="K549" s="253">
        <v>-0.04</v>
      </c>
      <c r="L549" s="253">
        <v>1856</v>
      </c>
      <c r="M549" s="253">
        <v>1856</v>
      </c>
      <c r="N549" s="253">
        <v>201</v>
      </c>
      <c r="O549" s="253">
        <f t="shared" ref="O549:O556" si="533">M549+N549</f>
        <v>2057</v>
      </c>
      <c r="P549" s="253">
        <v>2057</v>
      </c>
      <c r="Q549" s="253">
        <v>0</v>
      </c>
      <c r="R549" s="253">
        <f t="shared" si="517"/>
        <v>2057</v>
      </c>
      <c r="S549" s="253">
        <f>663+102.2</f>
        <v>765.2</v>
      </c>
      <c r="T549" s="253">
        <v>2720</v>
      </c>
      <c r="U549" s="253">
        <v>-2720</v>
      </c>
      <c r="V549" s="253">
        <f t="shared" si="531"/>
        <v>0</v>
      </c>
      <c r="W549" s="253">
        <v>0</v>
      </c>
      <c r="X549" s="253">
        <f t="shared" si="532"/>
        <v>0</v>
      </c>
      <c r="Y549" s="253">
        <f t="shared" si="531"/>
        <v>0</v>
      </c>
    </row>
    <row r="550" spans="1:25" ht="24.75" hidden="1" customHeight="1" x14ac:dyDescent="0.2">
      <c r="A550" s="371" t="s">
        <v>895</v>
      </c>
      <c r="B550" s="267">
        <v>801</v>
      </c>
      <c r="C550" s="248" t="s">
        <v>190</v>
      </c>
      <c r="D550" s="248" t="s">
        <v>207</v>
      </c>
      <c r="E550" s="248" t="s">
        <v>1097</v>
      </c>
      <c r="F550" s="248" t="s">
        <v>830</v>
      </c>
      <c r="G550" s="253"/>
      <c r="H550" s="253"/>
      <c r="I550" s="253"/>
      <c r="J550" s="253"/>
      <c r="K550" s="253"/>
      <c r="L550" s="253"/>
      <c r="M550" s="253"/>
      <c r="N550" s="253"/>
      <c r="O550" s="253"/>
      <c r="P550" s="253"/>
      <c r="Q550" s="253"/>
      <c r="R550" s="253">
        <v>0</v>
      </c>
      <c r="S550" s="253">
        <f>3050</f>
        <v>3050</v>
      </c>
      <c r="T550" s="253">
        <f t="shared" ref="T550:U557" si="534">R550+S550</f>
        <v>3050</v>
      </c>
      <c r="U550" s="253">
        <v>-3050</v>
      </c>
      <c r="V550" s="253">
        <f t="shared" si="531"/>
        <v>0</v>
      </c>
      <c r="W550" s="253">
        <v>0</v>
      </c>
      <c r="X550" s="253">
        <f t="shared" si="532"/>
        <v>0</v>
      </c>
      <c r="Y550" s="253">
        <f t="shared" si="531"/>
        <v>0</v>
      </c>
    </row>
    <row r="551" spans="1:25" ht="27" hidden="1" customHeight="1" x14ac:dyDescent="0.2">
      <c r="A551" s="371" t="s">
        <v>898</v>
      </c>
      <c r="B551" s="267">
        <v>801</v>
      </c>
      <c r="C551" s="248" t="s">
        <v>190</v>
      </c>
      <c r="D551" s="248" t="s">
        <v>207</v>
      </c>
      <c r="E551" s="248" t="s">
        <v>1097</v>
      </c>
      <c r="F551" s="248" t="s">
        <v>897</v>
      </c>
      <c r="G551" s="253"/>
      <c r="H551" s="253">
        <v>6632</v>
      </c>
      <c r="I551" s="253">
        <v>-6632</v>
      </c>
      <c r="J551" s="253">
        <f t="shared" si="530"/>
        <v>0</v>
      </c>
      <c r="K551" s="253">
        <v>0</v>
      </c>
      <c r="L551" s="253">
        <f>I551+J551</f>
        <v>-6632</v>
      </c>
      <c r="M551" s="253">
        <f>J551+K551</f>
        <v>0</v>
      </c>
      <c r="N551" s="253">
        <v>0</v>
      </c>
      <c r="O551" s="253">
        <f t="shared" si="533"/>
        <v>0</v>
      </c>
      <c r="P551" s="253">
        <f t="shared" ref="P551:Q551" si="535">M551+N551</f>
        <v>0</v>
      </c>
      <c r="Q551" s="253">
        <f t="shared" si="535"/>
        <v>0</v>
      </c>
      <c r="R551" s="253">
        <v>0</v>
      </c>
      <c r="S551" s="253">
        <f>920</f>
        <v>920</v>
      </c>
      <c r="T551" s="253">
        <f t="shared" si="534"/>
        <v>920</v>
      </c>
      <c r="U551" s="253">
        <v>-920</v>
      </c>
      <c r="V551" s="253">
        <f t="shared" si="531"/>
        <v>0</v>
      </c>
      <c r="W551" s="253">
        <v>0</v>
      </c>
      <c r="X551" s="253">
        <f t="shared" si="532"/>
        <v>0</v>
      </c>
      <c r="Y551" s="253">
        <f t="shared" si="531"/>
        <v>0</v>
      </c>
    </row>
    <row r="552" spans="1:25" ht="18.75" hidden="1" customHeight="1" x14ac:dyDescent="0.2">
      <c r="A552" s="255" t="s">
        <v>950</v>
      </c>
      <c r="B552" s="267">
        <v>801</v>
      </c>
      <c r="C552" s="248" t="s">
        <v>190</v>
      </c>
      <c r="D552" s="248" t="s">
        <v>207</v>
      </c>
      <c r="E552" s="248" t="s">
        <v>865</v>
      </c>
      <c r="F552" s="248" t="s">
        <v>917</v>
      </c>
      <c r="G552" s="253"/>
      <c r="H552" s="253"/>
      <c r="I552" s="253"/>
      <c r="J552" s="253"/>
      <c r="K552" s="253"/>
      <c r="L552" s="253"/>
      <c r="M552" s="253"/>
      <c r="N552" s="253"/>
      <c r="O552" s="253"/>
      <c r="P552" s="253"/>
      <c r="Q552" s="253"/>
      <c r="R552" s="253">
        <v>0</v>
      </c>
      <c r="S552" s="253">
        <v>150</v>
      </c>
      <c r="T552" s="253">
        <f t="shared" si="534"/>
        <v>150</v>
      </c>
      <c r="U552" s="253">
        <v>-150</v>
      </c>
      <c r="V552" s="253">
        <f t="shared" si="531"/>
        <v>0</v>
      </c>
      <c r="W552" s="253">
        <v>0</v>
      </c>
      <c r="X552" s="253">
        <f t="shared" si="532"/>
        <v>0</v>
      </c>
      <c r="Y552" s="253">
        <f t="shared" si="531"/>
        <v>0</v>
      </c>
    </row>
    <row r="553" spans="1:25" ht="18.75" hidden="1" customHeight="1" x14ac:dyDescent="0.2">
      <c r="A553" s="255" t="s">
        <v>99</v>
      </c>
      <c r="B553" s="267">
        <v>801</v>
      </c>
      <c r="C553" s="248" t="s">
        <v>190</v>
      </c>
      <c r="D553" s="248" t="s">
        <v>207</v>
      </c>
      <c r="E553" s="248" t="s">
        <v>865</v>
      </c>
      <c r="F553" s="248" t="s">
        <v>100</v>
      </c>
      <c r="G553" s="253"/>
      <c r="H553" s="253"/>
      <c r="I553" s="253"/>
      <c r="J553" s="253"/>
      <c r="K553" s="253"/>
      <c r="L553" s="253"/>
      <c r="M553" s="253"/>
      <c r="N553" s="253"/>
      <c r="O553" s="253"/>
      <c r="P553" s="253"/>
      <c r="Q553" s="253"/>
      <c r="R553" s="253">
        <v>0</v>
      </c>
      <c r="S553" s="253">
        <v>600</v>
      </c>
      <c r="T553" s="253">
        <f t="shared" si="534"/>
        <v>600</v>
      </c>
      <c r="U553" s="253">
        <v>-600</v>
      </c>
      <c r="V553" s="253">
        <f t="shared" si="531"/>
        <v>0</v>
      </c>
      <c r="W553" s="253">
        <v>0</v>
      </c>
      <c r="X553" s="253">
        <f t="shared" si="532"/>
        <v>0</v>
      </c>
      <c r="Y553" s="253">
        <f t="shared" si="531"/>
        <v>0</v>
      </c>
    </row>
    <row r="554" spans="1:25" ht="18.75" hidden="1" customHeight="1" x14ac:dyDescent="0.2">
      <c r="A554" s="255" t="s">
        <v>93</v>
      </c>
      <c r="B554" s="267">
        <v>801</v>
      </c>
      <c r="C554" s="248" t="s">
        <v>190</v>
      </c>
      <c r="D554" s="248" t="s">
        <v>207</v>
      </c>
      <c r="E554" s="248" t="s">
        <v>866</v>
      </c>
      <c r="F554" s="248" t="s">
        <v>94</v>
      </c>
      <c r="G554" s="253"/>
      <c r="H554" s="253">
        <v>0</v>
      </c>
      <c r="I554" s="253">
        <v>200</v>
      </c>
      <c r="J554" s="253">
        <f t="shared" si="530"/>
        <v>200</v>
      </c>
      <c r="K554" s="253">
        <v>0</v>
      </c>
      <c r="L554" s="253">
        <v>328</v>
      </c>
      <c r="M554" s="253">
        <v>328</v>
      </c>
      <c r="N554" s="253">
        <v>0</v>
      </c>
      <c r="O554" s="253">
        <f t="shared" si="533"/>
        <v>328</v>
      </c>
      <c r="P554" s="253">
        <v>328</v>
      </c>
      <c r="Q554" s="253">
        <v>0</v>
      </c>
      <c r="R554" s="253">
        <f t="shared" si="517"/>
        <v>328</v>
      </c>
      <c r="S554" s="253">
        <v>3672</v>
      </c>
      <c r="T554" s="253">
        <f t="shared" si="534"/>
        <v>4000</v>
      </c>
      <c r="U554" s="253">
        <v>-4000</v>
      </c>
      <c r="V554" s="253">
        <f t="shared" si="531"/>
        <v>0</v>
      </c>
      <c r="W554" s="253">
        <v>0</v>
      </c>
      <c r="X554" s="253">
        <f t="shared" si="532"/>
        <v>0</v>
      </c>
      <c r="Y554" s="253">
        <f t="shared" si="531"/>
        <v>0</v>
      </c>
    </row>
    <row r="555" spans="1:25" ht="18.75" hidden="1" customHeight="1" x14ac:dyDescent="0.2">
      <c r="A555" s="255" t="s">
        <v>103</v>
      </c>
      <c r="B555" s="267">
        <v>801</v>
      </c>
      <c r="C555" s="248" t="s">
        <v>190</v>
      </c>
      <c r="D555" s="248" t="s">
        <v>207</v>
      </c>
      <c r="E555" s="248" t="s">
        <v>866</v>
      </c>
      <c r="F555" s="248" t="s">
        <v>104</v>
      </c>
      <c r="G555" s="253"/>
      <c r="H555" s="253">
        <v>336</v>
      </c>
      <c r="I555" s="253">
        <v>0</v>
      </c>
      <c r="J555" s="253">
        <f t="shared" si="530"/>
        <v>336</v>
      </c>
      <c r="K555" s="253">
        <v>-150</v>
      </c>
      <c r="L555" s="253">
        <v>336</v>
      </c>
      <c r="M555" s="253">
        <v>336</v>
      </c>
      <c r="N555" s="253">
        <v>0</v>
      </c>
      <c r="O555" s="253">
        <f t="shared" si="533"/>
        <v>336</v>
      </c>
      <c r="P555" s="253">
        <v>336</v>
      </c>
      <c r="Q555" s="253">
        <v>0</v>
      </c>
      <c r="R555" s="253">
        <f t="shared" si="517"/>
        <v>336</v>
      </c>
      <c r="S555" s="253">
        <v>-136</v>
      </c>
      <c r="T555" s="253">
        <f t="shared" si="534"/>
        <v>200</v>
      </c>
      <c r="U555" s="253">
        <v>-200</v>
      </c>
      <c r="V555" s="253">
        <f t="shared" si="531"/>
        <v>0</v>
      </c>
      <c r="W555" s="253">
        <v>0</v>
      </c>
      <c r="X555" s="253">
        <f t="shared" si="532"/>
        <v>0</v>
      </c>
      <c r="Y555" s="253">
        <f t="shared" si="531"/>
        <v>0</v>
      </c>
    </row>
    <row r="556" spans="1:25" ht="18.75" hidden="1" customHeight="1" x14ac:dyDescent="0.2">
      <c r="A556" s="255" t="s">
        <v>105</v>
      </c>
      <c r="B556" s="267">
        <v>801</v>
      </c>
      <c r="C556" s="248" t="s">
        <v>190</v>
      </c>
      <c r="D556" s="248" t="s">
        <v>207</v>
      </c>
      <c r="E556" s="248" t="s">
        <v>866</v>
      </c>
      <c r="F556" s="248" t="s">
        <v>106</v>
      </c>
      <c r="G556" s="253"/>
      <c r="H556" s="253">
        <v>224</v>
      </c>
      <c r="I556" s="253">
        <v>-200</v>
      </c>
      <c r="J556" s="253">
        <f t="shared" si="530"/>
        <v>24</v>
      </c>
      <c r="K556" s="253">
        <v>0</v>
      </c>
      <c r="L556" s="253">
        <v>150</v>
      </c>
      <c r="M556" s="253">
        <v>150</v>
      </c>
      <c r="N556" s="253">
        <v>0</v>
      </c>
      <c r="O556" s="253">
        <f t="shared" si="533"/>
        <v>150</v>
      </c>
      <c r="P556" s="253">
        <v>150</v>
      </c>
      <c r="Q556" s="253">
        <v>0</v>
      </c>
      <c r="R556" s="253">
        <f t="shared" si="517"/>
        <v>150</v>
      </c>
      <c r="S556" s="253">
        <v>-50</v>
      </c>
      <c r="T556" s="253">
        <f t="shared" si="534"/>
        <v>100</v>
      </c>
      <c r="U556" s="253">
        <v>-100</v>
      </c>
      <c r="V556" s="253">
        <f t="shared" si="531"/>
        <v>0</v>
      </c>
      <c r="W556" s="253">
        <v>0</v>
      </c>
      <c r="X556" s="253">
        <f t="shared" si="532"/>
        <v>0</v>
      </c>
      <c r="Y556" s="253">
        <f t="shared" si="531"/>
        <v>0</v>
      </c>
    </row>
    <row r="557" spans="1:25" ht="18.75" hidden="1" customHeight="1" x14ac:dyDescent="0.2">
      <c r="A557" s="255" t="s">
        <v>918</v>
      </c>
      <c r="B557" s="267">
        <v>801</v>
      </c>
      <c r="C557" s="248" t="s">
        <v>190</v>
      </c>
      <c r="D557" s="248" t="s">
        <v>207</v>
      </c>
      <c r="E557" s="248" t="s">
        <v>866</v>
      </c>
      <c r="F557" s="248" t="s">
        <v>903</v>
      </c>
      <c r="G557" s="253"/>
      <c r="H557" s="253">
        <v>224</v>
      </c>
      <c r="I557" s="253">
        <v>-200</v>
      </c>
      <c r="J557" s="253">
        <v>0</v>
      </c>
      <c r="K557" s="253">
        <v>150</v>
      </c>
      <c r="L557" s="253">
        <v>0</v>
      </c>
      <c r="M557" s="253">
        <v>0</v>
      </c>
      <c r="N557" s="253">
        <v>0</v>
      </c>
      <c r="O557" s="253">
        <v>0</v>
      </c>
      <c r="P557" s="253">
        <v>0</v>
      </c>
      <c r="Q557" s="253">
        <v>0</v>
      </c>
      <c r="R557" s="253">
        <f t="shared" si="517"/>
        <v>0</v>
      </c>
      <c r="S557" s="253">
        <f t="shared" si="517"/>
        <v>0</v>
      </c>
      <c r="T557" s="253">
        <f t="shared" si="534"/>
        <v>0</v>
      </c>
      <c r="U557" s="253">
        <f t="shared" si="534"/>
        <v>0</v>
      </c>
      <c r="V557" s="253">
        <f t="shared" si="531"/>
        <v>0</v>
      </c>
      <c r="W557" s="253">
        <f t="shared" si="531"/>
        <v>0</v>
      </c>
      <c r="X557" s="253">
        <f t="shared" si="532"/>
        <v>0</v>
      </c>
      <c r="Y557" s="253">
        <f t="shared" si="531"/>
        <v>0</v>
      </c>
    </row>
    <row r="558" spans="1:25" ht="18.75" hidden="1" customHeight="1" x14ac:dyDescent="0.2">
      <c r="A558" s="255" t="s">
        <v>891</v>
      </c>
      <c r="B558" s="267">
        <v>801</v>
      </c>
      <c r="C558" s="248" t="s">
        <v>190</v>
      </c>
      <c r="D558" s="248" t="s">
        <v>207</v>
      </c>
      <c r="E558" s="248" t="s">
        <v>890</v>
      </c>
      <c r="F558" s="248"/>
      <c r="G558" s="253"/>
      <c r="H558" s="271">
        <f>H559+H560+H561+H562+H564</f>
        <v>2447</v>
      </c>
      <c r="I558" s="271">
        <f>I559+I560+I561+I562+I564</f>
        <v>-1.1368683772161603E-13</v>
      </c>
      <c r="J558" s="271">
        <f>H558+I558</f>
        <v>2447</v>
      </c>
      <c r="K558" s="271">
        <f>K559+K560+K561+K562+K564+K563+K565</f>
        <v>500</v>
      </c>
      <c r="L558" s="271">
        <f>L559+L561+L562+L564+L565</f>
        <v>2410</v>
      </c>
      <c r="M558" s="271">
        <f>M559+M560+M561+M562+M564+M563+M565</f>
        <v>2410</v>
      </c>
      <c r="N558" s="271">
        <f t="shared" ref="N558:Q558" si="536">N559+N560+N561+N562+N564+N563+N565</f>
        <v>36</v>
      </c>
      <c r="O558" s="271">
        <f t="shared" si="536"/>
        <v>2446</v>
      </c>
      <c r="P558" s="271">
        <f t="shared" si="536"/>
        <v>2446</v>
      </c>
      <c r="Q558" s="271">
        <f t="shared" si="536"/>
        <v>0</v>
      </c>
      <c r="R558" s="271">
        <f>R559+R560+R561+R562+R564+R563+R565+R566</f>
        <v>2446</v>
      </c>
      <c r="S558" s="271">
        <f>S559+S560+S561+S562+S564+S563+S565+S566</f>
        <v>719</v>
      </c>
      <c r="T558" s="271">
        <f t="shared" ref="T558:V558" si="537">T559+T560+T561+T562+T564+T563+T565+T566</f>
        <v>2961</v>
      </c>
      <c r="U558" s="271">
        <f>U559+U560+U561+U562+U564+U563+U565+U566</f>
        <v>-2961</v>
      </c>
      <c r="V558" s="271">
        <f t="shared" si="537"/>
        <v>0</v>
      </c>
      <c r="W558" s="271">
        <f>W559+W560+W561+W562+W564+W563+W565+W566</f>
        <v>0</v>
      </c>
      <c r="X558" s="271">
        <f t="shared" ref="X558:Y558" si="538">X559+X560+X561+X562+X564+X563+X565+X566</f>
        <v>0</v>
      </c>
      <c r="Y558" s="271">
        <f t="shared" si="538"/>
        <v>0</v>
      </c>
    </row>
    <row r="559" spans="1:25" ht="18.75" hidden="1" customHeight="1" x14ac:dyDescent="0.2">
      <c r="A559" s="371" t="s">
        <v>895</v>
      </c>
      <c r="B559" s="267">
        <v>801</v>
      </c>
      <c r="C559" s="248" t="s">
        <v>190</v>
      </c>
      <c r="D559" s="248" t="s">
        <v>207</v>
      </c>
      <c r="E559" s="248" t="s">
        <v>890</v>
      </c>
      <c r="F559" s="248" t="s">
        <v>830</v>
      </c>
      <c r="G559" s="253"/>
      <c r="H559" s="253">
        <v>0</v>
      </c>
      <c r="I559" s="253">
        <v>1034.5999999999999</v>
      </c>
      <c r="J559" s="253">
        <f>H559+I559</f>
        <v>1034.5999999999999</v>
      </c>
      <c r="K559" s="253">
        <v>-0.04</v>
      </c>
      <c r="L559" s="253">
        <v>875</v>
      </c>
      <c r="M559" s="253">
        <v>875</v>
      </c>
      <c r="N559" s="253">
        <v>28</v>
      </c>
      <c r="O559" s="253">
        <f>M559+N559</f>
        <v>903</v>
      </c>
      <c r="P559" s="253">
        <v>903</v>
      </c>
      <c r="Q559" s="253">
        <v>0</v>
      </c>
      <c r="R559" s="253">
        <f t="shared" si="517"/>
        <v>903</v>
      </c>
      <c r="S559" s="253">
        <v>312</v>
      </c>
      <c r="T559" s="253">
        <v>1199</v>
      </c>
      <c r="U559" s="253">
        <v>-1199</v>
      </c>
      <c r="V559" s="253">
        <f t="shared" ref="V559:Y566" si="539">T559+U559</f>
        <v>0</v>
      </c>
      <c r="W559" s="253">
        <v>0</v>
      </c>
      <c r="X559" s="253">
        <f t="shared" ref="X559:X566" si="540">V559+W559</f>
        <v>0</v>
      </c>
      <c r="Y559" s="253">
        <f t="shared" si="539"/>
        <v>0</v>
      </c>
    </row>
    <row r="560" spans="1:25" ht="18.75" hidden="1" customHeight="1" x14ac:dyDescent="0.2">
      <c r="A560" s="371" t="s">
        <v>905</v>
      </c>
      <c r="B560" s="267">
        <v>801</v>
      </c>
      <c r="C560" s="248" t="s">
        <v>190</v>
      </c>
      <c r="D560" s="248" t="s">
        <v>207</v>
      </c>
      <c r="E560" s="248" t="s">
        <v>890</v>
      </c>
      <c r="F560" s="248" t="s">
        <v>96</v>
      </c>
      <c r="G560" s="253"/>
      <c r="H560" s="253">
        <v>1347</v>
      </c>
      <c r="I560" s="253">
        <v>-1347</v>
      </c>
      <c r="J560" s="253">
        <f>H560+I560</f>
        <v>0</v>
      </c>
      <c r="K560" s="253">
        <v>0</v>
      </c>
      <c r="L560" s="253">
        <f>I560+J560</f>
        <v>-1347</v>
      </c>
      <c r="M560" s="253">
        <f>J560+K560</f>
        <v>0</v>
      </c>
      <c r="N560" s="253">
        <v>0</v>
      </c>
      <c r="O560" s="253">
        <f t="shared" ref="O560:O566" si="541">M560+N560</f>
        <v>0</v>
      </c>
      <c r="P560" s="253">
        <f t="shared" ref="P560:Q560" si="542">M560+N560</f>
        <v>0</v>
      </c>
      <c r="Q560" s="253">
        <f t="shared" si="542"/>
        <v>0</v>
      </c>
      <c r="R560" s="253">
        <f t="shared" si="517"/>
        <v>0</v>
      </c>
      <c r="S560" s="253">
        <f t="shared" si="517"/>
        <v>0</v>
      </c>
      <c r="T560" s="253">
        <f t="shared" si="517"/>
        <v>0</v>
      </c>
      <c r="U560" s="253">
        <f t="shared" si="517"/>
        <v>0</v>
      </c>
      <c r="V560" s="253">
        <f t="shared" si="539"/>
        <v>0</v>
      </c>
      <c r="W560" s="253">
        <f t="shared" si="539"/>
        <v>0</v>
      </c>
      <c r="X560" s="253">
        <f t="shared" si="540"/>
        <v>0</v>
      </c>
      <c r="Y560" s="253">
        <f t="shared" si="539"/>
        <v>0</v>
      </c>
    </row>
    <row r="561" spans="1:25" ht="32.25" hidden="1" customHeight="1" x14ac:dyDescent="0.2">
      <c r="A561" s="371" t="s">
        <v>898</v>
      </c>
      <c r="B561" s="267">
        <v>801</v>
      </c>
      <c r="C561" s="248" t="s">
        <v>190</v>
      </c>
      <c r="D561" s="248" t="s">
        <v>207</v>
      </c>
      <c r="E561" s="248" t="s">
        <v>890</v>
      </c>
      <c r="F561" s="378" t="s">
        <v>897</v>
      </c>
      <c r="G561" s="253"/>
      <c r="H561" s="253">
        <v>0</v>
      </c>
      <c r="I561" s="253">
        <v>312.39999999999998</v>
      </c>
      <c r="J561" s="253">
        <f>H561+I561</f>
        <v>312.39999999999998</v>
      </c>
      <c r="K561" s="253">
        <v>0.04</v>
      </c>
      <c r="L561" s="253">
        <v>265</v>
      </c>
      <c r="M561" s="253">
        <v>265</v>
      </c>
      <c r="N561" s="253">
        <v>8</v>
      </c>
      <c r="O561" s="253">
        <f t="shared" si="541"/>
        <v>273</v>
      </c>
      <c r="P561" s="253">
        <v>273</v>
      </c>
      <c r="Q561" s="253">
        <v>0</v>
      </c>
      <c r="R561" s="253">
        <f t="shared" si="517"/>
        <v>273</v>
      </c>
      <c r="S561" s="253">
        <v>94</v>
      </c>
      <c r="T561" s="253">
        <v>362</v>
      </c>
      <c r="U561" s="253">
        <v>-362</v>
      </c>
      <c r="V561" s="253">
        <f t="shared" si="539"/>
        <v>0</v>
      </c>
      <c r="W561" s="253">
        <v>0</v>
      </c>
      <c r="X561" s="253">
        <f t="shared" si="540"/>
        <v>0</v>
      </c>
      <c r="Y561" s="253">
        <f t="shared" si="539"/>
        <v>0</v>
      </c>
    </row>
    <row r="562" spans="1:25" ht="16.5" hidden="1" customHeight="1" x14ac:dyDescent="0.2">
      <c r="A562" s="255" t="s">
        <v>99</v>
      </c>
      <c r="B562" s="267">
        <v>801</v>
      </c>
      <c r="C562" s="248" t="s">
        <v>190</v>
      </c>
      <c r="D562" s="248" t="s">
        <v>207</v>
      </c>
      <c r="E562" s="248" t="s">
        <v>890</v>
      </c>
      <c r="F562" s="248" t="s">
        <v>100</v>
      </c>
      <c r="G562" s="253"/>
      <c r="H562" s="253">
        <v>196</v>
      </c>
      <c r="I562" s="253">
        <v>0</v>
      </c>
      <c r="J562" s="253">
        <f>H562+I562</f>
        <v>196</v>
      </c>
      <c r="K562" s="253">
        <v>0</v>
      </c>
      <c r="L562" s="253">
        <v>190</v>
      </c>
      <c r="M562" s="253">
        <v>190</v>
      </c>
      <c r="N562" s="253">
        <v>0</v>
      </c>
      <c r="O562" s="253">
        <f t="shared" si="541"/>
        <v>190</v>
      </c>
      <c r="P562" s="253">
        <v>190</v>
      </c>
      <c r="Q562" s="253">
        <v>0</v>
      </c>
      <c r="R562" s="253">
        <f t="shared" si="517"/>
        <v>190</v>
      </c>
      <c r="S562" s="253">
        <v>0</v>
      </c>
      <c r="T562" s="253">
        <f t="shared" si="517"/>
        <v>190</v>
      </c>
      <c r="U562" s="253">
        <v>-190</v>
      </c>
      <c r="V562" s="253">
        <f t="shared" si="539"/>
        <v>0</v>
      </c>
      <c r="W562" s="253">
        <v>0</v>
      </c>
      <c r="X562" s="253">
        <f t="shared" si="540"/>
        <v>0</v>
      </c>
      <c r="Y562" s="253">
        <f t="shared" si="539"/>
        <v>0</v>
      </c>
    </row>
    <row r="563" spans="1:25" ht="16.5" hidden="1" customHeight="1" x14ac:dyDescent="0.2">
      <c r="A563" s="255" t="s">
        <v>919</v>
      </c>
      <c r="B563" s="267">
        <v>801</v>
      </c>
      <c r="C563" s="248" t="s">
        <v>190</v>
      </c>
      <c r="D563" s="248" t="s">
        <v>207</v>
      </c>
      <c r="E563" s="248" t="s">
        <v>890</v>
      </c>
      <c r="F563" s="248" t="s">
        <v>102</v>
      </c>
      <c r="G563" s="253"/>
      <c r="H563" s="253"/>
      <c r="I563" s="253"/>
      <c r="J563" s="253"/>
      <c r="K563" s="253">
        <v>21.1</v>
      </c>
      <c r="L563" s="253">
        <v>0</v>
      </c>
      <c r="M563" s="253">
        <v>0</v>
      </c>
      <c r="N563" s="253">
        <v>0</v>
      </c>
      <c r="O563" s="253">
        <f t="shared" si="541"/>
        <v>0</v>
      </c>
      <c r="P563" s="253">
        <v>0</v>
      </c>
      <c r="Q563" s="253">
        <v>0</v>
      </c>
      <c r="R563" s="253">
        <f t="shared" si="517"/>
        <v>0</v>
      </c>
      <c r="S563" s="253">
        <f t="shared" si="517"/>
        <v>0</v>
      </c>
      <c r="T563" s="253">
        <f t="shared" si="517"/>
        <v>0</v>
      </c>
      <c r="U563" s="253">
        <f t="shared" si="517"/>
        <v>0</v>
      </c>
      <c r="V563" s="253">
        <f t="shared" si="539"/>
        <v>0</v>
      </c>
      <c r="W563" s="253">
        <f t="shared" si="539"/>
        <v>0</v>
      </c>
      <c r="X563" s="253">
        <f t="shared" si="540"/>
        <v>0</v>
      </c>
      <c r="Y563" s="253">
        <f t="shared" si="539"/>
        <v>0</v>
      </c>
    </row>
    <row r="564" spans="1:25" ht="16.5" hidden="1" customHeight="1" x14ac:dyDescent="0.2">
      <c r="A564" s="255" t="s">
        <v>93</v>
      </c>
      <c r="B564" s="267">
        <v>801</v>
      </c>
      <c r="C564" s="248" t="s">
        <v>190</v>
      </c>
      <c r="D564" s="248" t="s">
        <v>207</v>
      </c>
      <c r="E564" s="248" t="s">
        <v>890</v>
      </c>
      <c r="F564" s="248" t="s">
        <v>94</v>
      </c>
      <c r="G564" s="253"/>
      <c r="H564" s="253">
        <v>904</v>
      </c>
      <c r="I564" s="253">
        <v>0</v>
      </c>
      <c r="J564" s="253">
        <f>H564+I564</f>
        <v>904</v>
      </c>
      <c r="K564" s="253">
        <v>298.89999999999998</v>
      </c>
      <c r="L564" s="253">
        <v>900</v>
      </c>
      <c r="M564" s="253">
        <v>900</v>
      </c>
      <c r="N564" s="253">
        <v>0</v>
      </c>
      <c r="O564" s="253">
        <f t="shared" si="541"/>
        <v>900</v>
      </c>
      <c r="P564" s="253">
        <v>900</v>
      </c>
      <c r="Q564" s="253">
        <v>0</v>
      </c>
      <c r="R564" s="253">
        <f t="shared" si="517"/>
        <v>900</v>
      </c>
      <c r="S564" s="253">
        <f>300+173</f>
        <v>473</v>
      </c>
      <c r="T564" s="253">
        <v>1200</v>
      </c>
      <c r="U564" s="253">
        <v>-1200</v>
      </c>
      <c r="V564" s="253">
        <f t="shared" si="539"/>
        <v>0</v>
      </c>
      <c r="W564" s="253">
        <v>0</v>
      </c>
      <c r="X564" s="253">
        <f t="shared" si="540"/>
        <v>0</v>
      </c>
      <c r="Y564" s="253">
        <f t="shared" si="539"/>
        <v>0</v>
      </c>
    </row>
    <row r="565" spans="1:25" ht="16.5" hidden="1" customHeight="1" x14ac:dyDescent="0.2">
      <c r="A565" s="255" t="s">
        <v>103</v>
      </c>
      <c r="B565" s="267">
        <v>801</v>
      </c>
      <c r="C565" s="248" t="s">
        <v>190</v>
      </c>
      <c r="D565" s="248" t="s">
        <v>207</v>
      </c>
      <c r="E565" s="248" t="s">
        <v>890</v>
      </c>
      <c r="F565" s="248" t="s">
        <v>104</v>
      </c>
      <c r="G565" s="253"/>
      <c r="H565" s="253">
        <v>904</v>
      </c>
      <c r="I565" s="253">
        <v>0</v>
      </c>
      <c r="J565" s="253">
        <v>0</v>
      </c>
      <c r="K565" s="253">
        <v>180</v>
      </c>
      <c r="L565" s="253">
        <v>180</v>
      </c>
      <c r="M565" s="253">
        <v>180</v>
      </c>
      <c r="N565" s="253">
        <v>0</v>
      </c>
      <c r="O565" s="253">
        <f t="shared" si="541"/>
        <v>180</v>
      </c>
      <c r="P565" s="253">
        <v>180</v>
      </c>
      <c r="Q565" s="253">
        <v>0</v>
      </c>
      <c r="R565" s="253">
        <f t="shared" si="517"/>
        <v>180</v>
      </c>
      <c r="S565" s="253">
        <v>-170</v>
      </c>
      <c r="T565" s="253">
        <f t="shared" si="517"/>
        <v>10</v>
      </c>
      <c r="U565" s="253">
        <v>-10</v>
      </c>
      <c r="V565" s="253">
        <f t="shared" si="539"/>
        <v>0</v>
      </c>
      <c r="W565" s="253">
        <v>0</v>
      </c>
      <c r="X565" s="253">
        <f t="shared" si="540"/>
        <v>0</v>
      </c>
      <c r="Y565" s="253">
        <f t="shared" si="539"/>
        <v>0</v>
      </c>
    </row>
    <row r="566" spans="1:25" ht="20.25" hidden="1" customHeight="1" x14ac:dyDescent="0.2">
      <c r="A566" s="255" t="s">
        <v>105</v>
      </c>
      <c r="B566" s="267">
        <v>801</v>
      </c>
      <c r="C566" s="248" t="s">
        <v>190</v>
      </c>
      <c r="D566" s="248" t="s">
        <v>207</v>
      </c>
      <c r="E566" s="248" t="s">
        <v>890</v>
      </c>
      <c r="F566" s="248" t="s">
        <v>106</v>
      </c>
      <c r="G566" s="253"/>
      <c r="H566" s="253">
        <v>904</v>
      </c>
      <c r="I566" s="253">
        <v>0</v>
      </c>
      <c r="J566" s="253">
        <v>0</v>
      </c>
      <c r="K566" s="253">
        <v>180</v>
      </c>
      <c r="L566" s="253">
        <v>180</v>
      </c>
      <c r="M566" s="253">
        <v>180</v>
      </c>
      <c r="N566" s="253">
        <v>0</v>
      </c>
      <c r="O566" s="253">
        <f t="shared" si="541"/>
        <v>180</v>
      </c>
      <c r="P566" s="253">
        <v>180</v>
      </c>
      <c r="Q566" s="253">
        <v>0</v>
      </c>
      <c r="R566" s="253">
        <v>0</v>
      </c>
      <c r="S566" s="253">
        <v>10</v>
      </c>
      <c r="T566" s="253">
        <v>0</v>
      </c>
      <c r="U566" s="253">
        <v>0</v>
      </c>
      <c r="V566" s="253">
        <f t="shared" si="539"/>
        <v>0</v>
      </c>
      <c r="W566" s="253">
        <v>0</v>
      </c>
      <c r="X566" s="253">
        <f t="shared" si="540"/>
        <v>0</v>
      </c>
      <c r="Y566" s="253">
        <f t="shared" si="539"/>
        <v>0</v>
      </c>
    </row>
    <row r="567" spans="1:25" s="429" customFormat="1" ht="18.75" customHeight="1" x14ac:dyDescent="0.2">
      <c r="A567" s="440" t="s">
        <v>236</v>
      </c>
      <c r="B567" s="245">
        <v>801</v>
      </c>
      <c r="C567" s="246" t="s">
        <v>194</v>
      </c>
      <c r="D567" s="246"/>
      <c r="E567" s="246"/>
      <c r="F567" s="246"/>
      <c r="G567" s="271">
        <f t="shared" ref="G567:R567" si="543">G574+G615</f>
        <v>0</v>
      </c>
      <c r="H567" s="271">
        <f t="shared" si="543"/>
        <v>3144</v>
      </c>
      <c r="I567" s="271">
        <f t="shared" si="543"/>
        <v>-22</v>
      </c>
      <c r="J567" s="271">
        <f t="shared" si="543"/>
        <v>3122</v>
      </c>
      <c r="K567" s="271">
        <f t="shared" si="543"/>
        <v>-103</v>
      </c>
      <c r="L567" s="271">
        <f>L574+L615</f>
        <v>3413.22</v>
      </c>
      <c r="M567" s="271">
        <f t="shared" si="543"/>
        <v>3413.22</v>
      </c>
      <c r="N567" s="271">
        <f t="shared" si="543"/>
        <v>302</v>
      </c>
      <c r="O567" s="271">
        <f t="shared" si="543"/>
        <v>3715.22</v>
      </c>
      <c r="P567" s="271">
        <f t="shared" si="543"/>
        <v>3715.22</v>
      </c>
      <c r="Q567" s="271">
        <f t="shared" si="543"/>
        <v>-2.2200000000000002</v>
      </c>
      <c r="R567" s="271">
        <f t="shared" si="543"/>
        <v>3713</v>
      </c>
      <c r="S567" s="271">
        <f>S574+S615</f>
        <v>2847.2</v>
      </c>
      <c r="T567" s="271">
        <f t="shared" ref="T567" si="544">T574+T615</f>
        <v>6752.2</v>
      </c>
      <c r="U567" s="271">
        <f>U574+U615</f>
        <v>-343.2</v>
      </c>
      <c r="V567" s="271">
        <f>V574+V615</f>
        <v>5583.7</v>
      </c>
      <c r="W567" s="271">
        <f>W574+W615</f>
        <v>604.79999999999995</v>
      </c>
      <c r="X567" s="271">
        <f t="shared" ref="X567" si="545">X574+X615</f>
        <v>6188.5</v>
      </c>
      <c r="Y567" s="271">
        <f>Y574+Y615</f>
        <v>6031</v>
      </c>
    </row>
    <row r="568" spans="1:25" ht="12.75" hidden="1" customHeight="1" x14ac:dyDescent="0.2">
      <c r="A568" s="440" t="s">
        <v>211</v>
      </c>
      <c r="B568" s="245">
        <v>801</v>
      </c>
      <c r="C568" s="246" t="s">
        <v>194</v>
      </c>
      <c r="D568" s="246" t="s">
        <v>192</v>
      </c>
      <c r="E568" s="246"/>
      <c r="F568" s="246"/>
      <c r="G568" s="253"/>
      <c r="H568" s="253"/>
      <c r="I568" s="253" t="e">
        <f t="shared" ref="I568:Y570" si="546">I569</f>
        <v>#REF!</v>
      </c>
      <c r="J568" s="253" t="e">
        <f t="shared" si="546"/>
        <v>#REF!</v>
      </c>
      <c r="K568" s="253" t="e">
        <f t="shared" si="546"/>
        <v>#REF!</v>
      </c>
      <c r="L568" s="253" t="e">
        <f t="shared" si="546"/>
        <v>#REF!</v>
      </c>
      <c r="M568" s="253" t="e">
        <f t="shared" si="546"/>
        <v>#REF!</v>
      </c>
      <c r="N568" s="253" t="e">
        <f t="shared" si="546"/>
        <v>#REF!</v>
      </c>
      <c r="O568" s="253" t="e">
        <f t="shared" si="546"/>
        <v>#REF!</v>
      </c>
      <c r="P568" s="253" t="e">
        <f t="shared" si="546"/>
        <v>#REF!</v>
      </c>
      <c r="Q568" s="253" t="e">
        <f t="shared" si="546"/>
        <v>#REF!</v>
      </c>
      <c r="R568" s="253" t="e">
        <f t="shared" si="546"/>
        <v>#REF!</v>
      </c>
      <c r="S568" s="253" t="e">
        <f t="shared" si="546"/>
        <v>#REF!</v>
      </c>
      <c r="T568" s="253" t="e">
        <f t="shared" si="546"/>
        <v>#REF!</v>
      </c>
      <c r="U568" s="253" t="e">
        <f t="shared" si="546"/>
        <v>#REF!</v>
      </c>
      <c r="V568" s="253" t="e">
        <f t="shared" si="546"/>
        <v>#REF!</v>
      </c>
      <c r="W568" s="253" t="e">
        <f t="shared" si="546"/>
        <v>#REF!</v>
      </c>
      <c r="X568" s="253" t="e">
        <f t="shared" si="546"/>
        <v>#REF!</v>
      </c>
      <c r="Y568" s="253" t="e">
        <f t="shared" si="546"/>
        <v>#REF!</v>
      </c>
    </row>
    <row r="569" spans="1:25" ht="12.75" hidden="1" customHeight="1" x14ac:dyDescent="0.2">
      <c r="A569" s="255" t="s">
        <v>61</v>
      </c>
      <c r="B569" s="267">
        <v>801</v>
      </c>
      <c r="C569" s="248" t="s">
        <v>194</v>
      </c>
      <c r="D569" s="248" t="s">
        <v>192</v>
      </c>
      <c r="E569" s="248" t="s">
        <v>62</v>
      </c>
      <c r="F569" s="248"/>
      <c r="G569" s="253"/>
      <c r="H569" s="253"/>
      <c r="I569" s="253" t="e">
        <f>I570+I572</f>
        <v>#REF!</v>
      </c>
      <c r="J569" s="253" t="e">
        <f>J570+J572</f>
        <v>#REF!</v>
      </c>
      <c r="K569" s="253" t="e">
        <f>K570+K572</f>
        <v>#REF!</v>
      </c>
      <c r="L569" s="253" t="e">
        <f>L570+L572</f>
        <v>#REF!</v>
      </c>
      <c r="M569" s="253" t="e">
        <f>M570+M572</f>
        <v>#REF!</v>
      </c>
      <c r="N569" s="253" t="e">
        <f t="shared" ref="N569:X569" si="547">N570+N572</f>
        <v>#REF!</v>
      </c>
      <c r="O569" s="253" t="e">
        <f t="shared" si="547"/>
        <v>#REF!</v>
      </c>
      <c r="P569" s="253" t="e">
        <f t="shared" si="547"/>
        <v>#REF!</v>
      </c>
      <c r="Q569" s="253" t="e">
        <f t="shared" si="547"/>
        <v>#REF!</v>
      </c>
      <c r="R569" s="253" t="e">
        <f t="shared" si="547"/>
        <v>#REF!</v>
      </c>
      <c r="S569" s="253" t="e">
        <f t="shared" si="547"/>
        <v>#REF!</v>
      </c>
      <c r="T569" s="253" t="e">
        <f t="shared" si="547"/>
        <v>#REF!</v>
      </c>
      <c r="U569" s="253" t="e">
        <f t="shared" si="547"/>
        <v>#REF!</v>
      </c>
      <c r="V569" s="253" t="e">
        <f t="shared" si="547"/>
        <v>#REF!</v>
      </c>
      <c r="W569" s="253" t="e">
        <f t="shared" si="547"/>
        <v>#REF!</v>
      </c>
      <c r="X569" s="253" t="e">
        <f t="shared" si="547"/>
        <v>#REF!</v>
      </c>
      <c r="Y569" s="253" t="e">
        <f t="shared" ref="Y569" si="548">Y570+Y572</f>
        <v>#REF!</v>
      </c>
    </row>
    <row r="570" spans="1:25" ht="25.5" hidden="1" customHeight="1" x14ac:dyDescent="0.2">
      <c r="A570" s="255" t="s">
        <v>183</v>
      </c>
      <c r="B570" s="267">
        <v>801</v>
      </c>
      <c r="C570" s="248" t="s">
        <v>194</v>
      </c>
      <c r="D570" s="248" t="s">
        <v>192</v>
      </c>
      <c r="E570" s="248" t="s">
        <v>182</v>
      </c>
      <c r="F570" s="248"/>
      <c r="G570" s="253"/>
      <c r="H570" s="253"/>
      <c r="I570" s="253" t="e">
        <f t="shared" si="546"/>
        <v>#REF!</v>
      </c>
      <c r="J570" s="253" t="e">
        <f t="shared" si="546"/>
        <v>#REF!</v>
      </c>
      <c r="K570" s="253" t="e">
        <f t="shared" si="546"/>
        <v>#REF!</v>
      </c>
      <c r="L570" s="253" t="e">
        <f t="shared" si="546"/>
        <v>#REF!</v>
      </c>
      <c r="M570" s="253" t="e">
        <f t="shared" si="546"/>
        <v>#REF!</v>
      </c>
      <c r="N570" s="253" t="e">
        <f t="shared" si="546"/>
        <v>#REF!</v>
      </c>
      <c r="O570" s="253" t="e">
        <f t="shared" si="546"/>
        <v>#REF!</v>
      </c>
      <c r="P570" s="253" t="e">
        <f t="shared" si="546"/>
        <v>#REF!</v>
      </c>
      <c r="Q570" s="253" t="e">
        <f t="shared" si="546"/>
        <v>#REF!</v>
      </c>
      <c r="R570" s="253" t="e">
        <f t="shared" si="546"/>
        <v>#REF!</v>
      </c>
      <c r="S570" s="253" t="e">
        <f t="shared" si="546"/>
        <v>#REF!</v>
      </c>
      <c r="T570" s="253" t="e">
        <f t="shared" si="546"/>
        <v>#REF!</v>
      </c>
      <c r="U570" s="253" t="e">
        <f t="shared" si="546"/>
        <v>#REF!</v>
      </c>
      <c r="V570" s="253" t="e">
        <f t="shared" si="546"/>
        <v>#REF!</v>
      </c>
      <c r="W570" s="253" t="e">
        <f t="shared" si="546"/>
        <v>#REF!</v>
      </c>
      <c r="X570" s="253" t="e">
        <f t="shared" si="546"/>
        <v>#REF!</v>
      </c>
      <c r="Y570" s="253" t="e">
        <f t="shared" si="546"/>
        <v>#REF!</v>
      </c>
    </row>
    <row r="571" spans="1:25" ht="12.75" hidden="1" customHeight="1" x14ac:dyDescent="0.2">
      <c r="A571" s="255" t="s">
        <v>63</v>
      </c>
      <c r="B571" s="267">
        <v>801</v>
      </c>
      <c r="C571" s="248" t="s">
        <v>194</v>
      </c>
      <c r="D571" s="248" t="s">
        <v>192</v>
      </c>
      <c r="E571" s="248" t="s">
        <v>182</v>
      </c>
      <c r="F571" s="248" t="s">
        <v>64</v>
      </c>
      <c r="G571" s="253"/>
      <c r="H571" s="253"/>
      <c r="I571" s="253" t="e">
        <f>#REF!+G571</f>
        <v>#REF!</v>
      </c>
      <c r="J571" s="253" t="e">
        <f>G571+I571</f>
        <v>#REF!</v>
      </c>
      <c r="K571" s="253" t="e">
        <f>H571+I571</f>
        <v>#REF!</v>
      </c>
      <c r="L571" s="253" t="e">
        <f>H571+J571</f>
        <v>#REF!</v>
      </c>
      <c r="M571" s="253" t="e">
        <f>I571+K571</f>
        <v>#REF!</v>
      </c>
      <c r="N571" s="253" t="e">
        <f t="shared" ref="N571:O571" si="549">J571+L571</f>
        <v>#REF!</v>
      </c>
      <c r="O571" s="253" t="e">
        <f t="shared" si="549"/>
        <v>#REF!</v>
      </c>
      <c r="P571" s="253" t="e">
        <f>L571+N571</f>
        <v>#REF!</v>
      </c>
      <c r="Q571" s="253" t="e">
        <f t="shared" ref="Q571:Y571" si="550">M571+O571</f>
        <v>#REF!</v>
      </c>
      <c r="R571" s="253" t="e">
        <f t="shared" si="550"/>
        <v>#REF!</v>
      </c>
      <c r="S571" s="253" t="e">
        <f t="shared" si="550"/>
        <v>#REF!</v>
      </c>
      <c r="T571" s="253" t="e">
        <f t="shared" si="550"/>
        <v>#REF!</v>
      </c>
      <c r="U571" s="253" t="e">
        <f t="shared" si="550"/>
        <v>#REF!</v>
      </c>
      <c r="V571" s="253" t="e">
        <f t="shared" si="550"/>
        <v>#REF!</v>
      </c>
      <c r="W571" s="253" t="e">
        <f t="shared" si="550"/>
        <v>#REF!</v>
      </c>
      <c r="X571" s="253" t="e">
        <f t="shared" si="550"/>
        <v>#REF!</v>
      </c>
      <c r="Y571" s="253" t="e">
        <f t="shared" si="550"/>
        <v>#REF!</v>
      </c>
    </row>
    <row r="572" spans="1:25" ht="25.5" hidden="1" customHeight="1" x14ac:dyDescent="0.2">
      <c r="A572" s="255" t="s">
        <v>185</v>
      </c>
      <c r="B572" s="267">
        <v>801</v>
      </c>
      <c r="C572" s="248" t="s">
        <v>194</v>
      </c>
      <c r="D572" s="248" t="s">
        <v>192</v>
      </c>
      <c r="E572" s="248" t="s">
        <v>184</v>
      </c>
      <c r="F572" s="248"/>
      <c r="G572" s="253"/>
      <c r="H572" s="253"/>
      <c r="I572" s="253" t="e">
        <f>I573</f>
        <v>#REF!</v>
      </c>
      <c r="J572" s="253" t="e">
        <f>J573</f>
        <v>#REF!</v>
      </c>
      <c r="K572" s="253" t="e">
        <f>K573</f>
        <v>#REF!</v>
      </c>
      <c r="L572" s="253" t="e">
        <f>L573</f>
        <v>#REF!</v>
      </c>
      <c r="M572" s="253" t="e">
        <f>M573</f>
        <v>#REF!</v>
      </c>
      <c r="N572" s="253" t="e">
        <f t="shared" ref="N572:Y572" si="551">N573</f>
        <v>#REF!</v>
      </c>
      <c r="O572" s="253" t="e">
        <f t="shared" si="551"/>
        <v>#REF!</v>
      </c>
      <c r="P572" s="253" t="e">
        <f t="shared" si="551"/>
        <v>#REF!</v>
      </c>
      <c r="Q572" s="253" t="e">
        <f t="shared" si="551"/>
        <v>#REF!</v>
      </c>
      <c r="R572" s="253" t="e">
        <f t="shared" si="551"/>
        <v>#REF!</v>
      </c>
      <c r="S572" s="253" t="e">
        <f t="shared" si="551"/>
        <v>#REF!</v>
      </c>
      <c r="T572" s="253" t="e">
        <f t="shared" si="551"/>
        <v>#REF!</v>
      </c>
      <c r="U572" s="253" t="e">
        <f t="shared" si="551"/>
        <v>#REF!</v>
      </c>
      <c r="V572" s="253" t="e">
        <f t="shared" si="551"/>
        <v>#REF!</v>
      </c>
      <c r="W572" s="253" t="e">
        <f t="shared" si="551"/>
        <v>#REF!</v>
      </c>
      <c r="X572" s="253" t="e">
        <f t="shared" si="551"/>
        <v>#REF!</v>
      </c>
      <c r="Y572" s="253" t="e">
        <f t="shared" si="551"/>
        <v>#REF!</v>
      </c>
    </row>
    <row r="573" spans="1:25" ht="12.75" hidden="1" customHeight="1" x14ac:dyDescent="0.2">
      <c r="A573" s="255" t="s">
        <v>63</v>
      </c>
      <c r="B573" s="267">
        <v>801</v>
      </c>
      <c r="C573" s="248" t="s">
        <v>194</v>
      </c>
      <c r="D573" s="248" t="s">
        <v>192</v>
      </c>
      <c r="E573" s="248" t="s">
        <v>184</v>
      </c>
      <c r="F573" s="248" t="s">
        <v>64</v>
      </c>
      <c r="G573" s="253"/>
      <c r="H573" s="253"/>
      <c r="I573" s="253" t="e">
        <f>#REF!+G573</f>
        <v>#REF!</v>
      </c>
      <c r="J573" s="253" t="e">
        <f>G573+I573</f>
        <v>#REF!</v>
      </c>
      <c r="K573" s="253" t="e">
        <f>H573+I573</f>
        <v>#REF!</v>
      </c>
      <c r="L573" s="253" t="e">
        <f>H573+J573</f>
        <v>#REF!</v>
      </c>
      <c r="M573" s="253" t="e">
        <f>I573+K573</f>
        <v>#REF!</v>
      </c>
      <c r="N573" s="253" t="e">
        <f t="shared" ref="N573:O573" si="552">J573+L573</f>
        <v>#REF!</v>
      </c>
      <c r="O573" s="253" t="e">
        <f t="shared" si="552"/>
        <v>#REF!</v>
      </c>
      <c r="P573" s="253" t="e">
        <f>L573+N573</f>
        <v>#REF!</v>
      </c>
      <c r="Q573" s="253" t="e">
        <f t="shared" ref="Q573:Y573" si="553">M573+O573</f>
        <v>#REF!</v>
      </c>
      <c r="R573" s="253" t="e">
        <f t="shared" si="553"/>
        <v>#REF!</v>
      </c>
      <c r="S573" s="253" t="e">
        <f t="shared" si="553"/>
        <v>#REF!</v>
      </c>
      <c r="T573" s="253" t="e">
        <f t="shared" si="553"/>
        <v>#REF!</v>
      </c>
      <c r="U573" s="253" t="e">
        <f t="shared" si="553"/>
        <v>#REF!</v>
      </c>
      <c r="V573" s="253" t="e">
        <f t="shared" si="553"/>
        <v>#REF!</v>
      </c>
      <c r="W573" s="253" t="e">
        <f t="shared" si="553"/>
        <v>#REF!</v>
      </c>
      <c r="X573" s="253" t="e">
        <f t="shared" si="553"/>
        <v>#REF!</v>
      </c>
      <c r="Y573" s="253" t="e">
        <f t="shared" si="553"/>
        <v>#REF!</v>
      </c>
    </row>
    <row r="574" spans="1:25" s="429" customFormat="1" ht="30" customHeight="1" x14ac:dyDescent="0.2">
      <c r="A574" s="440" t="s">
        <v>1187</v>
      </c>
      <c r="B574" s="245">
        <v>801</v>
      </c>
      <c r="C574" s="246" t="s">
        <v>194</v>
      </c>
      <c r="D574" s="246" t="s">
        <v>212</v>
      </c>
      <c r="E574" s="246"/>
      <c r="F574" s="246"/>
      <c r="G574" s="271">
        <f>G575+G591+G593+G598+G603</f>
        <v>0</v>
      </c>
      <c r="H574" s="271">
        <f>H593+H598+H603+H597</f>
        <v>3126</v>
      </c>
      <c r="I574" s="271">
        <f>I593+I598+I603+I597</f>
        <v>-22</v>
      </c>
      <c r="J574" s="271">
        <f>J593+J598+J603+J597</f>
        <v>3104</v>
      </c>
      <c r="K574" s="271">
        <f>K593+K598+K603+K597+K600</f>
        <v>-103</v>
      </c>
      <c r="L574" s="271">
        <f>L593+L598+L603+L597+L600</f>
        <v>3391</v>
      </c>
      <c r="M574" s="271">
        <f>M593+M598+M603+M597+M600</f>
        <v>3391</v>
      </c>
      <c r="N574" s="271">
        <f t="shared" ref="N574:U574" si="554">N593+N598+N603+N597+N600</f>
        <v>322</v>
      </c>
      <c r="O574" s="271">
        <f t="shared" si="554"/>
        <v>3713</v>
      </c>
      <c r="P574" s="271">
        <f t="shared" si="554"/>
        <v>3713</v>
      </c>
      <c r="Q574" s="271">
        <f t="shared" si="554"/>
        <v>0</v>
      </c>
      <c r="R574" s="271">
        <f t="shared" si="554"/>
        <v>3713</v>
      </c>
      <c r="S574" s="271">
        <f t="shared" si="554"/>
        <v>2847.2</v>
      </c>
      <c r="T574" s="271">
        <f t="shared" si="554"/>
        <v>6752.2</v>
      </c>
      <c r="U574" s="271">
        <f t="shared" si="554"/>
        <v>-343.2</v>
      </c>
      <c r="V574" s="271">
        <f>V593+V598+V603+V597+V600</f>
        <v>5583.7</v>
      </c>
      <c r="W574" s="271">
        <f t="shared" ref="W574:X574" si="555">W593+W598+W603+W597+W600</f>
        <v>604.79999999999995</v>
      </c>
      <c r="X574" s="271">
        <f t="shared" si="555"/>
        <v>6188.5</v>
      </c>
      <c r="Y574" s="271">
        <f>Y593+Y598+Y603+Y597+Y600</f>
        <v>6031</v>
      </c>
    </row>
    <row r="575" spans="1:25" ht="36.75" hidden="1" customHeight="1" x14ac:dyDescent="0.2">
      <c r="A575" s="255" t="s">
        <v>981</v>
      </c>
      <c r="B575" s="267">
        <v>801</v>
      </c>
      <c r="C575" s="248" t="s">
        <v>194</v>
      </c>
      <c r="D575" s="248" t="s">
        <v>212</v>
      </c>
      <c r="E575" s="248" t="s">
        <v>488</v>
      </c>
      <c r="F575" s="248"/>
      <c r="G575" s="253"/>
      <c r="H575" s="253"/>
      <c r="I575" s="253">
        <f>I576+I577+I578</f>
        <v>-120</v>
      </c>
      <c r="J575" s="253" t="e">
        <f>J576+J577+J578</f>
        <v>#REF!</v>
      </c>
      <c r="K575" s="253">
        <f>K576+K577+K578</f>
        <v>-120</v>
      </c>
      <c r="L575" s="253" t="e">
        <f>L576+L577+L578</f>
        <v>#REF!</v>
      </c>
      <c r="M575" s="253" t="e">
        <f>M576+M577+M578</f>
        <v>#REF!</v>
      </c>
      <c r="N575" s="253" t="e">
        <f t="shared" ref="N575:X575" si="556">N576+N577+N578</f>
        <v>#REF!</v>
      </c>
      <c r="O575" s="253" t="e">
        <f t="shared" si="556"/>
        <v>#REF!</v>
      </c>
      <c r="P575" s="253" t="e">
        <f t="shared" si="556"/>
        <v>#REF!</v>
      </c>
      <c r="Q575" s="253" t="e">
        <f t="shared" si="556"/>
        <v>#REF!</v>
      </c>
      <c r="R575" s="253" t="e">
        <f t="shared" si="556"/>
        <v>#REF!</v>
      </c>
      <c r="S575" s="253" t="e">
        <f t="shared" si="556"/>
        <v>#REF!</v>
      </c>
      <c r="T575" s="253" t="e">
        <f t="shared" si="556"/>
        <v>#REF!</v>
      </c>
      <c r="U575" s="253" t="e">
        <f t="shared" si="556"/>
        <v>#REF!</v>
      </c>
      <c r="V575" s="253" t="e">
        <f t="shared" si="556"/>
        <v>#REF!</v>
      </c>
      <c r="W575" s="253" t="e">
        <f t="shared" si="556"/>
        <v>#REF!</v>
      </c>
      <c r="X575" s="253" t="e">
        <f t="shared" si="556"/>
        <v>#REF!</v>
      </c>
      <c r="Y575" s="253" t="e">
        <f t="shared" ref="Y575" si="557">Y576+Y577+Y578</f>
        <v>#REF!</v>
      </c>
    </row>
    <row r="576" spans="1:25" ht="27" hidden="1" customHeight="1" x14ac:dyDescent="0.2">
      <c r="A576" s="255" t="s">
        <v>513</v>
      </c>
      <c r="B576" s="267">
        <v>801</v>
      </c>
      <c r="C576" s="248" t="s">
        <v>194</v>
      </c>
      <c r="D576" s="248" t="s">
        <v>212</v>
      </c>
      <c r="E576" s="248" t="s">
        <v>524</v>
      </c>
      <c r="F576" s="248" t="s">
        <v>94</v>
      </c>
      <c r="G576" s="253"/>
      <c r="H576" s="253"/>
      <c r="I576" s="253">
        <v>-10</v>
      </c>
      <c r="J576" s="253" t="e">
        <f>#REF!+I576</f>
        <v>#REF!</v>
      </c>
      <c r="K576" s="253">
        <v>-10</v>
      </c>
      <c r="L576" s="253" t="e">
        <f>#REF!+J576</f>
        <v>#REF!</v>
      </c>
      <c r="M576" s="253" t="e">
        <f>#REF!+K576</f>
        <v>#REF!</v>
      </c>
      <c r="N576" s="253" t="e">
        <f>#REF!+L576</f>
        <v>#REF!</v>
      </c>
      <c r="O576" s="253" t="e">
        <f>#REF!+M576</f>
        <v>#REF!</v>
      </c>
      <c r="P576" s="253" t="e">
        <f>#REF!+N576</f>
        <v>#REF!</v>
      </c>
      <c r="Q576" s="253" t="e">
        <f>#REF!+O576</f>
        <v>#REF!</v>
      </c>
      <c r="R576" s="253" t="e">
        <f>#REF!+P576</f>
        <v>#REF!</v>
      </c>
      <c r="S576" s="253" t="e">
        <f>#REF!+Q576</f>
        <v>#REF!</v>
      </c>
      <c r="T576" s="253" t="e">
        <f>#REF!+R576</f>
        <v>#REF!</v>
      </c>
      <c r="U576" s="253" t="e">
        <f>#REF!+S576</f>
        <v>#REF!</v>
      </c>
      <c r="V576" s="253" t="e">
        <f>#REF!+T576</f>
        <v>#REF!</v>
      </c>
      <c r="W576" s="253" t="e">
        <f>#REF!+U576</f>
        <v>#REF!</v>
      </c>
      <c r="X576" s="253" t="e">
        <f>#REF!+V576</f>
        <v>#REF!</v>
      </c>
      <c r="Y576" s="253" t="e">
        <f>#REF!+W576</f>
        <v>#REF!</v>
      </c>
    </row>
    <row r="577" spans="1:25" ht="27.75" hidden="1" customHeight="1" x14ac:dyDescent="0.2">
      <c r="A577" s="255" t="s">
        <v>735</v>
      </c>
      <c r="B577" s="267">
        <v>801</v>
      </c>
      <c r="C577" s="248" t="s">
        <v>194</v>
      </c>
      <c r="D577" s="248" t="s">
        <v>212</v>
      </c>
      <c r="E577" s="248" t="s">
        <v>525</v>
      </c>
      <c r="F577" s="248" t="s">
        <v>94</v>
      </c>
      <c r="G577" s="253"/>
      <c r="H577" s="253"/>
      <c r="I577" s="253">
        <v>-10</v>
      </c>
      <c r="J577" s="253" t="e">
        <f>#REF!+I577</f>
        <v>#REF!</v>
      </c>
      <c r="K577" s="253">
        <v>-10</v>
      </c>
      <c r="L577" s="253" t="e">
        <f>#REF!+J577</f>
        <v>#REF!</v>
      </c>
      <c r="M577" s="253" t="e">
        <f>#REF!+K577</f>
        <v>#REF!</v>
      </c>
      <c r="N577" s="253" t="e">
        <f>#REF!+L577</f>
        <v>#REF!</v>
      </c>
      <c r="O577" s="253" t="e">
        <f>#REF!+M577</f>
        <v>#REF!</v>
      </c>
      <c r="P577" s="253" t="e">
        <f>#REF!+N577</f>
        <v>#REF!</v>
      </c>
      <c r="Q577" s="253" t="e">
        <f>#REF!+O577</f>
        <v>#REF!</v>
      </c>
      <c r="R577" s="253" t="e">
        <f>#REF!+P577</f>
        <v>#REF!</v>
      </c>
      <c r="S577" s="253" t="e">
        <f>#REF!+Q577</f>
        <v>#REF!</v>
      </c>
      <c r="T577" s="253" t="e">
        <f>#REF!+R577</f>
        <v>#REF!</v>
      </c>
      <c r="U577" s="253" t="e">
        <f>#REF!+S577</f>
        <v>#REF!</v>
      </c>
      <c r="V577" s="253" t="e">
        <f>#REF!+T577</f>
        <v>#REF!</v>
      </c>
      <c r="W577" s="253" t="e">
        <f>#REF!+U577</f>
        <v>#REF!</v>
      </c>
      <c r="X577" s="253" t="e">
        <f>#REF!+V577</f>
        <v>#REF!</v>
      </c>
      <c r="Y577" s="253" t="e">
        <f>#REF!+W577</f>
        <v>#REF!</v>
      </c>
    </row>
    <row r="578" spans="1:25" hidden="1" x14ac:dyDescent="0.2">
      <c r="A578" s="255" t="s">
        <v>514</v>
      </c>
      <c r="B578" s="267">
        <v>801</v>
      </c>
      <c r="C578" s="248" t="s">
        <v>194</v>
      </c>
      <c r="D578" s="248" t="s">
        <v>212</v>
      </c>
      <c r="E578" s="248" t="s">
        <v>528</v>
      </c>
      <c r="F578" s="248" t="s">
        <v>94</v>
      </c>
      <c r="G578" s="253"/>
      <c r="H578" s="253"/>
      <c r="I578" s="253">
        <v>-100</v>
      </c>
      <c r="J578" s="253" t="e">
        <f>#REF!+I578</f>
        <v>#REF!</v>
      </c>
      <c r="K578" s="253">
        <v>-100</v>
      </c>
      <c r="L578" s="253" t="e">
        <f>#REF!+J578</f>
        <v>#REF!</v>
      </c>
      <c r="M578" s="253" t="e">
        <f>#REF!+K578</f>
        <v>#REF!</v>
      </c>
      <c r="N578" s="253" t="e">
        <f>#REF!+L578</f>
        <v>#REF!</v>
      </c>
      <c r="O578" s="253" t="e">
        <f>#REF!+M578</f>
        <v>#REF!</v>
      </c>
      <c r="P578" s="253" t="e">
        <f>#REF!+N578</f>
        <v>#REF!</v>
      </c>
      <c r="Q578" s="253" t="e">
        <f>#REF!+O578</f>
        <v>#REF!</v>
      </c>
      <c r="R578" s="253" t="e">
        <f>#REF!+P578</f>
        <v>#REF!</v>
      </c>
      <c r="S578" s="253" t="e">
        <f>#REF!+Q578</f>
        <v>#REF!</v>
      </c>
      <c r="T578" s="253" t="e">
        <f>#REF!+R578</f>
        <v>#REF!</v>
      </c>
      <c r="U578" s="253" t="e">
        <f>#REF!+S578</f>
        <v>#REF!</v>
      </c>
      <c r="V578" s="253" t="e">
        <f>#REF!+T578</f>
        <v>#REF!</v>
      </c>
      <c r="W578" s="253" t="e">
        <f>#REF!+U578</f>
        <v>#REF!</v>
      </c>
      <c r="X578" s="253" t="e">
        <f>#REF!+V578</f>
        <v>#REF!</v>
      </c>
      <c r="Y578" s="253" t="e">
        <f>#REF!+W578</f>
        <v>#REF!</v>
      </c>
    </row>
    <row r="579" spans="1:25" hidden="1" x14ac:dyDescent="0.2">
      <c r="A579" s="255" t="s">
        <v>404</v>
      </c>
      <c r="B579" s="267">
        <v>801</v>
      </c>
      <c r="C579" s="248" t="s">
        <v>194</v>
      </c>
      <c r="D579" s="248" t="s">
        <v>212</v>
      </c>
      <c r="E579" s="248" t="s">
        <v>62</v>
      </c>
      <c r="F579" s="248"/>
      <c r="G579" s="253"/>
      <c r="H579" s="253"/>
      <c r="I579" s="253">
        <f>I580+I583+I587+I589+I585</f>
        <v>-120</v>
      </c>
      <c r="J579" s="253">
        <f>J580+J583+J587+J589+J585</f>
        <v>-120</v>
      </c>
      <c r="K579" s="253">
        <f>K580+K583+K587+K589+K585</f>
        <v>-120</v>
      </c>
      <c r="L579" s="253">
        <f>L580+L583+L587+L589+L585</f>
        <v>-120</v>
      </c>
      <c r="M579" s="253">
        <f>M580+M583+M587+M589+M585</f>
        <v>-240</v>
      </c>
      <c r="N579" s="253">
        <f t="shared" ref="N579:X579" si="558">N580+N583+N587+N589+N585</f>
        <v>-240</v>
      </c>
      <c r="O579" s="253">
        <f t="shared" si="558"/>
        <v>-360</v>
      </c>
      <c r="P579" s="253">
        <f t="shared" si="558"/>
        <v>-360</v>
      </c>
      <c r="Q579" s="253">
        <f t="shared" si="558"/>
        <v>-600</v>
      </c>
      <c r="R579" s="253">
        <f t="shared" si="558"/>
        <v>-600</v>
      </c>
      <c r="S579" s="253">
        <f t="shared" si="558"/>
        <v>-960</v>
      </c>
      <c r="T579" s="253">
        <f t="shared" si="558"/>
        <v>-960</v>
      </c>
      <c r="U579" s="253">
        <f t="shared" si="558"/>
        <v>-1560</v>
      </c>
      <c r="V579" s="253">
        <f t="shared" si="558"/>
        <v>-1560</v>
      </c>
      <c r="W579" s="253">
        <f t="shared" si="558"/>
        <v>-2520</v>
      </c>
      <c r="X579" s="253">
        <f t="shared" si="558"/>
        <v>-2520</v>
      </c>
      <c r="Y579" s="253">
        <f t="shared" ref="Y579" si="559">Y580+Y583+Y587+Y589+Y585</f>
        <v>-4080</v>
      </c>
    </row>
    <row r="580" spans="1:25" ht="30" hidden="1" x14ac:dyDescent="0.2">
      <c r="A580" s="255" t="s">
        <v>376</v>
      </c>
      <c r="B580" s="245">
        <v>801</v>
      </c>
      <c r="C580" s="248" t="s">
        <v>194</v>
      </c>
      <c r="D580" s="248" t="s">
        <v>212</v>
      </c>
      <c r="E580" s="248" t="s">
        <v>177</v>
      </c>
      <c r="F580" s="248"/>
      <c r="G580" s="253"/>
      <c r="H580" s="253"/>
      <c r="I580" s="253"/>
      <c r="J580" s="253">
        <f>J582+J581</f>
        <v>0</v>
      </c>
      <c r="K580" s="253"/>
      <c r="L580" s="253">
        <f>L582+L581</f>
        <v>0</v>
      </c>
      <c r="M580" s="253">
        <f>M582+M581</f>
        <v>0</v>
      </c>
      <c r="N580" s="253">
        <f t="shared" ref="N580:X580" si="560">N582+N581</f>
        <v>0</v>
      </c>
      <c r="O580" s="253">
        <f t="shared" si="560"/>
        <v>0</v>
      </c>
      <c r="P580" s="253">
        <f t="shared" si="560"/>
        <v>0</v>
      </c>
      <c r="Q580" s="253">
        <f t="shared" si="560"/>
        <v>0</v>
      </c>
      <c r="R580" s="253">
        <f t="shared" si="560"/>
        <v>0</v>
      </c>
      <c r="S580" s="253">
        <f t="shared" si="560"/>
        <v>0</v>
      </c>
      <c r="T580" s="253">
        <f t="shared" si="560"/>
        <v>0</v>
      </c>
      <c r="U580" s="253">
        <f t="shared" si="560"/>
        <v>0</v>
      </c>
      <c r="V580" s="253">
        <f t="shared" si="560"/>
        <v>0</v>
      </c>
      <c r="W580" s="253">
        <f t="shared" si="560"/>
        <v>0</v>
      </c>
      <c r="X580" s="253">
        <f t="shared" si="560"/>
        <v>0</v>
      </c>
      <c r="Y580" s="253">
        <f t="shared" ref="Y580" si="561">Y582+Y581</f>
        <v>0</v>
      </c>
    </row>
    <row r="581" spans="1:25" hidden="1" x14ac:dyDescent="0.2">
      <c r="A581" s="255" t="s">
        <v>93</v>
      </c>
      <c r="B581" s="267">
        <v>801</v>
      </c>
      <c r="C581" s="248" t="s">
        <v>194</v>
      </c>
      <c r="D581" s="248" t="s">
        <v>212</v>
      </c>
      <c r="E581" s="248" t="s">
        <v>177</v>
      </c>
      <c r="F581" s="248" t="s">
        <v>94</v>
      </c>
      <c r="G581" s="253"/>
      <c r="H581" s="253"/>
      <c r="I581" s="253"/>
      <c r="J581" s="253">
        <f>G581+I581</f>
        <v>0</v>
      </c>
      <c r="K581" s="253"/>
      <c r="L581" s="253">
        <f>H581+J581</f>
        <v>0</v>
      </c>
      <c r="M581" s="253">
        <f>I581+K581</f>
        <v>0</v>
      </c>
      <c r="N581" s="253">
        <f t="shared" ref="N581:O582" si="562">J581+L581</f>
        <v>0</v>
      </c>
      <c r="O581" s="253">
        <f t="shared" si="562"/>
        <v>0</v>
      </c>
      <c r="P581" s="253">
        <f>L581+N581</f>
        <v>0</v>
      </c>
      <c r="Q581" s="253">
        <f t="shared" ref="Q581:Y582" si="563">M581+O581</f>
        <v>0</v>
      </c>
      <c r="R581" s="253">
        <f t="shared" si="563"/>
        <v>0</v>
      </c>
      <c r="S581" s="253">
        <f t="shared" si="563"/>
        <v>0</v>
      </c>
      <c r="T581" s="253">
        <f t="shared" si="563"/>
        <v>0</v>
      </c>
      <c r="U581" s="253">
        <f t="shared" si="563"/>
        <v>0</v>
      </c>
      <c r="V581" s="253">
        <f t="shared" si="563"/>
        <v>0</v>
      </c>
      <c r="W581" s="253">
        <f t="shared" si="563"/>
        <v>0</v>
      </c>
      <c r="X581" s="253">
        <f t="shared" si="563"/>
        <v>0</v>
      </c>
      <c r="Y581" s="253">
        <f t="shared" si="563"/>
        <v>0</v>
      </c>
    </row>
    <row r="582" spans="1:25" ht="12.75" hidden="1" customHeight="1" x14ac:dyDescent="0.2">
      <c r="A582" s="255" t="s">
        <v>93</v>
      </c>
      <c r="B582" s="267">
        <v>801</v>
      </c>
      <c r="C582" s="248" t="s">
        <v>194</v>
      </c>
      <c r="D582" s="248" t="s">
        <v>212</v>
      </c>
      <c r="E582" s="248" t="s">
        <v>177</v>
      </c>
      <c r="F582" s="248" t="s">
        <v>64</v>
      </c>
      <c r="G582" s="253"/>
      <c r="H582" s="253"/>
      <c r="I582" s="253"/>
      <c r="J582" s="253">
        <f>G582+I582</f>
        <v>0</v>
      </c>
      <c r="K582" s="253"/>
      <c r="L582" s="253">
        <f>H582+J582</f>
        <v>0</v>
      </c>
      <c r="M582" s="253">
        <f>I582+K582</f>
        <v>0</v>
      </c>
      <c r="N582" s="253">
        <f t="shared" si="562"/>
        <v>0</v>
      </c>
      <c r="O582" s="253">
        <f t="shared" si="562"/>
        <v>0</v>
      </c>
      <c r="P582" s="253">
        <f>L582+N582</f>
        <v>0</v>
      </c>
      <c r="Q582" s="253">
        <f t="shared" si="563"/>
        <v>0</v>
      </c>
      <c r="R582" s="253">
        <f t="shared" si="563"/>
        <v>0</v>
      </c>
      <c r="S582" s="253">
        <f t="shared" si="563"/>
        <v>0</v>
      </c>
      <c r="T582" s="253">
        <f t="shared" si="563"/>
        <v>0</v>
      </c>
      <c r="U582" s="253">
        <f t="shared" si="563"/>
        <v>0</v>
      </c>
      <c r="V582" s="253">
        <f t="shared" si="563"/>
        <v>0</v>
      </c>
      <c r="W582" s="253">
        <f t="shared" si="563"/>
        <v>0</v>
      </c>
      <c r="X582" s="253">
        <f t="shared" si="563"/>
        <v>0</v>
      </c>
      <c r="Y582" s="253">
        <f t="shared" si="563"/>
        <v>0</v>
      </c>
    </row>
    <row r="583" spans="1:25" ht="38.25" hidden="1" customHeight="1" x14ac:dyDescent="0.2">
      <c r="A583" s="255" t="s">
        <v>377</v>
      </c>
      <c r="B583" s="267">
        <v>801</v>
      </c>
      <c r="C583" s="248" t="s">
        <v>194</v>
      </c>
      <c r="D583" s="248" t="s">
        <v>212</v>
      </c>
      <c r="E583" s="248" t="s">
        <v>133</v>
      </c>
      <c r="F583" s="248"/>
      <c r="G583" s="253"/>
      <c r="H583" s="253"/>
      <c r="I583" s="253"/>
      <c r="J583" s="253">
        <f>J584</f>
        <v>0</v>
      </c>
      <c r="K583" s="253"/>
      <c r="L583" s="253">
        <f>L584</f>
        <v>0</v>
      </c>
      <c r="M583" s="253">
        <f>M584</f>
        <v>0</v>
      </c>
      <c r="N583" s="253">
        <f t="shared" ref="N583:Y583" si="564">N584</f>
        <v>0</v>
      </c>
      <c r="O583" s="253">
        <f t="shared" si="564"/>
        <v>0</v>
      </c>
      <c r="P583" s="253">
        <f t="shared" si="564"/>
        <v>0</v>
      </c>
      <c r="Q583" s="253">
        <f t="shared" si="564"/>
        <v>0</v>
      </c>
      <c r="R583" s="253">
        <f t="shared" si="564"/>
        <v>0</v>
      </c>
      <c r="S583" s="253">
        <f t="shared" si="564"/>
        <v>0</v>
      </c>
      <c r="T583" s="253">
        <f t="shared" si="564"/>
        <v>0</v>
      </c>
      <c r="U583" s="253">
        <f t="shared" si="564"/>
        <v>0</v>
      </c>
      <c r="V583" s="253">
        <f t="shared" si="564"/>
        <v>0</v>
      </c>
      <c r="W583" s="253">
        <f t="shared" si="564"/>
        <v>0</v>
      </c>
      <c r="X583" s="253">
        <f t="shared" si="564"/>
        <v>0</v>
      </c>
      <c r="Y583" s="253">
        <f t="shared" si="564"/>
        <v>0</v>
      </c>
    </row>
    <row r="584" spans="1:25" ht="24.75" hidden="1" customHeight="1" x14ac:dyDescent="0.2">
      <c r="A584" s="255" t="s">
        <v>93</v>
      </c>
      <c r="B584" s="267">
        <v>801</v>
      </c>
      <c r="C584" s="248" t="s">
        <v>194</v>
      </c>
      <c r="D584" s="248" t="s">
        <v>212</v>
      </c>
      <c r="E584" s="248" t="s">
        <v>133</v>
      </c>
      <c r="F584" s="248" t="s">
        <v>94</v>
      </c>
      <c r="G584" s="253"/>
      <c r="H584" s="253"/>
      <c r="I584" s="253"/>
      <c r="J584" s="253">
        <f>G584+I584</f>
        <v>0</v>
      </c>
      <c r="K584" s="253"/>
      <c r="L584" s="253">
        <f>H584+J584</f>
        <v>0</v>
      </c>
      <c r="M584" s="253">
        <f>I584+K584</f>
        <v>0</v>
      </c>
      <c r="N584" s="253">
        <f t="shared" ref="N584:O584" si="565">J584+L584</f>
        <v>0</v>
      </c>
      <c r="O584" s="253">
        <f t="shared" si="565"/>
        <v>0</v>
      </c>
      <c r="P584" s="253">
        <f>L584+N584</f>
        <v>0</v>
      </c>
      <c r="Q584" s="253">
        <f t="shared" ref="Q584:Y584" si="566">M584+O584</f>
        <v>0</v>
      </c>
      <c r="R584" s="253">
        <f t="shared" si="566"/>
        <v>0</v>
      </c>
      <c r="S584" s="253">
        <f t="shared" si="566"/>
        <v>0</v>
      </c>
      <c r="T584" s="253">
        <f t="shared" si="566"/>
        <v>0</v>
      </c>
      <c r="U584" s="253">
        <f t="shared" si="566"/>
        <v>0</v>
      </c>
      <c r="V584" s="253">
        <f t="shared" si="566"/>
        <v>0</v>
      </c>
      <c r="W584" s="253">
        <f t="shared" si="566"/>
        <v>0</v>
      </c>
      <c r="X584" s="253">
        <f t="shared" si="566"/>
        <v>0</v>
      </c>
      <c r="Y584" s="253">
        <f t="shared" si="566"/>
        <v>0</v>
      </c>
    </row>
    <row r="585" spans="1:25" ht="16.5" hidden="1" customHeight="1" x14ac:dyDescent="0.2">
      <c r="A585" s="255" t="s">
        <v>1002</v>
      </c>
      <c r="B585" s="267">
        <v>801</v>
      </c>
      <c r="C585" s="248" t="s">
        <v>194</v>
      </c>
      <c r="D585" s="248" t="s">
        <v>212</v>
      </c>
      <c r="E585" s="248" t="s">
        <v>548</v>
      </c>
      <c r="F585" s="248"/>
      <c r="G585" s="253"/>
      <c r="H585" s="253"/>
      <c r="I585" s="253">
        <f>I586</f>
        <v>-100</v>
      </c>
      <c r="J585" s="253">
        <f>J586</f>
        <v>-100</v>
      </c>
      <c r="K585" s="253">
        <f>K586</f>
        <v>-100</v>
      </c>
      <c r="L585" s="253">
        <f>L586</f>
        <v>-100</v>
      </c>
      <c r="M585" s="253">
        <f>M586</f>
        <v>-200</v>
      </c>
      <c r="N585" s="253">
        <f t="shared" ref="N585:Y585" si="567">N586</f>
        <v>-200</v>
      </c>
      <c r="O585" s="253">
        <f t="shared" si="567"/>
        <v>-300</v>
      </c>
      <c r="P585" s="253">
        <f t="shared" si="567"/>
        <v>-300</v>
      </c>
      <c r="Q585" s="253">
        <f t="shared" si="567"/>
        <v>-500</v>
      </c>
      <c r="R585" s="253">
        <f t="shared" si="567"/>
        <v>-500</v>
      </c>
      <c r="S585" s="253">
        <f t="shared" si="567"/>
        <v>-800</v>
      </c>
      <c r="T585" s="253">
        <f t="shared" si="567"/>
        <v>-800</v>
      </c>
      <c r="U585" s="253">
        <f t="shared" si="567"/>
        <v>-1300</v>
      </c>
      <c r="V585" s="253">
        <f t="shared" si="567"/>
        <v>-1300</v>
      </c>
      <c r="W585" s="253">
        <f t="shared" si="567"/>
        <v>-2100</v>
      </c>
      <c r="X585" s="253">
        <f t="shared" si="567"/>
        <v>-2100</v>
      </c>
      <c r="Y585" s="253">
        <f t="shared" si="567"/>
        <v>-3400</v>
      </c>
    </row>
    <row r="586" spans="1:25" ht="17.25" hidden="1" customHeight="1" x14ac:dyDescent="0.2">
      <c r="A586" s="255" t="s">
        <v>93</v>
      </c>
      <c r="B586" s="267">
        <v>801</v>
      </c>
      <c r="C586" s="248" t="s">
        <v>194</v>
      </c>
      <c r="D586" s="248" t="s">
        <v>212</v>
      </c>
      <c r="E586" s="248" t="s">
        <v>548</v>
      </c>
      <c r="F586" s="248" t="s">
        <v>94</v>
      </c>
      <c r="G586" s="253"/>
      <c r="H586" s="253"/>
      <c r="I586" s="253">
        <v>-100</v>
      </c>
      <c r="J586" s="253">
        <f>G586+I586</f>
        <v>-100</v>
      </c>
      <c r="K586" s="253">
        <v>-100</v>
      </c>
      <c r="L586" s="253">
        <f>H586+J586</f>
        <v>-100</v>
      </c>
      <c r="M586" s="253">
        <f>I586+K586</f>
        <v>-200</v>
      </c>
      <c r="N586" s="253">
        <f t="shared" ref="N586:O586" si="568">J586+L586</f>
        <v>-200</v>
      </c>
      <c r="O586" s="253">
        <f t="shared" si="568"/>
        <v>-300</v>
      </c>
      <c r="P586" s="253">
        <f>L586+N586</f>
        <v>-300</v>
      </c>
      <c r="Q586" s="253">
        <f t="shared" ref="Q586:Y586" si="569">M586+O586</f>
        <v>-500</v>
      </c>
      <c r="R586" s="253">
        <f t="shared" si="569"/>
        <v>-500</v>
      </c>
      <c r="S586" s="253">
        <f t="shared" si="569"/>
        <v>-800</v>
      </c>
      <c r="T586" s="253">
        <f t="shared" si="569"/>
        <v>-800</v>
      </c>
      <c r="U586" s="253">
        <f t="shared" si="569"/>
        <v>-1300</v>
      </c>
      <c r="V586" s="253">
        <f t="shared" si="569"/>
        <v>-1300</v>
      </c>
      <c r="W586" s="253">
        <f t="shared" si="569"/>
        <v>-2100</v>
      </c>
      <c r="X586" s="253">
        <f t="shared" si="569"/>
        <v>-2100</v>
      </c>
      <c r="Y586" s="253">
        <f t="shared" si="569"/>
        <v>-3400</v>
      </c>
    </row>
    <row r="587" spans="1:25" ht="31.5" hidden="1" customHeight="1" x14ac:dyDescent="0.2">
      <c r="A587" s="255" t="s">
        <v>425</v>
      </c>
      <c r="B587" s="267">
        <v>801</v>
      </c>
      <c r="C587" s="248" t="s">
        <v>194</v>
      </c>
      <c r="D587" s="248" t="s">
        <v>212</v>
      </c>
      <c r="E587" s="248" t="s">
        <v>548</v>
      </c>
      <c r="F587" s="248"/>
      <c r="G587" s="253"/>
      <c r="H587" s="253"/>
      <c r="I587" s="253">
        <f>I588</f>
        <v>-10</v>
      </c>
      <c r="J587" s="253">
        <f>J589</f>
        <v>-10</v>
      </c>
      <c r="K587" s="253">
        <f>K588</f>
        <v>-10</v>
      </c>
      <c r="L587" s="253">
        <f>L589</f>
        <v>-10</v>
      </c>
      <c r="M587" s="253">
        <f>M589</f>
        <v>-20</v>
      </c>
      <c r="N587" s="253">
        <f t="shared" ref="N587:X587" si="570">N589</f>
        <v>-20</v>
      </c>
      <c r="O587" s="253">
        <f t="shared" si="570"/>
        <v>-30</v>
      </c>
      <c r="P587" s="253">
        <f t="shared" si="570"/>
        <v>-30</v>
      </c>
      <c r="Q587" s="253">
        <f t="shared" si="570"/>
        <v>-50</v>
      </c>
      <c r="R587" s="253">
        <f t="shared" si="570"/>
        <v>-50</v>
      </c>
      <c r="S587" s="253">
        <f t="shared" si="570"/>
        <v>-80</v>
      </c>
      <c r="T587" s="253">
        <f t="shared" si="570"/>
        <v>-80</v>
      </c>
      <c r="U587" s="253">
        <f t="shared" si="570"/>
        <v>-130</v>
      </c>
      <c r="V587" s="253">
        <f t="shared" si="570"/>
        <v>-130</v>
      </c>
      <c r="W587" s="253">
        <f t="shared" si="570"/>
        <v>-210</v>
      </c>
      <c r="X587" s="253">
        <f t="shared" si="570"/>
        <v>-210</v>
      </c>
      <c r="Y587" s="253">
        <f t="shared" ref="Y587" si="571">Y589</f>
        <v>-340</v>
      </c>
    </row>
    <row r="588" spans="1:25" ht="18" hidden="1" customHeight="1" x14ac:dyDescent="0.2">
      <c r="A588" s="255" t="s">
        <v>93</v>
      </c>
      <c r="B588" s="267">
        <v>801</v>
      </c>
      <c r="C588" s="248" t="s">
        <v>194</v>
      </c>
      <c r="D588" s="248" t="s">
        <v>212</v>
      </c>
      <c r="E588" s="248" t="s">
        <v>548</v>
      </c>
      <c r="F588" s="248" t="s">
        <v>94</v>
      </c>
      <c r="G588" s="253"/>
      <c r="H588" s="253"/>
      <c r="I588" s="253">
        <v>-10</v>
      </c>
      <c r="J588" s="253">
        <f>G588+I588</f>
        <v>-10</v>
      </c>
      <c r="K588" s="253">
        <v>-10</v>
      </c>
      <c r="L588" s="253">
        <f>H588+J588</f>
        <v>-10</v>
      </c>
      <c r="M588" s="253">
        <f>I588+K588</f>
        <v>-20</v>
      </c>
      <c r="N588" s="253">
        <f t="shared" ref="N588:O588" si="572">J588+L588</f>
        <v>-20</v>
      </c>
      <c r="O588" s="253">
        <f t="shared" si="572"/>
        <v>-30</v>
      </c>
      <c r="P588" s="253">
        <f>L588+N588</f>
        <v>-30</v>
      </c>
      <c r="Q588" s="253">
        <f t="shared" ref="Q588:Y588" si="573">M588+O588</f>
        <v>-50</v>
      </c>
      <c r="R588" s="253">
        <f t="shared" si="573"/>
        <v>-50</v>
      </c>
      <c r="S588" s="253">
        <f t="shared" si="573"/>
        <v>-80</v>
      </c>
      <c r="T588" s="253">
        <f t="shared" si="573"/>
        <v>-80</v>
      </c>
      <c r="U588" s="253">
        <f t="shared" si="573"/>
        <v>-130</v>
      </c>
      <c r="V588" s="253">
        <f t="shared" si="573"/>
        <v>-130</v>
      </c>
      <c r="W588" s="253">
        <f t="shared" si="573"/>
        <v>-210</v>
      </c>
      <c r="X588" s="253">
        <f t="shared" si="573"/>
        <v>-210</v>
      </c>
      <c r="Y588" s="253">
        <f t="shared" si="573"/>
        <v>-340</v>
      </c>
    </row>
    <row r="589" spans="1:25" ht="27.75" hidden="1" customHeight="1" x14ac:dyDescent="0.2">
      <c r="A589" s="255" t="s">
        <v>737</v>
      </c>
      <c r="B589" s="267">
        <v>801</v>
      </c>
      <c r="C589" s="248" t="s">
        <v>194</v>
      </c>
      <c r="D589" s="248" t="s">
        <v>212</v>
      </c>
      <c r="E589" s="248" t="s">
        <v>433</v>
      </c>
      <c r="F589" s="248"/>
      <c r="G589" s="253"/>
      <c r="H589" s="253"/>
      <c r="I589" s="253">
        <f>I590</f>
        <v>-10</v>
      </c>
      <c r="J589" s="253">
        <f>J590</f>
        <v>-10</v>
      </c>
      <c r="K589" s="253">
        <f>K590</f>
        <v>-10</v>
      </c>
      <c r="L589" s="253">
        <f>L590</f>
        <v>-10</v>
      </c>
      <c r="M589" s="253">
        <f>M590</f>
        <v>-20</v>
      </c>
      <c r="N589" s="253">
        <f t="shared" ref="N589:Y589" si="574">N590</f>
        <v>-20</v>
      </c>
      <c r="O589" s="253">
        <f t="shared" si="574"/>
        <v>-30</v>
      </c>
      <c r="P589" s="253">
        <f t="shared" si="574"/>
        <v>-30</v>
      </c>
      <c r="Q589" s="253">
        <f t="shared" si="574"/>
        <v>-50</v>
      </c>
      <c r="R589" s="253">
        <f t="shared" si="574"/>
        <v>-50</v>
      </c>
      <c r="S589" s="253">
        <f t="shared" si="574"/>
        <v>-80</v>
      </c>
      <c r="T589" s="253">
        <f t="shared" si="574"/>
        <v>-80</v>
      </c>
      <c r="U589" s="253">
        <f t="shared" si="574"/>
        <v>-130</v>
      </c>
      <c r="V589" s="253">
        <f t="shared" si="574"/>
        <v>-130</v>
      </c>
      <c r="W589" s="253">
        <f t="shared" si="574"/>
        <v>-210</v>
      </c>
      <c r="X589" s="253">
        <f t="shared" si="574"/>
        <v>-210</v>
      </c>
      <c r="Y589" s="253">
        <f t="shared" si="574"/>
        <v>-340</v>
      </c>
    </row>
    <row r="590" spans="1:25" ht="18.75" hidden="1" customHeight="1" x14ac:dyDescent="0.2">
      <c r="A590" s="255" t="s">
        <v>93</v>
      </c>
      <c r="B590" s="267">
        <v>801</v>
      </c>
      <c r="C590" s="248" t="s">
        <v>194</v>
      </c>
      <c r="D590" s="248" t="s">
        <v>212</v>
      </c>
      <c r="E590" s="248" t="s">
        <v>433</v>
      </c>
      <c r="F590" s="248" t="s">
        <v>94</v>
      </c>
      <c r="G590" s="253"/>
      <c r="H590" s="253"/>
      <c r="I590" s="253">
        <v>-10</v>
      </c>
      <c r="J590" s="253">
        <f>G590+I590</f>
        <v>-10</v>
      </c>
      <c r="K590" s="253">
        <v>-10</v>
      </c>
      <c r="L590" s="253">
        <f>H590+J590</f>
        <v>-10</v>
      </c>
      <c r="M590" s="253">
        <f>I590+K590</f>
        <v>-20</v>
      </c>
      <c r="N590" s="253">
        <f t="shared" ref="N590:O590" si="575">J590+L590</f>
        <v>-20</v>
      </c>
      <c r="O590" s="253">
        <f t="shared" si="575"/>
        <v>-30</v>
      </c>
      <c r="P590" s="253">
        <f>L590+N590</f>
        <v>-30</v>
      </c>
      <c r="Q590" s="253">
        <f t="shared" ref="Q590:Y590" si="576">M590+O590</f>
        <v>-50</v>
      </c>
      <c r="R590" s="253">
        <f t="shared" si="576"/>
        <v>-50</v>
      </c>
      <c r="S590" s="253">
        <f t="shared" si="576"/>
        <v>-80</v>
      </c>
      <c r="T590" s="253">
        <f t="shared" si="576"/>
        <v>-80</v>
      </c>
      <c r="U590" s="253">
        <f t="shared" si="576"/>
        <v>-130</v>
      </c>
      <c r="V590" s="253">
        <f t="shared" si="576"/>
        <v>-130</v>
      </c>
      <c r="W590" s="253">
        <f t="shared" si="576"/>
        <v>-210</v>
      </c>
      <c r="X590" s="253">
        <f t="shared" si="576"/>
        <v>-210</v>
      </c>
      <c r="Y590" s="253">
        <f t="shared" si="576"/>
        <v>-340</v>
      </c>
    </row>
    <row r="591" spans="1:25" ht="18.75" hidden="1" customHeight="1" x14ac:dyDescent="0.2">
      <c r="A591" s="255" t="s">
        <v>466</v>
      </c>
      <c r="B591" s="267">
        <v>801</v>
      </c>
      <c r="C591" s="248" t="s">
        <v>194</v>
      </c>
      <c r="D591" s="248" t="s">
        <v>212</v>
      </c>
      <c r="E591" s="248" t="s">
        <v>802</v>
      </c>
      <c r="F591" s="248"/>
      <c r="G591" s="253"/>
      <c r="H591" s="253"/>
      <c r="I591" s="253">
        <f>I592</f>
        <v>0</v>
      </c>
      <c r="J591" s="253" t="e">
        <f>J592</f>
        <v>#REF!</v>
      </c>
      <c r="K591" s="253">
        <f>K592</f>
        <v>0</v>
      </c>
      <c r="L591" s="253" t="e">
        <f>L592</f>
        <v>#REF!</v>
      </c>
      <c r="M591" s="253" t="e">
        <f>M592</f>
        <v>#REF!</v>
      </c>
      <c r="N591" s="253" t="e">
        <f t="shared" ref="N591:Y591" si="577">N592</f>
        <v>#REF!</v>
      </c>
      <c r="O591" s="253" t="e">
        <f t="shared" si="577"/>
        <v>#REF!</v>
      </c>
      <c r="P591" s="253" t="e">
        <f t="shared" si="577"/>
        <v>#REF!</v>
      </c>
      <c r="Q591" s="253" t="e">
        <f t="shared" si="577"/>
        <v>#REF!</v>
      </c>
      <c r="R591" s="253" t="e">
        <f t="shared" si="577"/>
        <v>#REF!</v>
      </c>
      <c r="S591" s="253" t="e">
        <f t="shared" si="577"/>
        <v>#REF!</v>
      </c>
      <c r="T591" s="253" t="e">
        <f t="shared" si="577"/>
        <v>#REF!</v>
      </c>
      <c r="U591" s="253" t="e">
        <f t="shared" si="577"/>
        <v>#REF!</v>
      </c>
      <c r="V591" s="253" t="e">
        <f t="shared" si="577"/>
        <v>#REF!</v>
      </c>
      <c r="W591" s="253" t="e">
        <f t="shared" si="577"/>
        <v>#REF!</v>
      </c>
      <c r="X591" s="253" t="e">
        <f t="shared" si="577"/>
        <v>#REF!</v>
      </c>
      <c r="Y591" s="253" t="e">
        <f t="shared" si="577"/>
        <v>#REF!</v>
      </c>
    </row>
    <row r="592" spans="1:25" ht="18.75" hidden="1" customHeight="1" x14ac:dyDescent="0.2">
      <c r="A592" s="255" t="s">
        <v>318</v>
      </c>
      <c r="B592" s="267" t="s">
        <v>146</v>
      </c>
      <c r="C592" s="248" t="s">
        <v>194</v>
      </c>
      <c r="D592" s="248" t="s">
        <v>212</v>
      </c>
      <c r="E592" s="248" t="s">
        <v>802</v>
      </c>
      <c r="F592" s="248" t="s">
        <v>319</v>
      </c>
      <c r="G592" s="253"/>
      <c r="H592" s="253"/>
      <c r="I592" s="253">
        <v>0</v>
      </c>
      <c r="J592" s="253" t="e">
        <f>#REF!+I592</f>
        <v>#REF!</v>
      </c>
      <c r="K592" s="253">
        <v>0</v>
      </c>
      <c r="L592" s="253" t="e">
        <f>#REF!+J592</f>
        <v>#REF!</v>
      </c>
      <c r="M592" s="253" t="e">
        <f>#REF!+K592</f>
        <v>#REF!</v>
      </c>
      <c r="N592" s="253" t="e">
        <f>#REF!+L592</f>
        <v>#REF!</v>
      </c>
      <c r="O592" s="253" t="e">
        <f>#REF!+M592</f>
        <v>#REF!</v>
      </c>
      <c r="P592" s="253" t="e">
        <f>#REF!+N592</f>
        <v>#REF!</v>
      </c>
      <c r="Q592" s="253" t="e">
        <f>#REF!+O592</f>
        <v>#REF!</v>
      </c>
      <c r="R592" s="253" t="e">
        <f>#REF!+P592</f>
        <v>#REF!</v>
      </c>
      <c r="S592" s="253" t="e">
        <f>#REF!+Q592</f>
        <v>#REF!</v>
      </c>
      <c r="T592" s="253" t="e">
        <f>#REF!+R592</f>
        <v>#REF!</v>
      </c>
      <c r="U592" s="253" t="e">
        <f>#REF!+S592</f>
        <v>#REF!</v>
      </c>
      <c r="V592" s="253" t="e">
        <f>#REF!+T592</f>
        <v>#REF!</v>
      </c>
      <c r="W592" s="253" t="e">
        <f>#REF!+U592</f>
        <v>#REF!</v>
      </c>
      <c r="X592" s="253" t="e">
        <f>#REF!+V592</f>
        <v>#REF!</v>
      </c>
      <c r="Y592" s="253" t="e">
        <f>#REF!+W592</f>
        <v>#REF!</v>
      </c>
    </row>
    <row r="593" spans="1:25" ht="43.5" customHeight="1" x14ac:dyDescent="0.2">
      <c r="A593" s="255" t="s">
        <v>981</v>
      </c>
      <c r="B593" s="267">
        <v>801</v>
      </c>
      <c r="C593" s="248" t="s">
        <v>194</v>
      </c>
      <c r="D593" s="248" t="s">
        <v>212</v>
      </c>
      <c r="E593" s="248" t="s">
        <v>801</v>
      </c>
      <c r="F593" s="248"/>
      <c r="G593" s="253">
        <f>G594+G595+G596</f>
        <v>0</v>
      </c>
      <c r="H593" s="253">
        <f>H594+H595+H596</f>
        <v>120</v>
      </c>
      <c r="I593" s="253">
        <f>I594+I595+I596</f>
        <v>0</v>
      </c>
      <c r="J593" s="253">
        <f t="shared" ref="J593:J599" si="578">H593+I593</f>
        <v>120</v>
      </c>
      <c r="K593" s="253">
        <f>K594+K595+K596</f>
        <v>0</v>
      </c>
      <c r="L593" s="253">
        <f>L594+L595+L596</f>
        <v>70</v>
      </c>
      <c r="M593" s="253">
        <f>M594+M595+M596</f>
        <v>70</v>
      </c>
      <c r="N593" s="253">
        <f t="shared" ref="N593:X593" si="579">N594+N595+N596</f>
        <v>0</v>
      </c>
      <c r="O593" s="253">
        <f t="shared" si="579"/>
        <v>70</v>
      </c>
      <c r="P593" s="253">
        <f t="shared" si="579"/>
        <v>70</v>
      </c>
      <c r="Q593" s="253">
        <f t="shared" si="579"/>
        <v>0</v>
      </c>
      <c r="R593" s="253">
        <f t="shared" si="579"/>
        <v>70</v>
      </c>
      <c r="S593" s="253">
        <f t="shared" si="579"/>
        <v>0</v>
      </c>
      <c r="T593" s="253">
        <f t="shared" si="579"/>
        <v>70</v>
      </c>
      <c r="U593" s="253">
        <f t="shared" si="579"/>
        <v>0</v>
      </c>
      <c r="V593" s="253">
        <f t="shared" si="579"/>
        <v>20</v>
      </c>
      <c r="W593" s="253">
        <f t="shared" si="579"/>
        <v>50</v>
      </c>
      <c r="X593" s="253">
        <f t="shared" si="579"/>
        <v>70</v>
      </c>
      <c r="Y593" s="253">
        <f t="shared" ref="Y593" si="580">Y594+Y595+Y596</f>
        <v>70</v>
      </c>
    </row>
    <row r="594" spans="1:25" ht="39.75" customHeight="1" x14ac:dyDescent="0.2">
      <c r="A594" s="255" t="s">
        <v>513</v>
      </c>
      <c r="B594" s="267">
        <v>801</v>
      </c>
      <c r="C594" s="248" t="s">
        <v>194</v>
      </c>
      <c r="D594" s="248" t="s">
        <v>212</v>
      </c>
      <c r="E594" s="248" t="s">
        <v>800</v>
      </c>
      <c r="F594" s="248" t="s">
        <v>94</v>
      </c>
      <c r="G594" s="253"/>
      <c r="H594" s="253">
        <v>10</v>
      </c>
      <c r="I594" s="253">
        <v>0</v>
      </c>
      <c r="J594" s="253">
        <f t="shared" si="578"/>
        <v>10</v>
      </c>
      <c r="K594" s="253">
        <v>0</v>
      </c>
      <c r="L594" s="253">
        <v>10</v>
      </c>
      <c r="M594" s="253">
        <v>10</v>
      </c>
      <c r="N594" s="253">
        <v>0</v>
      </c>
      <c r="O594" s="253">
        <f>M594+N594</f>
        <v>10</v>
      </c>
      <c r="P594" s="253">
        <v>10</v>
      </c>
      <c r="Q594" s="253">
        <v>0</v>
      </c>
      <c r="R594" s="253">
        <f t="shared" ref="R594:Y618" si="581">P594+Q594</f>
        <v>10</v>
      </c>
      <c r="S594" s="253">
        <v>0</v>
      </c>
      <c r="T594" s="253">
        <f t="shared" ref="T594:Y597" si="582">R594+S594</f>
        <v>10</v>
      </c>
      <c r="U594" s="253">
        <v>0</v>
      </c>
      <c r="V594" s="253">
        <v>10</v>
      </c>
      <c r="W594" s="253">
        <v>0</v>
      </c>
      <c r="X594" s="253">
        <f t="shared" ref="X594:X597" si="583">V594+W594</f>
        <v>10</v>
      </c>
      <c r="Y594" s="253">
        <v>10</v>
      </c>
    </row>
    <row r="595" spans="1:25" ht="32.25" customHeight="1" x14ac:dyDescent="0.2">
      <c r="A595" s="255" t="s">
        <v>735</v>
      </c>
      <c r="B595" s="267">
        <v>801</v>
      </c>
      <c r="C595" s="248" t="s">
        <v>194</v>
      </c>
      <c r="D595" s="248" t="s">
        <v>212</v>
      </c>
      <c r="E595" s="248" t="s">
        <v>799</v>
      </c>
      <c r="F595" s="248" t="s">
        <v>94</v>
      </c>
      <c r="G595" s="253"/>
      <c r="H595" s="253">
        <v>10</v>
      </c>
      <c r="I595" s="253">
        <v>0</v>
      </c>
      <c r="J595" s="253">
        <f t="shared" si="578"/>
        <v>10</v>
      </c>
      <c r="K595" s="253">
        <v>0</v>
      </c>
      <c r="L595" s="253">
        <v>10</v>
      </c>
      <c r="M595" s="253">
        <v>10</v>
      </c>
      <c r="N595" s="253">
        <v>0</v>
      </c>
      <c r="O595" s="253">
        <f t="shared" ref="O595:O597" si="584">M595+N595</f>
        <v>10</v>
      </c>
      <c r="P595" s="253">
        <v>10</v>
      </c>
      <c r="Q595" s="253">
        <v>0</v>
      </c>
      <c r="R595" s="253">
        <f t="shared" si="581"/>
        <v>10</v>
      </c>
      <c r="S595" s="253">
        <v>0</v>
      </c>
      <c r="T595" s="253">
        <f t="shared" si="582"/>
        <v>10</v>
      </c>
      <c r="U595" s="253">
        <v>0</v>
      </c>
      <c r="V595" s="253">
        <v>10</v>
      </c>
      <c r="W595" s="253">
        <v>0</v>
      </c>
      <c r="X595" s="253">
        <f t="shared" si="583"/>
        <v>10</v>
      </c>
      <c r="Y595" s="253">
        <v>10</v>
      </c>
    </row>
    <row r="596" spans="1:25" ht="18.75" customHeight="1" x14ac:dyDescent="0.2">
      <c r="A596" s="255" t="s">
        <v>514</v>
      </c>
      <c r="B596" s="267">
        <v>801</v>
      </c>
      <c r="C596" s="248" t="s">
        <v>194</v>
      </c>
      <c r="D596" s="248" t="s">
        <v>212</v>
      </c>
      <c r="E596" s="248" t="s">
        <v>798</v>
      </c>
      <c r="F596" s="248" t="s">
        <v>94</v>
      </c>
      <c r="G596" s="253"/>
      <c r="H596" s="253">
        <v>100</v>
      </c>
      <c r="I596" s="253">
        <v>0</v>
      </c>
      <c r="J596" s="253">
        <f t="shared" si="578"/>
        <v>100</v>
      </c>
      <c r="K596" s="253">
        <v>0</v>
      </c>
      <c r="L596" s="253">
        <v>50</v>
      </c>
      <c r="M596" s="253">
        <v>50</v>
      </c>
      <c r="N596" s="253">
        <v>0</v>
      </c>
      <c r="O596" s="253">
        <f t="shared" si="584"/>
        <v>50</v>
      </c>
      <c r="P596" s="253">
        <v>50</v>
      </c>
      <c r="Q596" s="253">
        <v>0</v>
      </c>
      <c r="R596" s="253">
        <f t="shared" si="581"/>
        <v>50</v>
      </c>
      <c r="S596" s="253">
        <v>0</v>
      </c>
      <c r="T596" s="253">
        <f t="shared" si="582"/>
        <v>50</v>
      </c>
      <c r="U596" s="253">
        <v>0</v>
      </c>
      <c r="V596" s="253">
        <v>0</v>
      </c>
      <c r="W596" s="253">
        <v>50</v>
      </c>
      <c r="X596" s="253">
        <f t="shared" si="583"/>
        <v>50</v>
      </c>
      <c r="Y596" s="253">
        <v>50</v>
      </c>
    </row>
    <row r="597" spans="1:25" ht="27" hidden="1" customHeight="1" x14ac:dyDescent="0.2">
      <c r="A597" s="255" t="s">
        <v>466</v>
      </c>
      <c r="B597" s="267">
        <v>801</v>
      </c>
      <c r="C597" s="248" t="s">
        <v>194</v>
      </c>
      <c r="D597" s="248" t="s">
        <v>212</v>
      </c>
      <c r="E597" s="248" t="s">
        <v>872</v>
      </c>
      <c r="F597" s="248" t="s">
        <v>94</v>
      </c>
      <c r="G597" s="253"/>
      <c r="H597" s="253">
        <v>0</v>
      </c>
      <c r="I597" s="253">
        <v>9</v>
      </c>
      <c r="J597" s="253">
        <f t="shared" si="578"/>
        <v>9</v>
      </c>
      <c r="K597" s="253">
        <v>10</v>
      </c>
      <c r="L597" s="253">
        <v>0</v>
      </c>
      <c r="M597" s="253">
        <v>0</v>
      </c>
      <c r="N597" s="253">
        <v>0</v>
      </c>
      <c r="O597" s="253">
        <f t="shared" si="584"/>
        <v>0</v>
      </c>
      <c r="P597" s="253">
        <v>0</v>
      </c>
      <c r="Q597" s="253">
        <v>0</v>
      </c>
      <c r="R597" s="253">
        <f t="shared" si="581"/>
        <v>0</v>
      </c>
      <c r="S597" s="253">
        <f t="shared" si="581"/>
        <v>0</v>
      </c>
      <c r="T597" s="253">
        <f t="shared" si="582"/>
        <v>0</v>
      </c>
      <c r="U597" s="253">
        <f t="shared" si="582"/>
        <v>0</v>
      </c>
      <c r="V597" s="253">
        <f t="shared" si="582"/>
        <v>0</v>
      </c>
      <c r="W597" s="253">
        <f t="shared" si="582"/>
        <v>0</v>
      </c>
      <c r="X597" s="253">
        <f t="shared" si="583"/>
        <v>0</v>
      </c>
      <c r="Y597" s="253">
        <f t="shared" si="582"/>
        <v>0</v>
      </c>
    </row>
    <row r="598" spans="1:25" ht="30" hidden="1" customHeight="1" x14ac:dyDescent="0.2">
      <c r="A598" s="255" t="s">
        <v>466</v>
      </c>
      <c r="B598" s="267">
        <v>801</v>
      </c>
      <c r="C598" s="248" t="s">
        <v>194</v>
      </c>
      <c r="D598" s="248" t="s">
        <v>212</v>
      </c>
      <c r="E598" s="248" t="s">
        <v>872</v>
      </c>
      <c r="F598" s="248"/>
      <c r="G598" s="253"/>
      <c r="H598" s="253">
        <f>H599</f>
        <v>800</v>
      </c>
      <c r="I598" s="253">
        <f>I599</f>
        <v>-184</v>
      </c>
      <c r="J598" s="253">
        <f t="shared" si="578"/>
        <v>616</v>
      </c>
      <c r="K598" s="253">
        <f>K599</f>
        <v>-216</v>
      </c>
      <c r="L598" s="253">
        <f>L599</f>
        <v>650</v>
      </c>
      <c r="M598" s="253">
        <f>M599</f>
        <v>650</v>
      </c>
      <c r="N598" s="253">
        <f t="shared" ref="N598:Y598" si="585">N599</f>
        <v>-650</v>
      </c>
      <c r="O598" s="253">
        <f t="shared" si="585"/>
        <v>0</v>
      </c>
      <c r="P598" s="253">
        <f t="shared" si="585"/>
        <v>0</v>
      </c>
      <c r="Q598" s="253">
        <f t="shared" si="585"/>
        <v>0</v>
      </c>
      <c r="R598" s="253">
        <f t="shared" si="585"/>
        <v>0</v>
      </c>
      <c r="S598" s="253">
        <f t="shared" si="585"/>
        <v>0</v>
      </c>
      <c r="T598" s="253">
        <f t="shared" si="585"/>
        <v>0</v>
      </c>
      <c r="U598" s="253">
        <f t="shared" si="585"/>
        <v>0</v>
      </c>
      <c r="V598" s="253">
        <f t="shared" si="585"/>
        <v>0</v>
      </c>
      <c r="W598" s="253">
        <f t="shared" si="585"/>
        <v>0</v>
      </c>
      <c r="X598" s="253">
        <f t="shared" si="585"/>
        <v>0</v>
      </c>
      <c r="Y598" s="253">
        <f t="shared" si="585"/>
        <v>0</v>
      </c>
    </row>
    <row r="599" spans="1:25" ht="18.75" hidden="1" customHeight="1" x14ac:dyDescent="0.2">
      <c r="A599" s="255" t="s">
        <v>318</v>
      </c>
      <c r="B599" s="267" t="s">
        <v>146</v>
      </c>
      <c r="C599" s="248" t="s">
        <v>194</v>
      </c>
      <c r="D599" s="248" t="s">
        <v>212</v>
      </c>
      <c r="E599" s="248" t="s">
        <v>872</v>
      </c>
      <c r="F599" s="248" t="s">
        <v>319</v>
      </c>
      <c r="G599" s="253"/>
      <c r="H599" s="253">
        <v>800</v>
      </c>
      <c r="I599" s="253">
        <f>-175-9</f>
        <v>-184</v>
      </c>
      <c r="J599" s="253">
        <f t="shared" si="578"/>
        <v>616</v>
      </c>
      <c r="K599" s="253">
        <v>-216</v>
      </c>
      <c r="L599" s="253">
        <v>650</v>
      </c>
      <c r="M599" s="253">
        <v>650</v>
      </c>
      <c r="N599" s="253">
        <v>-650</v>
      </c>
      <c r="O599" s="253">
        <f>M599+N599</f>
        <v>0</v>
      </c>
      <c r="P599" s="253">
        <v>0</v>
      </c>
      <c r="Q599" s="253">
        <v>0</v>
      </c>
      <c r="R599" s="253">
        <f t="shared" si="581"/>
        <v>0</v>
      </c>
      <c r="S599" s="253">
        <f t="shared" si="581"/>
        <v>0</v>
      </c>
      <c r="T599" s="253">
        <f t="shared" si="581"/>
        <v>0</v>
      </c>
      <c r="U599" s="253">
        <f t="shared" si="581"/>
        <v>0</v>
      </c>
      <c r="V599" s="253">
        <f t="shared" si="581"/>
        <v>0</v>
      </c>
      <c r="W599" s="253">
        <f t="shared" si="581"/>
        <v>0</v>
      </c>
      <c r="X599" s="253">
        <f t="shared" si="581"/>
        <v>0</v>
      </c>
      <c r="Y599" s="253">
        <f t="shared" si="581"/>
        <v>0</v>
      </c>
    </row>
    <row r="600" spans="1:25" ht="18.75" hidden="1" customHeight="1" x14ac:dyDescent="0.2">
      <c r="A600" s="255" t="s">
        <v>352</v>
      </c>
      <c r="B600" s="267">
        <v>801</v>
      </c>
      <c r="C600" s="248" t="s">
        <v>194</v>
      </c>
      <c r="D600" s="248" t="s">
        <v>212</v>
      </c>
      <c r="E600" s="248" t="s">
        <v>873</v>
      </c>
      <c r="F600" s="248"/>
      <c r="G600" s="253"/>
      <c r="H600" s="253"/>
      <c r="I600" s="253"/>
      <c r="J600" s="253"/>
      <c r="K600" s="253">
        <f>K601+K602</f>
        <v>206</v>
      </c>
      <c r="L600" s="253">
        <f>L601+L602</f>
        <v>0</v>
      </c>
      <c r="M600" s="253">
        <f>M601+M602</f>
        <v>0</v>
      </c>
      <c r="N600" s="253">
        <f t="shared" ref="N600:Q600" si="586">N601+N602</f>
        <v>0</v>
      </c>
      <c r="O600" s="253">
        <f t="shared" si="586"/>
        <v>0</v>
      </c>
      <c r="P600" s="253">
        <f t="shared" si="586"/>
        <v>0</v>
      </c>
      <c r="Q600" s="253">
        <f t="shared" si="586"/>
        <v>0</v>
      </c>
      <c r="R600" s="253">
        <f t="shared" si="581"/>
        <v>0</v>
      </c>
      <c r="S600" s="253">
        <f t="shared" si="581"/>
        <v>0</v>
      </c>
      <c r="T600" s="253">
        <f t="shared" si="581"/>
        <v>0</v>
      </c>
      <c r="U600" s="253">
        <f t="shared" si="581"/>
        <v>0</v>
      </c>
      <c r="V600" s="253">
        <f t="shared" si="581"/>
        <v>0</v>
      </c>
      <c r="W600" s="253">
        <f t="shared" si="581"/>
        <v>0</v>
      </c>
      <c r="X600" s="253">
        <f t="shared" si="581"/>
        <v>0</v>
      </c>
      <c r="Y600" s="253">
        <f t="shared" si="581"/>
        <v>0</v>
      </c>
    </row>
    <row r="601" spans="1:25" ht="18.75" hidden="1" customHeight="1" x14ac:dyDescent="0.2">
      <c r="A601" s="255" t="s">
        <v>919</v>
      </c>
      <c r="B601" s="267">
        <v>801</v>
      </c>
      <c r="C601" s="248" t="s">
        <v>194</v>
      </c>
      <c r="D601" s="248" t="s">
        <v>212</v>
      </c>
      <c r="E601" s="248" t="s">
        <v>873</v>
      </c>
      <c r="F601" s="248" t="s">
        <v>102</v>
      </c>
      <c r="G601" s="253"/>
      <c r="H601" s="253"/>
      <c r="I601" s="253"/>
      <c r="J601" s="253"/>
      <c r="K601" s="253">
        <v>106</v>
      </c>
      <c r="L601" s="253">
        <v>0</v>
      </c>
      <c r="M601" s="253">
        <v>0</v>
      </c>
      <c r="N601" s="253">
        <v>0</v>
      </c>
      <c r="O601" s="253">
        <v>0</v>
      </c>
      <c r="P601" s="253">
        <v>0</v>
      </c>
      <c r="Q601" s="253">
        <v>0</v>
      </c>
      <c r="R601" s="253">
        <f t="shared" si="581"/>
        <v>0</v>
      </c>
      <c r="S601" s="253">
        <f t="shared" si="581"/>
        <v>0</v>
      </c>
      <c r="T601" s="253">
        <f t="shared" si="581"/>
        <v>0</v>
      </c>
      <c r="U601" s="253">
        <f t="shared" si="581"/>
        <v>0</v>
      </c>
      <c r="V601" s="253">
        <f t="shared" si="581"/>
        <v>0</v>
      </c>
      <c r="W601" s="253">
        <f t="shared" si="581"/>
        <v>0</v>
      </c>
      <c r="X601" s="253">
        <f t="shared" si="581"/>
        <v>0</v>
      </c>
      <c r="Y601" s="253">
        <f t="shared" si="581"/>
        <v>0</v>
      </c>
    </row>
    <row r="602" spans="1:25" ht="18.75" hidden="1" customHeight="1" x14ac:dyDescent="0.2">
      <c r="A602" s="255" t="s">
        <v>93</v>
      </c>
      <c r="B602" s="267" t="s">
        <v>146</v>
      </c>
      <c r="C602" s="248" t="s">
        <v>194</v>
      </c>
      <c r="D602" s="248" t="s">
        <v>212</v>
      </c>
      <c r="E602" s="248" t="s">
        <v>873</v>
      </c>
      <c r="F602" s="248" t="s">
        <v>94</v>
      </c>
      <c r="G602" s="253"/>
      <c r="H602" s="253"/>
      <c r="I602" s="253"/>
      <c r="J602" s="253"/>
      <c r="K602" s="253">
        <v>100</v>
      </c>
      <c r="L602" s="253">
        <v>0</v>
      </c>
      <c r="M602" s="253">
        <v>0</v>
      </c>
      <c r="N602" s="253">
        <v>0</v>
      </c>
      <c r="O602" s="253">
        <v>0</v>
      </c>
      <c r="P602" s="253">
        <v>0</v>
      </c>
      <c r="Q602" s="253">
        <v>0</v>
      </c>
      <c r="R602" s="253">
        <f t="shared" si="581"/>
        <v>0</v>
      </c>
      <c r="S602" s="253">
        <f t="shared" si="581"/>
        <v>0</v>
      </c>
      <c r="T602" s="253">
        <f t="shared" si="581"/>
        <v>0</v>
      </c>
      <c r="U602" s="253">
        <f t="shared" si="581"/>
        <v>0</v>
      </c>
      <c r="V602" s="253">
        <f t="shared" si="581"/>
        <v>0</v>
      </c>
      <c r="W602" s="253">
        <f t="shared" si="581"/>
        <v>0</v>
      </c>
      <c r="X602" s="253">
        <f t="shared" si="581"/>
        <v>0</v>
      </c>
      <c r="Y602" s="253">
        <f t="shared" si="581"/>
        <v>0</v>
      </c>
    </row>
    <row r="603" spans="1:25" s="429" customFormat="1" ht="23.25" customHeight="1" x14ac:dyDescent="0.2">
      <c r="A603" s="440" t="s">
        <v>1098</v>
      </c>
      <c r="B603" s="245" t="s">
        <v>146</v>
      </c>
      <c r="C603" s="246" t="s">
        <v>194</v>
      </c>
      <c r="D603" s="246" t="s">
        <v>212</v>
      </c>
      <c r="E603" s="246" t="s">
        <v>1100</v>
      </c>
      <c r="F603" s="246"/>
      <c r="G603" s="271">
        <f>G604+G609+G610+G608</f>
        <v>0</v>
      </c>
      <c r="H603" s="271">
        <f t="shared" ref="H603:Q603" si="587">H604+H608+H609+H610+H605</f>
        <v>2206</v>
      </c>
      <c r="I603" s="271">
        <f t="shared" si="587"/>
        <v>153</v>
      </c>
      <c r="J603" s="271">
        <f t="shared" si="587"/>
        <v>2359</v>
      </c>
      <c r="K603" s="271">
        <f t="shared" si="587"/>
        <v>-103</v>
      </c>
      <c r="L603" s="271">
        <f t="shared" si="587"/>
        <v>2671</v>
      </c>
      <c r="M603" s="271">
        <f t="shared" si="587"/>
        <v>2671</v>
      </c>
      <c r="N603" s="271">
        <f t="shared" si="587"/>
        <v>972</v>
      </c>
      <c r="O603" s="271">
        <f t="shared" si="587"/>
        <v>3643</v>
      </c>
      <c r="P603" s="271">
        <f t="shared" si="587"/>
        <v>3643</v>
      </c>
      <c r="Q603" s="271">
        <f t="shared" si="587"/>
        <v>0</v>
      </c>
      <c r="R603" s="271">
        <f>R604+R605+R606+R607+R608+R609+R610+R611+R612</f>
        <v>3643</v>
      </c>
      <c r="S603" s="271">
        <f t="shared" ref="S603:U603" si="588">S604+S605+S606+S607+S608+S609+S610+S611+S612</f>
        <v>2847.2</v>
      </c>
      <c r="T603" s="271">
        <f t="shared" si="588"/>
        <v>6682.2</v>
      </c>
      <c r="U603" s="271">
        <f t="shared" si="588"/>
        <v>-343.2</v>
      </c>
      <c r="V603" s="271">
        <f>V604+V605+V606+V607+V608+V609+V610+V611+V612</f>
        <v>5563.7</v>
      </c>
      <c r="W603" s="271">
        <f t="shared" ref="W603:X603" si="589">W604+W605+W606+W607+W608+W609+W610+W611+W612</f>
        <v>554.79999999999995</v>
      </c>
      <c r="X603" s="271">
        <f t="shared" si="589"/>
        <v>6118.5</v>
      </c>
      <c r="Y603" s="271">
        <f>Y604+Y605+Y606+Y607+Y608+Y609+Y610+Y611+Y612</f>
        <v>5961</v>
      </c>
    </row>
    <row r="604" spans="1:25" ht="23.25" customHeight="1" x14ac:dyDescent="0.2">
      <c r="A604" s="255" t="s">
        <v>895</v>
      </c>
      <c r="B604" s="267" t="s">
        <v>146</v>
      </c>
      <c r="C604" s="248" t="s">
        <v>194</v>
      </c>
      <c r="D604" s="248" t="s">
        <v>212</v>
      </c>
      <c r="E604" s="248" t="s">
        <v>1100</v>
      </c>
      <c r="F604" s="248" t="s">
        <v>830</v>
      </c>
      <c r="G604" s="253"/>
      <c r="H604" s="253">
        <v>2123</v>
      </c>
      <c r="I604" s="253">
        <f>-373+118</f>
        <v>-255</v>
      </c>
      <c r="J604" s="253">
        <f>H604+I604</f>
        <v>1868</v>
      </c>
      <c r="K604" s="253">
        <v>-118</v>
      </c>
      <c r="L604" s="253">
        <v>1960</v>
      </c>
      <c r="M604" s="253">
        <v>1960</v>
      </c>
      <c r="N604" s="253">
        <v>745</v>
      </c>
      <c r="O604" s="253">
        <f>M604+N604</f>
        <v>2705</v>
      </c>
      <c r="P604" s="253">
        <v>2705</v>
      </c>
      <c r="Q604" s="253">
        <v>0</v>
      </c>
      <c r="R604" s="253">
        <f t="shared" si="581"/>
        <v>2705</v>
      </c>
      <c r="S604" s="253">
        <f>1190.2</f>
        <v>1190.2</v>
      </c>
      <c r="T604" s="253">
        <f t="shared" ref="T604:T611" si="590">R604+S604</f>
        <v>3895.2</v>
      </c>
      <c r="U604" s="253">
        <f>-296.2+168</f>
        <v>-128.19999999999999</v>
      </c>
      <c r="V604" s="253">
        <v>3895.2</v>
      </c>
      <c r="W604" s="253">
        <v>287.8</v>
      </c>
      <c r="X604" s="253">
        <f t="shared" ref="X604:Y611" si="591">V604+W604</f>
        <v>4183</v>
      </c>
      <c r="Y604" s="253">
        <v>4183</v>
      </c>
    </row>
    <row r="605" spans="1:25" ht="34.5" customHeight="1" x14ac:dyDescent="0.2">
      <c r="A605" s="371" t="s">
        <v>898</v>
      </c>
      <c r="B605" s="267" t="s">
        <v>146</v>
      </c>
      <c r="C605" s="248" t="s">
        <v>194</v>
      </c>
      <c r="D605" s="248" t="s">
        <v>212</v>
      </c>
      <c r="E605" s="248" t="s">
        <v>1100</v>
      </c>
      <c r="F605" s="248" t="s">
        <v>897</v>
      </c>
      <c r="G605" s="253"/>
      <c r="H605" s="253">
        <v>0</v>
      </c>
      <c r="I605" s="253">
        <f>373+35</f>
        <v>408</v>
      </c>
      <c r="J605" s="253">
        <f>H605+I605</f>
        <v>408</v>
      </c>
      <c r="K605" s="253">
        <v>15</v>
      </c>
      <c r="L605" s="253">
        <v>590</v>
      </c>
      <c r="M605" s="253">
        <v>590</v>
      </c>
      <c r="N605" s="253">
        <v>227</v>
      </c>
      <c r="O605" s="253">
        <f t="shared" ref="O605:O610" si="592">M605+N605</f>
        <v>817</v>
      </c>
      <c r="P605" s="253">
        <v>817</v>
      </c>
      <c r="Q605" s="253">
        <v>0</v>
      </c>
      <c r="R605" s="253">
        <f t="shared" si="581"/>
        <v>817</v>
      </c>
      <c r="S605" s="253">
        <f>360</f>
        <v>360</v>
      </c>
      <c r="T605" s="253">
        <f t="shared" si="590"/>
        <v>1177</v>
      </c>
      <c r="U605" s="253">
        <f>-90+51</f>
        <v>-39</v>
      </c>
      <c r="V605" s="253">
        <v>1177</v>
      </c>
      <c r="W605" s="253">
        <v>267</v>
      </c>
      <c r="X605" s="253">
        <f t="shared" si="591"/>
        <v>1444</v>
      </c>
      <c r="Y605" s="253">
        <v>1444</v>
      </c>
    </row>
    <row r="606" spans="1:25" ht="18.75" hidden="1" customHeight="1" x14ac:dyDescent="0.2">
      <c r="A606" s="255" t="s">
        <v>895</v>
      </c>
      <c r="B606" s="267" t="s">
        <v>146</v>
      </c>
      <c r="C606" s="248" t="s">
        <v>194</v>
      </c>
      <c r="D606" s="248" t="s">
        <v>212</v>
      </c>
      <c r="E606" s="248" t="s">
        <v>1143</v>
      </c>
      <c r="F606" s="248" t="s">
        <v>830</v>
      </c>
      <c r="G606" s="253"/>
      <c r="H606" s="253"/>
      <c r="I606" s="253"/>
      <c r="J606" s="253"/>
      <c r="K606" s="253"/>
      <c r="L606" s="253"/>
      <c r="M606" s="253"/>
      <c r="N606" s="253"/>
      <c r="O606" s="253"/>
      <c r="P606" s="253"/>
      <c r="Q606" s="253"/>
      <c r="R606" s="253">
        <v>0</v>
      </c>
      <c r="S606" s="253">
        <f>730</f>
        <v>730</v>
      </c>
      <c r="T606" s="253">
        <f t="shared" si="590"/>
        <v>730</v>
      </c>
      <c r="U606" s="253">
        <v>0</v>
      </c>
      <c r="V606" s="253">
        <v>0</v>
      </c>
      <c r="W606" s="253">
        <v>0</v>
      </c>
      <c r="X606" s="253">
        <f t="shared" si="591"/>
        <v>0</v>
      </c>
      <c r="Y606" s="253">
        <v>0</v>
      </c>
    </row>
    <row r="607" spans="1:25" ht="34.5" hidden="1" customHeight="1" x14ac:dyDescent="0.2">
      <c r="A607" s="371" t="s">
        <v>898</v>
      </c>
      <c r="B607" s="267" t="s">
        <v>146</v>
      </c>
      <c r="C607" s="248" t="s">
        <v>194</v>
      </c>
      <c r="D607" s="248" t="s">
        <v>212</v>
      </c>
      <c r="E607" s="248" t="s">
        <v>1143</v>
      </c>
      <c r="F607" s="248" t="s">
        <v>897</v>
      </c>
      <c r="G607" s="253"/>
      <c r="H607" s="253"/>
      <c r="I607" s="253"/>
      <c r="J607" s="253"/>
      <c r="K607" s="253"/>
      <c r="L607" s="253"/>
      <c r="M607" s="253"/>
      <c r="N607" s="253"/>
      <c r="O607" s="253"/>
      <c r="P607" s="253"/>
      <c r="Q607" s="253"/>
      <c r="R607" s="253">
        <v>0</v>
      </c>
      <c r="S607" s="253">
        <f>220</f>
        <v>220</v>
      </c>
      <c r="T607" s="253">
        <f t="shared" si="590"/>
        <v>220</v>
      </c>
      <c r="U607" s="253">
        <v>0</v>
      </c>
      <c r="V607" s="253">
        <v>0</v>
      </c>
      <c r="W607" s="253">
        <v>0</v>
      </c>
      <c r="X607" s="253">
        <f t="shared" si="591"/>
        <v>0</v>
      </c>
      <c r="Y607" s="253">
        <v>0</v>
      </c>
    </row>
    <row r="608" spans="1:25" ht="18.75" customHeight="1" x14ac:dyDescent="0.2">
      <c r="A608" s="255" t="s">
        <v>950</v>
      </c>
      <c r="B608" s="267" t="s">
        <v>146</v>
      </c>
      <c r="C608" s="248" t="s">
        <v>194</v>
      </c>
      <c r="D608" s="248" t="s">
        <v>212</v>
      </c>
      <c r="E608" s="248" t="s">
        <v>1100</v>
      </c>
      <c r="F608" s="248" t="s">
        <v>917</v>
      </c>
      <c r="G608" s="253"/>
      <c r="H608" s="253">
        <v>28</v>
      </c>
      <c r="I608" s="253">
        <v>0</v>
      </c>
      <c r="J608" s="253">
        <f>H608+I608</f>
        <v>28</v>
      </c>
      <c r="K608" s="253">
        <v>0</v>
      </c>
      <c r="L608" s="253">
        <v>53</v>
      </c>
      <c r="M608" s="253">
        <v>53</v>
      </c>
      <c r="N608" s="253">
        <v>0</v>
      </c>
      <c r="O608" s="253">
        <f t="shared" si="592"/>
        <v>53</v>
      </c>
      <c r="P608" s="253">
        <v>53</v>
      </c>
      <c r="Q608" s="253">
        <v>0</v>
      </c>
      <c r="R608" s="253">
        <f t="shared" si="581"/>
        <v>53</v>
      </c>
      <c r="S608" s="253">
        <v>-35</v>
      </c>
      <c r="T608" s="253">
        <f t="shared" si="590"/>
        <v>18</v>
      </c>
      <c r="U608" s="253">
        <v>0</v>
      </c>
      <c r="V608" s="253">
        <v>18</v>
      </c>
      <c r="W608" s="253">
        <v>0</v>
      </c>
      <c r="X608" s="253">
        <f t="shared" si="591"/>
        <v>18</v>
      </c>
      <c r="Y608" s="253">
        <v>18</v>
      </c>
    </row>
    <row r="609" spans="1:25" ht="18.75" customHeight="1" x14ac:dyDescent="0.2">
      <c r="A609" s="255" t="s">
        <v>99</v>
      </c>
      <c r="B609" s="267" t="s">
        <v>146</v>
      </c>
      <c r="C609" s="248" t="s">
        <v>194</v>
      </c>
      <c r="D609" s="248" t="s">
        <v>212</v>
      </c>
      <c r="E609" s="248" t="s">
        <v>1100</v>
      </c>
      <c r="F609" s="248" t="s">
        <v>100</v>
      </c>
      <c r="G609" s="253"/>
      <c r="H609" s="253">
        <v>50</v>
      </c>
      <c r="I609" s="253">
        <v>0</v>
      </c>
      <c r="J609" s="253">
        <f>H609+I609</f>
        <v>50</v>
      </c>
      <c r="K609" s="253">
        <v>0</v>
      </c>
      <c r="L609" s="253">
        <v>0</v>
      </c>
      <c r="M609" s="253">
        <v>0</v>
      </c>
      <c r="N609" s="253">
        <v>0</v>
      </c>
      <c r="O609" s="253">
        <f t="shared" si="592"/>
        <v>0</v>
      </c>
      <c r="P609" s="253">
        <v>0</v>
      </c>
      <c r="Q609" s="253">
        <v>0</v>
      </c>
      <c r="R609" s="253">
        <f t="shared" si="581"/>
        <v>0</v>
      </c>
      <c r="S609" s="253">
        <v>105</v>
      </c>
      <c r="T609" s="253">
        <f t="shared" si="590"/>
        <v>105</v>
      </c>
      <c r="U609" s="253">
        <v>20</v>
      </c>
      <c r="V609" s="253">
        <v>105</v>
      </c>
      <c r="W609" s="253">
        <v>-105</v>
      </c>
      <c r="X609" s="253">
        <f t="shared" si="591"/>
        <v>0</v>
      </c>
      <c r="Y609" s="253">
        <v>0</v>
      </c>
    </row>
    <row r="610" spans="1:25" ht="18.75" customHeight="1" x14ac:dyDescent="0.2">
      <c r="A610" s="255" t="s">
        <v>93</v>
      </c>
      <c r="B610" s="267" t="s">
        <v>146</v>
      </c>
      <c r="C610" s="248" t="s">
        <v>194</v>
      </c>
      <c r="D610" s="248" t="s">
        <v>212</v>
      </c>
      <c r="E610" s="248" t="s">
        <v>1100</v>
      </c>
      <c r="F610" s="248" t="s">
        <v>94</v>
      </c>
      <c r="G610" s="253"/>
      <c r="H610" s="253">
        <v>5</v>
      </c>
      <c r="I610" s="253">
        <v>0</v>
      </c>
      <c r="J610" s="253">
        <f>H610+I610</f>
        <v>5</v>
      </c>
      <c r="K610" s="253">
        <v>0</v>
      </c>
      <c r="L610" s="253">
        <v>68</v>
      </c>
      <c r="M610" s="253">
        <v>68</v>
      </c>
      <c r="N610" s="253">
        <v>0</v>
      </c>
      <c r="O610" s="253">
        <f t="shared" si="592"/>
        <v>68</v>
      </c>
      <c r="P610" s="253">
        <v>68</v>
      </c>
      <c r="Q610" s="253">
        <v>0</v>
      </c>
      <c r="R610" s="253">
        <f t="shared" si="581"/>
        <v>68</v>
      </c>
      <c r="S610" s="253">
        <v>123</v>
      </c>
      <c r="T610" s="253">
        <v>191</v>
      </c>
      <c r="U610" s="253">
        <v>0</v>
      </c>
      <c r="V610" s="253">
        <v>191</v>
      </c>
      <c r="W610" s="253">
        <v>105</v>
      </c>
      <c r="X610" s="253">
        <f t="shared" si="591"/>
        <v>296</v>
      </c>
      <c r="Y610" s="253">
        <v>296</v>
      </c>
    </row>
    <row r="611" spans="1:25" ht="18.75" hidden="1" customHeight="1" x14ac:dyDescent="0.2">
      <c r="A611" s="255" t="s">
        <v>103</v>
      </c>
      <c r="B611" s="267" t="s">
        <v>146</v>
      </c>
      <c r="C611" s="248" t="s">
        <v>194</v>
      </c>
      <c r="D611" s="248" t="s">
        <v>212</v>
      </c>
      <c r="E611" s="248" t="s">
        <v>1100</v>
      </c>
      <c r="F611" s="248" t="s">
        <v>104</v>
      </c>
      <c r="G611" s="253"/>
      <c r="H611" s="253"/>
      <c r="I611" s="253"/>
      <c r="J611" s="253"/>
      <c r="K611" s="253"/>
      <c r="L611" s="253"/>
      <c r="M611" s="253"/>
      <c r="N611" s="253"/>
      <c r="O611" s="253"/>
      <c r="P611" s="253"/>
      <c r="Q611" s="253"/>
      <c r="R611" s="253">
        <v>0</v>
      </c>
      <c r="S611" s="253">
        <v>0</v>
      </c>
      <c r="T611" s="253">
        <f t="shared" si="590"/>
        <v>0</v>
      </c>
      <c r="U611" s="253">
        <v>0</v>
      </c>
      <c r="V611" s="253">
        <f t="shared" ref="V611" si="593">T611+U611</f>
        <v>0</v>
      </c>
      <c r="W611" s="253">
        <v>0</v>
      </c>
      <c r="X611" s="253">
        <f t="shared" si="591"/>
        <v>0</v>
      </c>
      <c r="Y611" s="253">
        <f t="shared" si="591"/>
        <v>0</v>
      </c>
    </row>
    <row r="612" spans="1:25" ht="33.75" customHeight="1" x14ac:dyDescent="0.2">
      <c r="A612" s="255" t="s">
        <v>1099</v>
      </c>
      <c r="B612" s="267" t="s">
        <v>146</v>
      </c>
      <c r="C612" s="248" t="s">
        <v>194</v>
      </c>
      <c r="D612" s="248" t="s">
        <v>212</v>
      </c>
      <c r="E612" s="248" t="s">
        <v>1142</v>
      </c>
      <c r="F612" s="248"/>
      <c r="G612" s="253"/>
      <c r="H612" s="253"/>
      <c r="I612" s="253"/>
      <c r="J612" s="253"/>
      <c r="K612" s="253"/>
      <c r="L612" s="253"/>
      <c r="M612" s="253"/>
      <c r="N612" s="253"/>
      <c r="O612" s="253"/>
      <c r="P612" s="253"/>
      <c r="Q612" s="253"/>
      <c r="R612" s="253">
        <f>R613+R614</f>
        <v>0</v>
      </c>
      <c r="S612" s="253">
        <f t="shared" ref="S612:U612" si="594">S613+S614</f>
        <v>154</v>
      </c>
      <c r="T612" s="253">
        <f>T613+T614</f>
        <v>346</v>
      </c>
      <c r="U612" s="253">
        <f t="shared" si="594"/>
        <v>-196</v>
      </c>
      <c r="V612" s="253">
        <f>V613+V614</f>
        <v>177.5</v>
      </c>
      <c r="W612" s="253">
        <f>W613+W614</f>
        <v>0</v>
      </c>
      <c r="X612" s="253">
        <f>X613+X614</f>
        <v>177.5</v>
      </c>
      <c r="Y612" s="253">
        <f>Y613+Y614</f>
        <v>20</v>
      </c>
    </row>
    <row r="613" spans="1:25" ht="20.25" hidden="1" customHeight="1" x14ac:dyDescent="0.2">
      <c r="A613" s="255" t="s">
        <v>99</v>
      </c>
      <c r="B613" s="267" t="s">
        <v>146</v>
      </c>
      <c r="C613" s="248" t="s">
        <v>194</v>
      </c>
      <c r="D613" s="248" t="s">
        <v>212</v>
      </c>
      <c r="E613" s="248" t="s">
        <v>1142</v>
      </c>
      <c r="F613" s="248" t="s">
        <v>100</v>
      </c>
      <c r="G613" s="253"/>
      <c r="H613" s="253"/>
      <c r="I613" s="253"/>
      <c r="J613" s="253"/>
      <c r="K613" s="253"/>
      <c r="L613" s="253"/>
      <c r="M613" s="253"/>
      <c r="N613" s="253"/>
      <c r="O613" s="253"/>
      <c r="P613" s="253"/>
      <c r="Q613" s="253"/>
      <c r="R613" s="253">
        <v>0</v>
      </c>
      <c r="S613" s="253">
        <v>0</v>
      </c>
      <c r="T613" s="253">
        <f>R613+S613</f>
        <v>0</v>
      </c>
      <c r="U613" s="253">
        <v>0</v>
      </c>
      <c r="V613" s="253">
        <f>T613+U613</f>
        <v>0</v>
      </c>
      <c r="W613" s="253">
        <v>0</v>
      </c>
      <c r="X613" s="253">
        <f>V613+W613</f>
        <v>0</v>
      </c>
      <c r="Y613" s="253">
        <f>W613+X613</f>
        <v>0</v>
      </c>
    </row>
    <row r="614" spans="1:25" ht="18.75" customHeight="1" x14ac:dyDescent="0.2">
      <c r="A614" s="255" t="s">
        <v>93</v>
      </c>
      <c r="B614" s="267" t="s">
        <v>146</v>
      </c>
      <c r="C614" s="248" t="s">
        <v>194</v>
      </c>
      <c r="D614" s="248" t="s">
        <v>212</v>
      </c>
      <c r="E614" s="248" t="s">
        <v>1142</v>
      </c>
      <c r="F614" s="248" t="s">
        <v>94</v>
      </c>
      <c r="G614" s="253"/>
      <c r="H614" s="253"/>
      <c r="I614" s="253"/>
      <c r="J614" s="253"/>
      <c r="K614" s="253"/>
      <c r="L614" s="253"/>
      <c r="M614" s="253"/>
      <c r="N614" s="253"/>
      <c r="O614" s="253"/>
      <c r="P614" s="253"/>
      <c r="Q614" s="253"/>
      <c r="R614" s="253">
        <v>0</v>
      </c>
      <c r="S614" s="253">
        <v>154</v>
      </c>
      <c r="T614" s="253">
        <v>346</v>
      </c>
      <c r="U614" s="253">
        <v>-196</v>
      </c>
      <c r="V614" s="253">
        <v>177.5</v>
      </c>
      <c r="W614" s="253">
        <v>0</v>
      </c>
      <c r="X614" s="253">
        <f>V614+W614</f>
        <v>177.5</v>
      </c>
      <c r="Y614" s="253">
        <v>20</v>
      </c>
    </row>
    <row r="615" spans="1:25" ht="28.5" hidden="1" customHeight="1" x14ac:dyDescent="0.2">
      <c r="A615" s="440" t="s">
        <v>48</v>
      </c>
      <c r="B615" s="245">
        <v>801</v>
      </c>
      <c r="C615" s="246" t="s">
        <v>194</v>
      </c>
      <c r="D615" s="246" t="s">
        <v>208</v>
      </c>
      <c r="E615" s="246"/>
      <c r="F615" s="246"/>
      <c r="G615" s="271"/>
      <c r="H615" s="271">
        <f t="shared" ref="H615:Y615" si="595">H616</f>
        <v>18</v>
      </c>
      <c r="I615" s="271">
        <f t="shared" si="595"/>
        <v>0</v>
      </c>
      <c r="J615" s="271">
        <f t="shared" si="595"/>
        <v>18</v>
      </c>
      <c r="K615" s="271">
        <f t="shared" si="595"/>
        <v>0</v>
      </c>
      <c r="L615" s="271">
        <f t="shared" si="595"/>
        <v>22.22</v>
      </c>
      <c r="M615" s="271">
        <f t="shared" si="595"/>
        <v>22.22</v>
      </c>
      <c r="N615" s="271">
        <f t="shared" si="595"/>
        <v>-20</v>
      </c>
      <c r="O615" s="271">
        <f t="shared" si="595"/>
        <v>2.2200000000000002</v>
      </c>
      <c r="P615" s="271">
        <f t="shared" si="595"/>
        <v>2.2200000000000002</v>
      </c>
      <c r="Q615" s="271">
        <f t="shared" si="595"/>
        <v>-2.2200000000000002</v>
      </c>
      <c r="R615" s="271">
        <f t="shared" si="595"/>
        <v>0</v>
      </c>
      <c r="S615" s="271">
        <f t="shared" si="595"/>
        <v>0</v>
      </c>
      <c r="T615" s="271">
        <f t="shared" si="595"/>
        <v>0</v>
      </c>
      <c r="U615" s="271">
        <f t="shared" si="595"/>
        <v>0</v>
      </c>
      <c r="V615" s="271">
        <f t="shared" si="595"/>
        <v>0</v>
      </c>
      <c r="W615" s="271">
        <f t="shared" si="595"/>
        <v>0</v>
      </c>
      <c r="X615" s="271">
        <f t="shared" si="595"/>
        <v>0</v>
      </c>
      <c r="Y615" s="271">
        <f t="shared" si="595"/>
        <v>0</v>
      </c>
    </row>
    <row r="616" spans="1:25" ht="64.5" hidden="1" customHeight="1" x14ac:dyDescent="0.2">
      <c r="A616" s="255" t="s">
        <v>1101</v>
      </c>
      <c r="B616" s="267">
        <v>801</v>
      </c>
      <c r="C616" s="248" t="s">
        <v>194</v>
      </c>
      <c r="D616" s="248" t="s">
        <v>208</v>
      </c>
      <c r="E616" s="248" t="s">
        <v>1102</v>
      </c>
      <c r="F616" s="248"/>
      <c r="G616" s="253">
        <f>G617+G618</f>
        <v>0</v>
      </c>
      <c r="H616" s="253">
        <f>H617+H618</f>
        <v>18</v>
      </c>
      <c r="I616" s="253">
        <f>I617+I618</f>
        <v>0</v>
      </c>
      <c r="J616" s="253">
        <f>H616+I616</f>
        <v>18</v>
      </c>
      <c r="K616" s="253">
        <f>K617+K618</f>
        <v>0</v>
      </c>
      <c r="L616" s="253">
        <f>L617+L618</f>
        <v>22.22</v>
      </c>
      <c r="M616" s="253">
        <f>M617+M618</f>
        <v>22.22</v>
      </c>
      <c r="N616" s="253">
        <f t="shared" ref="N616:X616" si="596">N617+N618</f>
        <v>-20</v>
      </c>
      <c r="O616" s="253">
        <f t="shared" si="596"/>
        <v>2.2200000000000002</v>
      </c>
      <c r="P616" s="253">
        <f t="shared" si="596"/>
        <v>2.2200000000000002</v>
      </c>
      <c r="Q616" s="253">
        <f t="shared" si="596"/>
        <v>-2.2200000000000002</v>
      </c>
      <c r="R616" s="253">
        <f t="shared" si="596"/>
        <v>0</v>
      </c>
      <c r="S616" s="253">
        <f t="shared" si="596"/>
        <v>0</v>
      </c>
      <c r="T616" s="253">
        <f t="shared" si="596"/>
        <v>0</v>
      </c>
      <c r="U616" s="253">
        <f t="shared" si="596"/>
        <v>0</v>
      </c>
      <c r="V616" s="253">
        <f t="shared" si="596"/>
        <v>0</v>
      </c>
      <c r="W616" s="253">
        <f t="shared" si="596"/>
        <v>0</v>
      </c>
      <c r="X616" s="253">
        <f t="shared" si="596"/>
        <v>0</v>
      </c>
      <c r="Y616" s="253">
        <f t="shared" ref="Y616" si="597">Y617+Y618</f>
        <v>0</v>
      </c>
    </row>
    <row r="617" spans="1:25" ht="18.75" hidden="1" customHeight="1" x14ac:dyDescent="0.2">
      <c r="A617" s="255" t="s">
        <v>93</v>
      </c>
      <c r="B617" s="267">
        <v>801</v>
      </c>
      <c r="C617" s="248" t="s">
        <v>194</v>
      </c>
      <c r="D617" s="248" t="s">
        <v>208</v>
      </c>
      <c r="E617" s="248" t="s">
        <v>1102</v>
      </c>
      <c r="F617" s="248" t="s">
        <v>94</v>
      </c>
      <c r="G617" s="253"/>
      <c r="H617" s="253">
        <v>16.2</v>
      </c>
      <c r="I617" s="253">
        <v>0</v>
      </c>
      <c r="J617" s="253">
        <f>H617+I617</f>
        <v>16.2</v>
      </c>
      <c r="K617" s="253">
        <v>0</v>
      </c>
      <c r="L617" s="253">
        <v>20</v>
      </c>
      <c r="M617" s="253">
        <v>20</v>
      </c>
      <c r="N617" s="253">
        <v>-20</v>
      </c>
      <c r="O617" s="253">
        <f>M617+N617</f>
        <v>0</v>
      </c>
      <c r="P617" s="253">
        <v>0</v>
      </c>
      <c r="Q617" s="253">
        <v>0</v>
      </c>
      <c r="R617" s="253">
        <f t="shared" si="581"/>
        <v>0</v>
      </c>
      <c r="S617" s="253">
        <v>0</v>
      </c>
      <c r="T617" s="253">
        <f t="shared" ref="T617:T618" si="598">R617+S617</f>
        <v>0</v>
      </c>
      <c r="U617" s="253">
        <v>0</v>
      </c>
      <c r="V617" s="253">
        <f t="shared" ref="V617:V618" si="599">T617+U617</f>
        <v>0</v>
      </c>
      <c r="W617" s="253">
        <v>0</v>
      </c>
      <c r="X617" s="253">
        <f t="shared" ref="X617:Y618" si="600">V617+W617</f>
        <v>0</v>
      </c>
      <c r="Y617" s="253">
        <f t="shared" si="600"/>
        <v>0</v>
      </c>
    </row>
    <row r="618" spans="1:25" ht="27" hidden="1" customHeight="1" x14ac:dyDescent="0.2">
      <c r="A618" s="255" t="s">
        <v>1103</v>
      </c>
      <c r="B618" s="267">
        <v>801</v>
      </c>
      <c r="C618" s="248" t="s">
        <v>194</v>
      </c>
      <c r="D618" s="248" t="s">
        <v>208</v>
      </c>
      <c r="E618" s="248" t="s">
        <v>1102</v>
      </c>
      <c r="F618" s="248" t="s">
        <v>94</v>
      </c>
      <c r="G618" s="253"/>
      <c r="H618" s="253">
        <v>1.8</v>
      </c>
      <c r="I618" s="253">
        <v>0</v>
      </c>
      <c r="J618" s="253">
        <f>H618+I618</f>
        <v>1.8</v>
      </c>
      <c r="K618" s="253">
        <v>0</v>
      </c>
      <c r="L618" s="253">
        <v>2.2200000000000002</v>
      </c>
      <c r="M618" s="253">
        <v>2.2200000000000002</v>
      </c>
      <c r="N618" s="253">
        <v>0</v>
      </c>
      <c r="O618" s="253">
        <f>M618+N618</f>
        <v>2.2200000000000002</v>
      </c>
      <c r="P618" s="253">
        <v>2.2200000000000002</v>
      </c>
      <c r="Q618" s="253">
        <v>-2.2200000000000002</v>
      </c>
      <c r="R618" s="253">
        <f t="shared" si="581"/>
        <v>0</v>
      </c>
      <c r="S618" s="253">
        <v>0</v>
      </c>
      <c r="T618" s="253">
        <f t="shared" si="598"/>
        <v>0</v>
      </c>
      <c r="U618" s="253">
        <v>0</v>
      </c>
      <c r="V618" s="253">
        <f t="shared" si="599"/>
        <v>0</v>
      </c>
      <c r="W618" s="253">
        <v>0</v>
      </c>
      <c r="X618" s="253">
        <f t="shared" si="600"/>
        <v>0</v>
      </c>
      <c r="Y618" s="253">
        <f t="shared" si="600"/>
        <v>0</v>
      </c>
    </row>
    <row r="619" spans="1:25" s="429" customFormat="1" ht="14.25" x14ac:dyDescent="0.2">
      <c r="A619" s="440" t="s">
        <v>306</v>
      </c>
      <c r="B619" s="245">
        <v>801</v>
      </c>
      <c r="C619" s="246" t="s">
        <v>196</v>
      </c>
      <c r="D619" s="246"/>
      <c r="E619" s="246"/>
      <c r="F619" s="246"/>
      <c r="G619" s="271" t="e">
        <f>G620+G653+G655+G659</f>
        <v>#REF!</v>
      </c>
      <c r="H619" s="271" t="e">
        <f>H620+H653+H655+H659</f>
        <v>#REF!</v>
      </c>
      <c r="I619" s="271" t="e">
        <f>I620+I653+I655+I659</f>
        <v>#REF!</v>
      </c>
      <c r="J619" s="271" t="e">
        <f>J620+J653+J655+J659</f>
        <v>#REF!</v>
      </c>
      <c r="K619" s="271" t="e">
        <f>K620+K653+K655+K659</f>
        <v>#REF!</v>
      </c>
      <c r="L619" s="271" t="e">
        <f t="shared" ref="L619:U619" si="601">L620+L655+L659</f>
        <v>#REF!</v>
      </c>
      <c r="M619" s="271" t="e">
        <f t="shared" si="601"/>
        <v>#REF!</v>
      </c>
      <c r="N619" s="271" t="e">
        <f t="shared" si="601"/>
        <v>#REF!</v>
      </c>
      <c r="O619" s="271" t="e">
        <f t="shared" si="601"/>
        <v>#REF!</v>
      </c>
      <c r="P619" s="271" t="e">
        <f t="shared" si="601"/>
        <v>#REF!</v>
      </c>
      <c r="Q619" s="271" t="e">
        <f t="shared" si="601"/>
        <v>#REF!</v>
      </c>
      <c r="R619" s="271" t="e">
        <f t="shared" si="601"/>
        <v>#REF!</v>
      </c>
      <c r="S619" s="271" t="e">
        <f t="shared" si="601"/>
        <v>#REF!</v>
      </c>
      <c r="T619" s="271">
        <f t="shared" si="601"/>
        <v>12343</v>
      </c>
      <c r="U619" s="271">
        <f t="shared" si="601"/>
        <v>-3952.2999999999993</v>
      </c>
      <c r="V619" s="271">
        <f>V620+V655+V659+V653</f>
        <v>87697.51999999999</v>
      </c>
      <c r="W619" s="271">
        <f t="shared" ref="W619:X619" si="602">W620+W655+W659+W653</f>
        <v>1488.51</v>
      </c>
      <c r="X619" s="271">
        <f t="shared" si="602"/>
        <v>89186.03</v>
      </c>
      <c r="Y619" s="271">
        <f>Y620+Y655+Y659+Y653</f>
        <v>18491.139243999998</v>
      </c>
    </row>
    <row r="620" spans="1:25" x14ac:dyDescent="0.2">
      <c r="A620" s="440" t="s">
        <v>217</v>
      </c>
      <c r="B620" s="245">
        <v>801</v>
      </c>
      <c r="C620" s="246" t="s">
        <v>196</v>
      </c>
      <c r="D620" s="246" t="s">
        <v>198</v>
      </c>
      <c r="E620" s="246"/>
      <c r="F620" s="246"/>
      <c r="G620" s="253">
        <f>G624+G629+G643+G646+G649+G651</f>
        <v>0</v>
      </c>
      <c r="H620" s="271">
        <f t="shared" ref="H620:Q620" si="603">H643+H646+H649+H651</f>
        <v>2737.8</v>
      </c>
      <c r="I620" s="271">
        <f t="shared" si="603"/>
        <v>0</v>
      </c>
      <c r="J620" s="271">
        <f t="shared" si="603"/>
        <v>2737.8</v>
      </c>
      <c r="K620" s="271">
        <f t="shared" si="603"/>
        <v>-563.1</v>
      </c>
      <c r="L620" s="271">
        <f t="shared" si="603"/>
        <v>2511.4</v>
      </c>
      <c r="M620" s="271">
        <f t="shared" si="603"/>
        <v>2511.4</v>
      </c>
      <c r="N620" s="271">
        <f t="shared" si="603"/>
        <v>-117.70000000000002</v>
      </c>
      <c r="O620" s="271">
        <f t="shared" si="603"/>
        <v>2393.7000000000003</v>
      </c>
      <c r="P620" s="271">
        <f t="shared" si="603"/>
        <v>2432.1</v>
      </c>
      <c r="Q620" s="271">
        <f t="shared" si="603"/>
        <v>-9.2000000000000028</v>
      </c>
      <c r="R620" s="271">
        <f>R643+R646+R649+R651</f>
        <v>2422.9</v>
      </c>
      <c r="S620" s="271">
        <f t="shared" ref="S620:X620" si="604">S643+S646+S649+S651</f>
        <v>413.2</v>
      </c>
      <c r="T620" s="271">
        <f t="shared" si="604"/>
        <v>2836.1</v>
      </c>
      <c r="U620" s="271">
        <f t="shared" si="604"/>
        <v>57.6</v>
      </c>
      <c r="V620" s="271">
        <f t="shared" si="604"/>
        <v>2848.7</v>
      </c>
      <c r="W620" s="271">
        <f t="shared" si="604"/>
        <v>470.5</v>
      </c>
      <c r="X620" s="271">
        <f t="shared" si="604"/>
        <v>3319.2000000000003</v>
      </c>
      <c r="Y620" s="271">
        <f t="shared" ref="Y620" si="605">Y643+Y646+Y649+Y651</f>
        <v>3319.2000000000003</v>
      </c>
    </row>
    <row r="621" spans="1:25" ht="28.5" hidden="1" customHeight="1" x14ac:dyDescent="0.2">
      <c r="A621" s="255" t="s">
        <v>123</v>
      </c>
      <c r="B621" s="267">
        <v>801</v>
      </c>
      <c r="C621" s="248" t="s">
        <v>196</v>
      </c>
      <c r="D621" s="248" t="s">
        <v>198</v>
      </c>
      <c r="E621" s="248" t="s">
        <v>332</v>
      </c>
      <c r="F621" s="246"/>
      <c r="G621" s="253"/>
      <c r="H621" s="253"/>
      <c r="I621" s="253">
        <f t="shared" ref="I621:Y622" si="606">I622</f>
        <v>-1302</v>
      </c>
      <c r="J621" s="253">
        <f t="shared" si="606"/>
        <v>-1302</v>
      </c>
      <c r="K621" s="253">
        <f t="shared" si="606"/>
        <v>-1302</v>
      </c>
      <c r="L621" s="253">
        <f t="shared" si="606"/>
        <v>-1302</v>
      </c>
      <c r="M621" s="253">
        <f t="shared" si="606"/>
        <v>-2604</v>
      </c>
      <c r="N621" s="253">
        <f t="shared" si="606"/>
        <v>-2604</v>
      </c>
      <c r="O621" s="253">
        <f t="shared" si="606"/>
        <v>-3906</v>
      </c>
      <c r="P621" s="253">
        <f t="shared" si="606"/>
        <v>-3906</v>
      </c>
      <c r="Q621" s="253">
        <f t="shared" si="606"/>
        <v>-6510</v>
      </c>
      <c r="R621" s="253">
        <f t="shared" si="606"/>
        <v>-6510</v>
      </c>
      <c r="S621" s="253">
        <f t="shared" si="606"/>
        <v>-10416</v>
      </c>
      <c r="T621" s="253">
        <f t="shared" si="606"/>
        <v>-10416</v>
      </c>
      <c r="U621" s="253">
        <f t="shared" si="606"/>
        <v>-16926</v>
      </c>
      <c r="V621" s="253">
        <f t="shared" si="606"/>
        <v>-16926</v>
      </c>
      <c r="W621" s="253">
        <f t="shared" si="606"/>
        <v>-27342</v>
      </c>
      <c r="X621" s="253">
        <f t="shared" si="606"/>
        <v>-27342</v>
      </c>
      <c r="Y621" s="253">
        <f t="shared" si="606"/>
        <v>-44268</v>
      </c>
    </row>
    <row r="622" spans="1:25" hidden="1" x14ac:dyDescent="0.2">
      <c r="A622" s="255" t="s">
        <v>333</v>
      </c>
      <c r="B622" s="267">
        <v>801</v>
      </c>
      <c r="C622" s="248" t="s">
        <v>196</v>
      </c>
      <c r="D622" s="248" t="s">
        <v>198</v>
      </c>
      <c r="E622" s="248" t="s">
        <v>334</v>
      </c>
      <c r="F622" s="248"/>
      <c r="G622" s="253"/>
      <c r="H622" s="253"/>
      <c r="I622" s="253">
        <f t="shared" si="606"/>
        <v>-1302</v>
      </c>
      <c r="J622" s="253">
        <f t="shared" si="606"/>
        <v>-1302</v>
      </c>
      <c r="K622" s="253">
        <f t="shared" si="606"/>
        <v>-1302</v>
      </c>
      <c r="L622" s="253">
        <f t="shared" si="606"/>
        <v>-1302</v>
      </c>
      <c r="M622" s="253">
        <f t="shared" si="606"/>
        <v>-2604</v>
      </c>
      <c r="N622" s="253">
        <f t="shared" si="606"/>
        <v>-2604</v>
      </c>
      <c r="O622" s="253">
        <f t="shared" si="606"/>
        <v>-3906</v>
      </c>
      <c r="P622" s="253">
        <f t="shared" si="606"/>
        <v>-3906</v>
      </c>
      <c r="Q622" s="253">
        <f t="shared" si="606"/>
        <v>-6510</v>
      </c>
      <c r="R622" s="253">
        <f t="shared" si="606"/>
        <v>-6510</v>
      </c>
      <c r="S622" s="253">
        <f t="shared" si="606"/>
        <v>-10416</v>
      </c>
      <c r="T622" s="253">
        <f t="shared" si="606"/>
        <v>-10416</v>
      </c>
      <c r="U622" s="253">
        <f t="shared" si="606"/>
        <v>-16926</v>
      </c>
      <c r="V622" s="253">
        <f t="shared" si="606"/>
        <v>-16926</v>
      </c>
      <c r="W622" s="253">
        <f t="shared" si="606"/>
        <v>-27342</v>
      </c>
      <c r="X622" s="253">
        <f t="shared" si="606"/>
        <v>-27342</v>
      </c>
      <c r="Y622" s="253">
        <f t="shared" si="606"/>
        <v>-44268</v>
      </c>
    </row>
    <row r="623" spans="1:25" hidden="1" x14ac:dyDescent="0.2">
      <c r="A623" s="255" t="s">
        <v>95</v>
      </c>
      <c r="B623" s="267">
        <v>801</v>
      </c>
      <c r="C623" s="248" t="s">
        <v>196</v>
      </c>
      <c r="D623" s="248" t="s">
        <v>198</v>
      </c>
      <c r="E623" s="248" t="s">
        <v>334</v>
      </c>
      <c r="F623" s="248" t="s">
        <v>96</v>
      </c>
      <c r="G623" s="253"/>
      <c r="H623" s="253"/>
      <c r="I623" s="253">
        <v>-1302</v>
      </c>
      <c r="J623" s="253">
        <f>G623+I623</f>
        <v>-1302</v>
      </c>
      <c r="K623" s="253">
        <v>-1302</v>
      </c>
      <c r="L623" s="253">
        <f>H623+J623</f>
        <v>-1302</v>
      </c>
      <c r="M623" s="253">
        <f>I623+K623</f>
        <v>-2604</v>
      </c>
      <c r="N623" s="253">
        <f t="shared" ref="N623:O623" si="607">J623+L623</f>
        <v>-2604</v>
      </c>
      <c r="O623" s="253">
        <f t="shared" si="607"/>
        <v>-3906</v>
      </c>
      <c r="P623" s="253">
        <f>L623+N623</f>
        <v>-3906</v>
      </c>
      <c r="Q623" s="253">
        <f t="shared" ref="Q623:Y623" si="608">M623+O623</f>
        <v>-6510</v>
      </c>
      <c r="R623" s="253">
        <f t="shared" si="608"/>
        <v>-6510</v>
      </c>
      <c r="S623" s="253">
        <f t="shared" si="608"/>
        <v>-10416</v>
      </c>
      <c r="T623" s="253">
        <f t="shared" si="608"/>
        <v>-10416</v>
      </c>
      <c r="U623" s="253">
        <f t="shared" si="608"/>
        <v>-16926</v>
      </c>
      <c r="V623" s="253">
        <f t="shared" si="608"/>
        <v>-16926</v>
      </c>
      <c r="W623" s="253">
        <f t="shared" si="608"/>
        <v>-27342</v>
      </c>
      <c r="X623" s="253">
        <f t="shared" si="608"/>
        <v>-27342</v>
      </c>
      <c r="Y623" s="253">
        <f t="shared" si="608"/>
        <v>-44268</v>
      </c>
    </row>
    <row r="624" spans="1:25" ht="18" hidden="1" customHeight="1" x14ac:dyDescent="0.2">
      <c r="A624" s="255" t="s">
        <v>973</v>
      </c>
      <c r="B624" s="267">
        <v>801</v>
      </c>
      <c r="C624" s="248" t="s">
        <v>196</v>
      </c>
      <c r="D624" s="248" t="s">
        <v>198</v>
      </c>
      <c r="E624" s="248" t="s">
        <v>462</v>
      </c>
      <c r="F624" s="248"/>
      <c r="G624" s="253">
        <f t="shared" ref="G624:X624" si="609">G625+G627</f>
        <v>0</v>
      </c>
      <c r="H624" s="253"/>
      <c r="I624" s="253">
        <f t="shared" si="609"/>
        <v>-1750.2</v>
      </c>
      <c r="J624" s="253" t="e">
        <f t="shared" si="609"/>
        <v>#REF!</v>
      </c>
      <c r="K624" s="253">
        <f t="shared" si="609"/>
        <v>-1750.2</v>
      </c>
      <c r="L624" s="253" t="e">
        <f>L625+L627</f>
        <v>#REF!</v>
      </c>
      <c r="M624" s="253" t="e">
        <f t="shared" si="609"/>
        <v>#REF!</v>
      </c>
      <c r="N624" s="253" t="e">
        <f t="shared" si="609"/>
        <v>#REF!</v>
      </c>
      <c r="O624" s="253" t="e">
        <f t="shared" si="609"/>
        <v>#REF!</v>
      </c>
      <c r="P624" s="253" t="e">
        <f t="shared" si="609"/>
        <v>#REF!</v>
      </c>
      <c r="Q624" s="253" t="e">
        <f t="shared" si="609"/>
        <v>#REF!</v>
      </c>
      <c r="R624" s="253" t="e">
        <f t="shared" si="609"/>
        <v>#REF!</v>
      </c>
      <c r="S624" s="253" t="e">
        <f t="shared" si="609"/>
        <v>#REF!</v>
      </c>
      <c r="T624" s="253" t="e">
        <f t="shared" si="609"/>
        <v>#REF!</v>
      </c>
      <c r="U624" s="253" t="e">
        <f t="shared" si="609"/>
        <v>#REF!</v>
      </c>
      <c r="V624" s="253" t="e">
        <f t="shared" si="609"/>
        <v>#REF!</v>
      </c>
      <c r="W624" s="253" t="e">
        <f t="shared" si="609"/>
        <v>#REF!</v>
      </c>
      <c r="X624" s="253" t="e">
        <f t="shared" si="609"/>
        <v>#REF!</v>
      </c>
      <c r="Y624" s="253" t="e">
        <f t="shared" ref="Y624" si="610">Y625+Y627</f>
        <v>#REF!</v>
      </c>
    </row>
    <row r="625" spans="1:25" ht="42.75" hidden="1" customHeight="1" x14ac:dyDescent="0.2">
      <c r="A625" s="255" t="s">
        <v>982</v>
      </c>
      <c r="B625" s="267">
        <v>801</v>
      </c>
      <c r="C625" s="248" t="s">
        <v>196</v>
      </c>
      <c r="D625" s="248" t="s">
        <v>198</v>
      </c>
      <c r="E625" s="248" t="s">
        <v>515</v>
      </c>
      <c r="F625" s="248"/>
      <c r="G625" s="253"/>
      <c r="H625" s="253"/>
      <c r="I625" s="253">
        <f>I626</f>
        <v>-1450.2</v>
      </c>
      <c r="J625" s="253" t="e">
        <f>J626</f>
        <v>#REF!</v>
      </c>
      <c r="K625" s="253">
        <f>K626</f>
        <v>-1450.2</v>
      </c>
      <c r="L625" s="253" t="e">
        <f>L626</f>
        <v>#REF!</v>
      </c>
      <c r="M625" s="253" t="e">
        <f>M626</f>
        <v>#REF!</v>
      </c>
      <c r="N625" s="253" t="e">
        <f t="shared" ref="N625:Y625" si="611">N626</f>
        <v>#REF!</v>
      </c>
      <c r="O625" s="253" t="e">
        <f t="shared" si="611"/>
        <v>#REF!</v>
      </c>
      <c r="P625" s="253" t="e">
        <f t="shared" si="611"/>
        <v>#REF!</v>
      </c>
      <c r="Q625" s="253" t="e">
        <f t="shared" si="611"/>
        <v>#REF!</v>
      </c>
      <c r="R625" s="253" t="e">
        <f t="shared" si="611"/>
        <v>#REF!</v>
      </c>
      <c r="S625" s="253" t="e">
        <f t="shared" si="611"/>
        <v>#REF!</v>
      </c>
      <c r="T625" s="253" t="e">
        <f t="shared" si="611"/>
        <v>#REF!</v>
      </c>
      <c r="U625" s="253" t="e">
        <f t="shared" si="611"/>
        <v>#REF!</v>
      </c>
      <c r="V625" s="253" t="e">
        <f t="shared" si="611"/>
        <v>#REF!</v>
      </c>
      <c r="W625" s="253" t="e">
        <f t="shared" si="611"/>
        <v>#REF!</v>
      </c>
      <c r="X625" s="253" t="e">
        <f t="shared" si="611"/>
        <v>#REF!</v>
      </c>
      <c r="Y625" s="253" t="e">
        <f t="shared" si="611"/>
        <v>#REF!</v>
      </c>
    </row>
    <row r="626" spans="1:25" ht="18.75" hidden="1" customHeight="1" x14ac:dyDescent="0.2">
      <c r="A626" s="255" t="s">
        <v>95</v>
      </c>
      <c r="B626" s="267">
        <v>801</v>
      </c>
      <c r="C626" s="248" t="s">
        <v>196</v>
      </c>
      <c r="D626" s="248" t="s">
        <v>198</v>
      </c>
      <c r="E626" s="248" t="s">
        <v>515</v>
      </c>
      <c r="F626" s="248" t="s">
        <v>96</v>
      </c>
      <c r="G626" s="253"/>
      <c r="H626" s="253"/>
      <c r="I626" s="253">
        <v>-1450.2</v>
      </c>
      <c r="J626" s="253" t="e">
        <f>#REF!+I626</f>
        <v>#REF!</v>
      </c>
      <c r="K626" s="253">
        <v>-1450.2</v>
      </c>
      <c r="L626" s="253" t="e">
        <f>#REF!+J626</f>
        <v>#REF!</v>
      </c>
      <c r="M626" s="253" t="e">
        <f>#REF!+K626</f>
        <v>#REF!</v>
      </c>
      <c r="N626" s="253" t="e">
        <f>#REF!+L626</f>
        <v>#REF!</v>
      </c>
      <c r="O626" s="253" t="e">
        <f>#REF!+M626</f>
        <v>#REF!</v>
      </c>
      <c r="P626" s="253" t="e">
        <f>#REF!+N626</f>
        <v>#REF!</v>
      </c>
      <c r="Q626" s="253" t="e">
        <f>#REF!+O626</f>
        <v>#REF!</v>
      </c>
      <c r="R626" s="253" t="e">
        <f>#REF!+P626</f>
        <v>#REF!</v>
      </c>
      <c r="S626" s="253" t="e">
        <f>#REF!+Q626</f>
        <v>#REF!</v>
      </c>
      <c r="T626" s="253" t="e">
        <f>#REF!+R626</f>
        <v>#REF!</v>
      </c>
      <c r="U626" s="253" t="e">
        <f>#REF!+S626</f>
        <v>#REF!</v>
      </c>
      <c r="V626" s="253" t="e">
        <f>#REF!+T626</f>
        <v>#REF!</v>
      </c>
      <c r="W626" s="253" t="e">
        <f>#REF!+U626</f>
        <v>#REF!</v>
      </c>
      <c r="X626" s="253" t="e">
        <f>#REF!+V626</f>
        <v>#REF!</v>
      </c>
      <c r="Y626" s="253" t="e">
        <f>#REF!+W626</f>
        <v>#REF!</v>
      </c>
    </row>
    <row r="627" spans="1:25" ht="39.75" hidden="1" customHeight="1" x14ac:dyDescent="0.2">
      <c r="A627" s="255" t="s">
        <v>983</v>
      </c>
      <c r="B627" s="267">
        <v>801</v>
      </c>
      <c r="C627" s="248" t="s">
        <v>196</v>
      </c>
      <c r="D627" s="248" t="s">
        <v>198</v>
      </c>
      <c r="E627" s="248" t="s">
        <v>516</v>
      </c>
      <c r="F627" s="247"/>
      <c r="G627" s="253"/>
      <c r="H627" s="253"/>
      <c r="I627" s="253">
        <f>I628</f>
        <v>-300</v>
      </c>
      <c r="J627" s="253" t="e">
        <f>J628</f>
        <v>#REF!</v>
      </c>
      <c r="K627" s="253">
        <f>K628</f>
        <v>-300</v>
      </c>
      <c r="L627" s="253" t="e">
        <f>L628</f>
        <v>#REF!</v>
      </c>
      <c r="M627" s="253" t="e">
        <f>M628</f>
        <v>#REF!</v>
      </c>
      <c r="N627" s="253" t="e">
        <f t="shared" ref="N627:Y627" si="612">N628</f>
        <v>#REF!</v>
      </c>
      <c r="O627" s="253" t="e">
        <f t="shared" si="612"/>
        <v>#REF!</v>
      </c>
      <c r="P627" s="253" t="e">
        <f t="shared" si="612"/>
        <v>#REF!</v>
      </c>
      <c r="Q627" s="253" t="e">
        <f t="shared" si="612"/>
        <v>#REF!</v>
      </c>
      <c r="R627" s="253" t="e">
        <f t="shared" si="612"/>
        <v>#REF!</v>
      </c>
      <c r="S627" s="253" t="e">
        <f t="shared" si="612"/>
        <v>#REF!</v>
      </c>
      <c r="T627" s="253" t="e">
        <f t="shared" si="612"/>
        <v>#REF!</v>
      </c>
      <c r="U627" s="253" t="e">
        <f t="shared" si="612"/>
        <v>#REF!</v>
      </c>
      <c r="V627" s="253" t="e">
        <f t="shared" si="612"/>
        <v>#REF!</v>
      </c>
      <c r="W627" s="253" t="e">
        <f t="shared" si="612"/>
        <v>#REF!</v>
      </c>
      <c r="X627" s="253" t="e">
        <f t="shared" si="612"/>
        <v>#REF!</v>
      </c>
      <c r="Y627" s="253" t="e">
        <f t="shared" si="612"/>
        <v>#REF!</v>
      </c>
    </row>
    <row r="628" spans="1:25" ht="21.75" hidden="1" customHeight="1" x14ac:dyDescent="0.2">
      <c r="A628" s="255" t="s">
        <v>719</v>
      </c>
      <c r="B628" s="267">
        <v>801</v>
      </c>
      <c r="C628" s="248" t="s">
        <v>196</v>
      </c>
      <c r="D628" s="248" t="s">
        <v>198</v>
      </c>
      <c r="E628" s="248" t="s">
        <v>517</v>
      </c>
      <c r="F628" s="248" t="s">
        <v>94</v>
      </c>
      <c r="G628" s="253"/>
      <c r="H628" s="253"/>
      <c r="I628" s="253">
        <v>-300</v>
      </c>
      <c r="J628" s="253" t="e">
        <f>#REF!+I628</f>
        <v>#REF!</v>
      </c>
      <c r="K628" s="253">
        <v>-300</v>
      </c>
      <c r="L628" s="253" t="e">
        <f>#REF!+J628</f>
        <v>#REF!</v>
      </c>
      <c r="M628" s="253" t="e">
        <f>#REF!+K628</f>
        <v>#REF!</v>
      </c>
      <c r="N628" s="253" t="e">
        <f>#REF!+L628</f>
        <v>#REF!</v>
      </c>
      <c r="O628" s="253" t="e">
        <f>#REF!+M628</f>
        <v>#REF!</v>
      </c>
      <c r="P628" s="253" t="e">
        <f>#REF!+N628</f>
        <v>#REF!</v>
      </c>
      <c r="Q628" s="253" t="e">
        <f>#REF!+O628</f>
        <v>#REF!</v>
      </c>
      <c r="R628" s="253" t="e">
        <f>#REF!+P628</f>
        <v>#REF!</v>
      </c>
      <c r="S628" s="253" t="e">
        <f>#REF!+Q628</f>
        <v>#REF!</v>
      </c>
      <c r="T628" s="253" t="e">
        <f>#REF!+R628</f>
        <v>#REF!</v>
      </c>
      <c r="U628" s="253" t="e">
        <f>#REF!+S628</f>
        <v>#REF!</v>
      </c>
      <c r="V628" s="253" t="e">
        <f>#REF!+T628</f>
        <v>#REF!</v>
      </c>
      <c r="W628" s="253" t="e">
        <f>#REF!+U628</f>
        <v>#REF!</v>
      </c>
      <c r="X628" s="253" t="e">
        <f>#REF!+V628</f>
        <v>#REF!</v>
      </c>
      <c r="Y628" s="253" t="e">
        <f>#REF!+W628</f>
        <v>#REF!</v>
      </c>
    </row>
    <row r="629" spans="1:25" ht="39.75" hidden="1" customHeight="1" x14ac:dyDescent="0.2">
      <c r="A629" s="372" t="s">
        <v>730</v>
      </c>
      <c r="B629" s="267">
        <v>801</v>
      </c>
      <c r="C629" s="268" t="s">
        <v>196</v>
      </c>
      <c r="D629" s="268" t="s">
        <v>198</v>
      </c>
      <c r="E629" s="268" t="s">
        <v>518</v>
      </c>
      <c r="F629" s="268"/>
      <c r="G629" s="253"/>
      <c r="H629" s="253"/>
      <c r="I629" s="253">
        <f>I630+I632</f>
        <v>-876.2</v>
      </c>
      <c r="J629" s="253" t="e">
        <f>J630+J632</f>
        <v>#REF!</v>
      </c>
      <c r="K629" s="253">
        <f>K630+K632</f>
        <v>-876.2</v>
      </c>
      <c r="L629" s="253" t="e">
        <f>L630+L632</f>
        <v>#REF!</v>
      </c>
      <c r="M629" s="253" t="e">
        <f>M630+M632</f>
        <v>#REF!</v>
      </c>
      <c r="N629" s="253" t="e">
        <f t="shared" ref="N629:X629" si="613">N630+N632</f>
        <v>#REF!</v>
      </c>
      <c r="O629" s="253" t="e">
        <f t="shared" si="613"/>
        <v>#REF!</v>
      </c>
      <c r="P629" s="253" t="e">
        <f t="shared" si="613"/>
        <v>#REF!</v>
      </c>
      <c r="Q629" s="253" t="e">
        <f t="shared" si="613"/>
        <v>#REF!</v>
      </c>
      <c r="R629" s="253" t="e">
        <f t="shared" si="613"/>
        <v>#REF!</v>
      </c>
      <c r="S629" s="253" t="e">
        <f t="shared" si="613"/>
        <v>#REF!</v>
      </c>
      <c r="T629" s="253" t="e">
        <f t="shared" si="613"/>
        <v>#REF!</v>
      </c>
      <c r="U629" s="253" t="e">
        <f t="shared" si="613"/>
        <v>#REF!</v>
      </c>
      <c r="V629" s="253" t="e">
        <f t="shared" si="613"/>
        <v>#REF!</v>
      </c>
      <c r="W629" s="253" t="e">
        <f t="shared" si="613"/>
        <v>#REF!</v>
      </c>
      <c r="X629" s="253" t="e">
        <f t="shared" si="613"/>
        <v>#REF!</v>
      </c>
      <c r="Y629" s="253" t="e">
        <f t="shared" ref="Y629" si="614">Y630+Y632</f>
        <v>#REF!</v>
      </c>
    </row>
    <row r="630" spans="1:25" ht="71.25" hidden="1" customHeight="1" x14ac:dyDescent="0.2">
      <c r="A630" s="372" t="s">
        <v>726</v>
      </c>
      <c r="B630" s="267">
        <v>801</v>
      </c>
      <c r="C630" s="268" t="s">
        <v>196</v>
      </c>
      <c r="D630" s="268" t="s">
        <v>198</v>
      </c>
      <c r="E630" s="268" t="s">
        <v>727</v>
      </c>
      <c r="F630" s="268"/>
      <c r="G630" s="253"/>
      <c r="H630" s="253"/>
      <c r="I630" s="253">
        <f>I631</f>
        <v>-431.2</v>
      </c>
      <c r="J630" s="253" t="e">
        <f>J631</f>
        <v>#REF!</v>
      </c>
      <c r="K630" s="253">
        <f>K631</f>
        <v>-431.2</v>
      </c>
      <c r="L630" s="253" t="e">
        <f>L631</f>
        <v>#REF!</v>
      </c>
      <c r="M630" s="253" t="e">
        <f>M631</f>
        <v>#REF!</v>
      </c>
      <c r="N630" s="253" t="e">
        <f t="shared" ref="N630:Y630" si="615">N631</f>
        <v>#REF!</v>
      </c>
      <c r="O630" s="253" t="e">
        <f t="shared" si="615"/>
        <v>#REF!</v>
      </c>
      <c r="P630" s="253" t="e">
        <f t="shared" si="615"/>
        <v>#REF!</v>
      </c>
      <c r="Q630" s="253" t="e">
        <f t="shared" si="615"/>
        <v>#REF!</v>
      </c>
      <c r="R630" s="253" t="e">
        <f t="shared" si="615"/>
        <v>#REF!</v>
      </c>
      <c r="S630" s="253" t="e">
        <f t="shared" si="615"/>
        <v>#REF!</v>
      </c>
      <c r="T630" s="253" t="e">
        <f t="shared" si="615"/>
        <v>#REF!</v>
      </c>
      <c r="U630" s="253" t="e">
        <f t="shared" si="615"/>
        <v>#REF!</v>
      </c>
      <c r="V630" s="253" t="e">
        <f t="shared" si="615"/>
        <v>#REF!</v>
      </c>
      <c r="W630" s="253" t="e">
        <f t="shared" si="615"/>
        <v>#REF!</v>
      </c>
      <c r="X630" s="253" t="e">
        <f t="shared" si="615"/>
        <v>#REF!</v>
      </c>
      <c r="Y630" s="253" t="e">
        <f t="shared" si="615"/>
        <v>#REF!</v>
      </c>
    </row>
    <row r="631" spans="1:25" ht="21" hidden="1" customHeight="1" x14ac:dyDescent="0.2">
      <c r="A631" s="255" t="s">
        <v>93</v>
      </c>
      <c r="B631" s="267">
        <v>801</v>
      </c>
      <c r="C631" s="268" t="s">
        <v>196</v>
      </c>
      <c r="D631" s="268" t="s">
        <v>198</v>
      </c>
      <c r="E631" s="268" t="s">
        <v>727</v>
      </c>
      <c r="F631" s="268" t="s">
        <v>94</v>
      </c>
      <c r="G631" s="253"/>
      <c r="H631" s="253"/>
      <c r="I631" s="253">
        <v>-431.2</v>
      </c>
      <c r="J631" s="253" t="e">
        <f>#REF!+I631</f>
        <v>#REF!</v>
      </c>
      <c r="K631" s="253">
        <v>-431.2</v>
      </c>
      <c r="L631" s="253" t="e">
        <f>#REF!+J631</f>
        <v>#REF!</v>
      </c>
      <c r="M631" s="253" t="e">
        <f>#REF!+K631</f>
        <v>#REF!</v>
      </c>
      <c r="N631" s="253" t="e">
        <f>#REF!+L631</f>
        <v>#REF!</v>
      </c>
      <c r="O631" s="253" t="e">
        <f>#REF!+M631</f>
        <v>#REF!</v>
      </c>
      <c r="P631" s="253" t="e">
        <f>#REF!+N631</f>
        <v>#REF!</v>
      </c>
      <c r="Q631" s="253" t="e">
        <f>#REF!+O631</f>
        <v>#REF!</v>
      </c>
      <c r="R631" s="253" t="e">
        <f>#REF!+P631</f>
        <v>#REF!</v>
      </c>
      <c r="S631" s="253" t="e">
        <f>#REF!+Q631</f>
        <v>#REF!</v>
      </c>
      <c r="T631" s="253" t="e">
        <f>#REF!+R631</f>
        <v>#REF!</v>
      </c>
      <c r="U631" s="253" t="e">
        <f>#REF!+S631</f>
        <v>#REF!</v>
      </c>
      <c r="V631" s="253" t="e">
        <f>#REF!+T631</f>
        <v>#REF!</v>
      </c>
      <c r="W631" s="253" t="e">
        <f>#REF!+U631</f>
        <v>#REF!</v>
      </c>
      <c r="X631" s="253" t="e">
        <f>#REF!+V631</f>
        <v>#REF!</v>
      </c>
      <c r="Y631" s="253" t="e">
        <f>#REF!+W631</f>
        <v>#REF!</v>
      </c>
    </row>
    <row r="632" spans="1:25" ht="93.75" hidden="1" customHeight="1" x14ac:dyDescent="0.2">
      <c r="A632" s="266" t="s">
        <v>728</v>
      </c>
      <c r="B632" s="267">
        <v>801</v>
      </c>
      <c r="C632" s="268" t="s">
        <v>196</v>
      </c>
      <c r="D632" s="268" t="s">
        <v>198</v>
      </c>
      <c r="E632" s="268" t="s">
        <v>729</v>
      </c>
      <c r="F632" s="268"/>
      <c r="G632" s="253"/>
      <c r="H632" s="253"/>
      <c r="I632" s="253">
        <f>I633</f>
        <v>-445</v>
      </c>
      <c r="J632" s="253" t="e">
        <f>J633</f>
        <v>#REF!</v>
      </c>
      <c r="K632" s="253">
        <f>K633</f>
        <v>-445</v>
      </c>
      <c r="L632" s="253" t="e">
        <f>L633</f>
        <v>#REF!</v>
      </c>
      <c r="M632" s="253" t="e">
        <f>M633</f>
        <v>#REF!</v>
      </c>
      <c r="N632" s="253" t="e">
        <f t="shared" ref="N632:Y632" si="616">N633</f>
        <v>#REF!</v>
      </c>
      <c r="O632" s="253" t="e">
        <f t="shared" si="616"/>
        <v>#REF!</v>
      </c>
      <c r="P632" s="253" t="e">
        <f t="shared" si="616"/>
        <v>#REF!</v>
      </c>
      <c r="Q632" s="253" t="e">
        <f t="shared" si="616"/>
        <v>#REF!</v>
      </c>
      <c r="R632" s="253" t="e">
        <f t="shared" si="616"/>
        <v>#REF!</v>
      </c>
      <c r="S632" s="253" t="e">
        <f t="shared" si="616"/>
        <v>#REF!</v>
      </c>
      <c r="T632" s="253" t="e">
        <f t="shared" si="616"/>
        <v>#REF!</v>
      </c>
      <c r="U632" s="253" t="e">
        <f t="shared" si="616"/>
        <v>#REF!</v>
      </c>
      <c r="V632" s="253" t="e">
        <f t="shared" si="616"/>
        <v>#REF!</v>
      </c>
      <c r="W632" s="253" t="e">
        <f t="shared" si="616"/>
        <v>#REF!</v>
      </c>
      <c r="X632" s="253" t="e">
        <f t="shared" si="616"/>
        <v>#REF!</v>
      </c>
      <c r="Y632" s="253" t="e">
        <f t="shared" si="616"/>
        <v>#REF!</v>
      </c>
    </row>
    <row r="633" spans="1:25" ht="18" hidden="1" customHeight="1" x14ac:dyDescent="0.2">
      <c r="A633" s="255" t="s">
        <v>93</v>
      </c>
      <c r="B633" s="267">
        <v>801</v>
      </c>
      <c r="C633" s="268" t="s">
        <v>196</v>
      </c>
      <c r="D633" s="268" t="s">
        <v>198</v>
      </c>
      <c r="E633" s="268" t="s">
        <v>729</v>
      </c>
      <c r="F633" s="268" t="s">
        <v>94</v>
      </c>
      <c r="G633" s="253"/>
      <c r="H633" s="253"/>
      <c r="I633" s="253">
        <v>-445</v>
      </c>
      <c r="J633" s="253" t="e">
        <f>#REF!+I633</f>
        <v>#REF!</v>
      </c>
      <c r="K633" s="253">
        <v>-445</v>
      </c>
      <c r="L633" s="253" t="e">
        <f>#REF!+J633</f>
        <v>#REF!</v>
      </c>
      <c r="M633" s="253" t="e">
        <f>#REF!+K633</f>
        <v>#REF!</v>
      </c>
      <c r="N633" s="253" t="e">
        <f>#REF!+L633</f>
        <v>#REF!</v>
      </c>
      <c r="O633" s="253" t="e">
        <f>#REF!+M633</f>
        <v>#REF!</v>
      </c>
      <c r="P633" s="253" t="e">
        <f>#REF!+N633</f>
        <v>#REF!</v>
      </c>
      <c r="Q633" s="253" t="e">
        <f>#REF!+O633</f>
        <v>#REF!</v>
      </c>
      <c r="R633" s="253" t="e">
        <f>#REF!+P633</f>
        <v>#REF!</v>
      </c>
      <c r="S633" s="253" t="e">
        <f>#REF!+Q633</f>
        <v>#REF!</v>
      </c>
      <c r="T633" s="253" t="e">
        <f>#REF!+R633</f>
        <v>#REF!</v>
      </c>
      <c r="U633" s="253" t="e">
        <f>#REF!+S633</f>
        <v>#REF!</v>
      </c>
      <c r="V633" s="253" t="e">
        <f>#REF!+T633</f>
        <v>#REF!</v>
      </c>
      <c r="W633" s="253" t="e">
        <f>#REF!+U633</f>
        <v>#REF!</v>
      </c>
      <c r="X633" s="253" t="e">
        <f>#REF!+V633</f>
        <v>#REF!</v>
      </c>
      <c r="Y633" s="253" t="e">
        <f>#REF!+W633</f>
        <v>#REF!</v>
      </c>
    </row>
    <row r="634" spans="1:25" ht="21.75" hidden="1" customHeight="1" x14ac:dyDescent="0.2">
      <c r="A634" s="255"/>
      <c r="B634" s="267"/>
      <c r="C634" s="248"/>
      <c r="D634" s="248"/>
      <c r="E634" s="248"/>
      <c r="F634" s="248"/>
      <c r="G634" s="253"/>
      <c r="H634" s="253"/>
      <c r="I634" s="253"/>
      <c r="J634" s="253"/>
      <c r="K634" s="253"/>
      <c r="L634" s="253"/>
      <c r="M634" s="253"/>
      <c r="N634" s="253"/>
      <c r="O634" s="253"/>
      <c r="P634" s="253"/>
      <c r="Q634" s="253"/>
      <c r="R634" s="253"/>
      <c r="S634" s="253"/>
      <c r="T634" s="253"/>
      <c r="U634" s="253"/>
      <c r="V634" s="253"/>
      <c r="W634" s="253"/>
      <c r="X634" s="253"/>
      <c r="Y634" s="253"/>
    </row>
    <row r="635" spans="1:25" ht="21.75" hidden="1" customHeight="1" x14ac:dyDescent="0.2">
      <c r="A635" s="255"/>
      <c r="B635" s="267"/>
      <c r="C635" s="248"/>
      <c r="D635" s="248"/>
      <c r="E635" s="248"/>
      <c r="F635" s="248"/>
      <c r="G635" s="253"/>
      <c r="H635" s="253"/>
      <c r="I635" s="253"/>
      <c r="J635" s="253"/>
      <c r="K635" s="253"/>
      <c r="L635" s="253"/>
      <c r="M635" s="253"/>
      <c r="N635" s="253"/>
      <c r="O635" s="253"/>
      <c r="P635" s="253"/>
      <c r="Q635" s="253"/>
      <c r="R635" s="253"/>
      <c r="S635" s="253"/>
      <c r="T635" s="253"/>
      <c r="U635" s="253"/>
      <c r="V635" s="253"/>
      <c r="W635" s="253"/>
      <c r="X635" s="253"/>
      <c r="Y635" s="253"/>
    </row>
    <row r="636" spans="1:25" hidden="1" x14ac:dyDescent="0.2">
      <c r="A636" s="255" t="s">
        <v>404</v>
      </c>
      <c r="B636" s="267">
        <v>801</v>
      </c>
      <c r="C636" s="248" t="s">
        <v>196</v>
      </c>
      <c r="D636" s="248" t="s">
        <v>198</v>
      </c>
      <c r="E636" s="248" t="s">
        <v>62</v>
      </c>
      <c r="F636" s="248"/>
      <c r="G636" s="253"/>
      <c r="H636" s="253"/>
      <c r="I636" s="253">
        <f>I641</f>
        <v>-701</v>
      </c>
      <c r="J636" s="253">
        <f>J641</f>
        <v>-701</v>
      </c>
      <c r="K636" s="253">
        <f>K641</f>
        <v>-701</v>
      </c>
      <c r="L636" s="253">
        <f>L641</f>
        <v>-701</v>
      </c>
      <c r="M636" s="253">
        <f>M641</f>
        <v>-1402</v>
      </c>
      <c r="N636" s="253">
        <f t="shared" ref="N636:X636" si="617">N641</f>
        <v>-1402</v>
      </c>
      <c r="O636" s="253">
        <f t="shared" si="617"/>
        <v>-2103</v>
      </c>
      <c r="P636" s="253">
        <f t="shared" si="617"/>
        <v>-2103</v>
      </c>
      <c r="Q636" s="253">
        <f t="shared" si="617"/>
        <v>-3505</v>
      </c>
      <c r="R636" s="253">
        <f t="shared" si="617"/>
        <v>-3505</v>
      </c>
      <c r="S636" s="253">
        <f t="shared" si="617"/>
        <v>-5608</v>
      </c>
      <c r="T636" s="253">
        <f t="shared" si="617"/>
        <v>-5608</v>
      </c>
      <c r="U636" s="253">
        <f t="shared" si="617"/>
        <v>-9113</v>
      </c>
      <c r="V636" s="253">
        <f t="shared" si="617"/>
        <v>-9113</v>
      </c>
      <c r="W636" s="253">
        <f t="shared" si="617"/>
        <v>-14721</v>
      </c>
      <c r="X636" s="253">
        <f t="shared" si="617"/>
        <v>-14721</v>
      </c>
      <c r="Y636" s="253">
        <f t="shared" ref="Y636" si="618">Y641</f>
        <v>-23834</v>
      </c>
    </row>
    <row r="637" spans="1:25" hidden="1" x14ac:dyDescent="0.2">
      <c r="A637" s="255" t="s">
        <v>542</v>
      </c>
      <c r="B637" s="267">
        <v>801</v>
      </c>
      <c r="C637" s="248" t="s">
        <v>196</v>
      </c>
      <c r="D637" s="248" t="s">
        <v>198</v>
      </c>
      <c r="E637" s="248" t="s">
        <v>175</v>
      </c>
      <c r="F637" s="248"/>
      <c r="G637" s="253"/>
      <c r="H637" s="253"/>
      <c r="I637" s="253" t="e">
        <f>I639+I638+I640</f>
        <v>#REF!</v>
      </c>
      <c r="J637" s="253" t="e">
        <f>J639+J638+J640</f>
        <v>#REF!</v>
      </c>
      <c r="K637" s="253" t="e">
        <f>K639+K638+K640</f>
        <v>#REF!</v>
      </c>
      <c r="L637" s="253" t="e">
        <f>L639+L638+L640</f>
        <v>#REF!</v>
      </c>
      <c r="M637" s="253" t="e">
        <f>M639+M638+M640</f>
        <v>#REF!</v>
      </c>
      <c r="N637" s="253" t="e">
        <f t="shared" ref="N637:X637" si="619">N639+N638+N640</f>
        <v>#REF!</v>
      </c>
      <c r="O637" s="253" t="e">
        <f t="shared" si="619"/>
        <v>#REF!</v>
      </c>
      <c r="P637" s="253" t="e">
        <f t="shared" si="619"/>
        <v>#REF!</v>
      </c>
      <c r="Q637" s="253" t="e">
        <f t="shared" si="619"/>
        <v>#REF!</v>
      </c>
      <c r="R637" s="253" t="e">
        <f t="shared" si="619"/>
        <v>#REF!</v>
      </c>
      <c r="S637" s="253" t="e">
        <f t="shared" si="619"/>
        <v>#REF!</v>
      </c>
      <c r="T637" s="253" t="e">
        <f t="shared" si="619"/>
        <v>#REF!</v>
      </c>
      <c r="U637" s="253" t="e">
        <f t="shared" si="619"/>
        <v>#REF!</v>
      </c>
      <c r="V637" s="253" t="e">
        <f t="shared" si="619"/>
        <v>#REF!</v>
      </c>
      <c r="W637" s="253" t="e">
        <f t="shared" si="619"/>
        <v>#REF!</v>
      </c>
      <c r="X637" s="253" t="e">
        <f t="shared" si="619"/>
        <v>#REF!</v>
      </c>
      <c r="Y637" s="253" t="e">
        <f t="shared" ref="Y637" si="620">Y639+Y638+Y640</f>
        <v>#REF!</v>
      </c>
    </row>
    <row r="638" spans="1:25" hidden="1" x14ac:dyDescent="0.2">
      <c r="A638" s="255" t="s">
        <v>93</v>
      </c>
      <c r="B638" s="267">
        <v>801</v>
      </c>
      <c r="C638" s="248" t="s">
        <v>196</v>
      </c>
      <c r="D638" s="248" t="s">
        <v>198</v>
      </c>
      <c r="E638" s="248" t="s">
        <v>175</v>
      </c>
      <c r="F638" s="248" t="s">
        <v>94</v>
      </c>
      <c r="G638" s="253"/>
      <c r="H638" s="253"/>
      <c r="I638" s="253" t="e">
        <f>#REF!+G638</f>
        <v>#REF!</v>
      </c>
      <c r="J638" s="253" t="e">
        <f>G638+I638</f>
        <v>#REF!</v>
      </c>
      <c r="K638" s="253" t="e">
        <f>H638+I638</f>
        <v>#REF!</v>
      </c>
      <c r="L638" s="253" t="e">
        <f>H638+J638</f>
        <v>#REF!</v>
      </c>
      <c r="M638" s="253" t="e">
        <f>I638+K638</f>
        <v>#REF!</v>
      </c>
      <c r="N638" s="253" t="e">
        <f t="shared" ref="N638:O639" si="621">J638+L638</f>
        <v>#REF!</v>
      </c>
      <c r="O638" s="253" t="e">
        <f t="shared" si="621"/>
        <v>#REF!</v>
      </c>
      <c r="P638" s="253" t="e">
        <f>L638+N638</f>
        <v>#REF!</v>
      </c>
      <c r="Q638" s="253" t="e">
        <f t="shared" ref="Q638:Y639" si="622">M638+O638</f>
        <v>#REF!</v>
      </c>
      <c r="R638" s="253" t="e">
        <f t="shared" si="622"/>
        <v>#REF!</v>
      </c>
      <c r="S638" s="253" t="e">
        <f t="shared" si="622"/>
        <v>#REF!</v>
      </c>
      <c r="T638" s="253" t="e">
        <f t="shared" si="622"/>
        <v>#REF!</v>
      </c>
      <c r="U638" s="253" t="e">
        <f t="shared" si="622"/>
        <v>#REF!</v>
      </c>
      <c r="V638" s="253" t="e">
        <f t="shared" si="622"/>
        <v>#REF!</v>
      </c>
      <c r="W638" s="253" t="e">
        <f t="shared" si="622"/>
        <v>#REF!</v>
      </c>
      <c r="X638" s="253" t="e">
        <f t="shared" si="622"/>
        <v>#REF!</v>
      </c>
      <c r="Y638" s="253" t="e">
        <f t="shared" si="622"/>
        <v>#REF!</v>
      </c>
    </row>
    <row r="639" spans="1:25" ht="12.75" hidden="1" customHeight="1" x14ac:dyDescent="0.2">
      <c r="A639" s="255" t="s">
        <v>63</v>
      </c>
      <c r="B639" s="267">
        <v>801</v>
      </c>
      <c r="C639" s="248" t="s">
        <v>196</v>
      </c>
      <c r="D639" s="248" t="s">
        <v>198</v>
      </c>
      <c r="E639" s="248" t="s">
        <v>175</v>
      </c>
      <c r="F639" s="248" t="s">
        <v>64</v>
      </c>
      <c r="G639" s="253"/>
      <c r="H639" s="253"/>
      <c r="I639" s="253" t="e">
        <f>#REF!+G639</f>
        <v>#REF!</v>
      </c>
      <c r="J639" s="253" t="e">
        <f>G639+I639</f>
        <v>#REF!</v>
      </c>
      <c r="K639" s="253" t="e">
        <f>H639+I639</f>
        <v>#REF!</v>
      </c>
      <c r="L639" s="253" t="e">
        <f>H639+J639</f>
        <v>#REF!</v>
      </c>
      <c r="M639" s="253" t="e">
        <f>I639+K639</f>
        <v>#REF!</v>
      </c>
      <c r="N639" s="253" t="e">
        <f t="shared" si="621"/>
        <v>#REF!</v>
      </c>
      <c r="O639" s="253" t="e">
        <f t="shared" si="621"/>
        <v>#REF!</v>
      </c>
      <c r="P639" s="253" t="e">
        <f>L639+N639</f>
        <v>#REF!</v>
      </c>
      <c r="Q639" s="253" t="e">
        <f t="shared" si="622"/>
        <v>#REF!</v>
      </c>
      <c r="R639" s="253" t="e">
        <f t="shared" si="622"/>
        <v>#REF!</v>
      </c>
      <c r="S639" s="253" t="e">
        <f t="shared" si="622"/>
        <v>#REF!</v>
      </c>
      <c r="T639" s="253" t="e">
        <f t="shared" si="622"/>
        <v>#REF!</v>
      </c>
      <c r="U639" s="253" t="e">
        <f t="shared" si="622"/>
        <v>#REF!</v>
      </c>
      <c r="V639" s="253" t="e">
        <f t="shared" si="622"/>
        <v>#REF!</v>
      </c>
      <c r="W639" s="253" t="e">
        <f t="shared" si="622"/>
        <v>#REF!</v>
      </c>
      <c r="X639" s="253" t="e">
        <f t="shared" si="622"/>
        <v>#REF!</v>
      </c>
      <c r="Y639" s="253" t="e">
        <f t="shared" si="622"/>
        <v>#REF!</v>
      </c>
    </row>
    <row r="640" spans="1:25" ht="41.25" hidden="1" customHeight="1" x14ac:dyDescent="0.2">
      <c r="A640" s="255" t="s">
        <v>132</v>
      </c>
      <c r="B640" s="267">
        <v>801</v>
      </c>
      <c r="C640" s="248" t="s">
        <v>196</v>
      </c>
      <c r="D640" s="248" t="s">
        <v>198</v>
      </c>
      <c r="E640" s="248" t="s">
        <v>175</v>
      </c>
      <c r="F640" s="248" t="s">
        <v>131</v>
      </c>
      <c r="G640" s="253"/>
      <c r="H640" s="253"/>
      <c r="I640" s="253">
        <f>G640</f>
        <v>0</v>
      </c>
      <c r="J640" s="253">
        <f>I640</f>
        <v>0</v>
      </c>
      <c r="K640" s="253">
        <f>I640</f>
        <v>0</v>
      </c>
      <c r="L640" s="253">
        <f>J640</f>
        <v>0</v>
      </c>
      <c r="M640" s="253">
        <f>K640</f>
        <v>0</v>
      </c>
      <c r="N640" s="253">
        <f t="shared" ref="N640:O640" si="623">L640</f>
        <v>0</v>
      </c>
      <c r="O640" s="253">
        <f t="shared" si="623"/>
        <v>0</v>
      </c>
      <c r="P640" s="253">
        <f>N640</f>
        <v>0</v>
      </c>
      <c r="Q640" s="253">
        <f t="shared" ref="Q640:Y640" si="624">O640</f>
        <v>0</v>
      </c>
      <c r="R640" s="253">
        <f t="shared" si="624"/>
        <v>0</v>
      </c>
      <c r="S640" s="253">
        <f t="shared" si="624"/>
        <v>0</v>
      </c>
      <c r="T640" s="253">
        <f t="shared" si="624"/>
        <v>0</v>
      </c>
      <c r="U640" s="253">
        <f t="shared" si="624"/>
        <v>0</v>
      </c>
      <c r="V640" s="253">
        <f t="shared" si="624"/>
        <v>0</v>
      </c>
      <c r="W640" s="253">
        <f t="shared" si="624"/>
        <v>0</v>
      </c>
      <c r="X640" s="253">
        <f t="shared" si="624"/>
        <v>0</v>
      </c>
      <c r="Y640" s="253">
        <f t="shared" si="624"/>
        <v>0</v>
      </c>
    </row>
    <row r="641" spans="1:25" ht="18.75" hidden="1" customHeight="1" x14ac:dyDescent="0.2">
      <c r="A641" s="255" t="s">
        <v>426</v>
      </c>
      <c r="B641" s="267">
        <v>801</v>
      </c>
      <c r="C641" s="248" t="s">
        <v>196</v>
      </c>
      <c r="D641" s="248" t="s">
        <v>198</v>
      </c>
      <c r="E641" s="248" t="s">
        <v>434</v>
      </c>
      <c r="F641" s="248"/>
      <c r="G641" s="253"/>
      <c r="H641" s="253"/>
      <c r="I641" s="253">
        <f>I642</f>
        <v>-701</v>
      </c>
      <c r="J641" s="253">
        <f>J642</f>
        <v>-701</v>
      </c>
      <c r="K641" s="253">
        <f>K642</f>
        <v>-701</v>
      </c>
      <c r="L641" s="253">
        <f>L642</f>
        <v>-701</v>
      </c>
      <c r="M641" s="253">
        <f>M642</f>
        <v>-1402</v>
      </c>
      <c r="N641" s="253">
        <f t="shared" ref="N641:Y641" si="625">N642</f>
        <v>-1402</v>
      </c>
      <c r="O641" s="253">
        <f t="shared" si="625"/>
        <v>-2103</v>
      </c>
      <c r="P641" s="253">
        <f t="shared" si="625"/>
        <v>-2103</v>
      </c>
      <c r="Q641" s="253">
        <f t="shared" si="625"/>
        <v>-3505</v>
      </c>
      <c r="R641" s="253">
        <f t="shared" si="625"/>
        <v>-3505</v>
      </c>
      <c r="S641" s="253">
        <f t="shared" si="625"/>
        <v>-5608</v>
      </c>
      <c r="T641" s="253">
        <f t="shared" si="625"/>
        <v>-5608</v>
      </c>
      <c r="U641" s="253">
        <f t="shared" si="625"/>
        <v>-9113</v>
      </c>
      <c r="V641" s="253">
        <f t="shared" si="625"/>
        <v>-9113</v>
      </c>
      <c r="W641" s="253">
        <f t="shared" si="625"/>
        <v>-14721</v>
      </c>
      <c r="X641" s="253">
        <f t="shared" si="625"/>
        <v>-14721</v>
      </c>
      <c r="Y641" s="253">
        <f t="shared" si="625"/>
        <v>-23834</v>
      </c>
    </row>
    <row r="642" spans="1:25" ht="20.25" hidden="1" customHeight="1" x14ac:dyDescent="0.2">
      <c r="A642" s="255" t="s">
        <v>93</v>
      </c>
      <c r="B642" s="267">
        <v>801</v>
      </c>
      <c r="C642" s="248" t="s">
        <v>196</v>
      </c>
      <c r="D642" s="248" t="s">
        <v>198</v>
      </c>
      <c r="E642" s="248" t="s">
        <v>434</v>
      </c>
      <c r="F642" s="248" t="s">
        <v>94</v>
      </c>
      <c r="G642" s="253"/>
      <c r="H642" s="253"/>
      <c r="I642" s="253">
        <v>-701</v>
      </c>
      <c r="J642" s="253">
        <f>G642+I642</f>
        <v>-701</v>
      </c>
      <c r="K642" s="253">
        <v>-701</v>
      </c>
      <c r="L642" s="253">
        <f>H642+J642</f>
        <v>-701</v>
      </c>
      <c r="M642" s="253">
        <f>I642+K642</f>
        <v>-1402</v>
      </c>
      <c r="N642" s="253">
        <f t="shared" ref="N642:O642" si="626">J642+L642</f>
        <v>-1402</v>
      </c>
      <c r="O642" s="253">
        <f t="shared" si="626"/>
        <v>-2103</v>
      </c>
      <c r="P642" s="253">
        <f>L642+N642</f>
        <v>-2103</v>
      </c>
      <c r="Q642" s="253">
        <f t="shared" ref="Q642:Y642" si="627">M642+O642</f>
        <v>-3505</v>
      </c>
      <c r="R642" s="253">
        <f t="shared" si="627"/>
        <v>-3505</v>
      </c>
      <c r="S642" s="253">
        <f t="shared" si="627"/>
        <v>-5608</v>
      </c>
      <c r="T642" s="253">
        <f t="shared" si="627"/>
        <v>-5608</v>
      </c>
      <c r="U642" s="253">
        <f t="shared" si="627"/>
        <v>-9113</v>
      </c>
      <c r="V642" s="253">
        <f t="shared" si="627"/>
        <v>-9113</v>
      </c>
      <c r="W642" s="253">
        <f t="shared" si="627"/>
        <v>-14721</v>
      </c>
      <c r="X642" s="253">
        <f t="shared" si="627"/>
        <v>-14721</v>
      </c>
      <c r="Y642" s="253">
        <f t="shared" si="627"/>
        <v>-23834</v>
      </c>
    </row>
    <row r="643" spans="1:25" ht="43.5" customHeight="1" x14ac:dyDescent="0.2">
      <c r="A643" s="255" t="s">
        <v>982</v>
      </c>
      <c r="B643" s="267">
        <v>801</v>
      </c>
      <c r="C643" s="248" t="s">
        <v>196</v>
      </c>
      <c r="D643" s="248" t="s">
        <v>198</v>
      </c>
      <c r="E643" s="248" t="s">
        <v>871</v>
      </c>
      <c r="F643" s="248"/>
      <c r="G643" s="253"/>
      <c r="H643" s="253">
        <f>H644+H645</f>
        <v>1395</v>
      </c>
      <c r="I643" s="253">
        <f>I644+I645</f>
        <v>0</v>
      </c>
      <c r="J643" s="253">
        <f t="shared" ref="J643:J652" si="628">H643+I643</f>
        <v>1395</v>
      </c>
      <c r="K643" s="253">
        <f>K644+K645</f>
        <v>0</v>
      </c>
      <c r="L643" s="253">
        <f>L644+L645</f>
        <v>1705</v>
      </c>
      <c r="M643" s="253">
        <f>M644+M645</f>
        <v>1705</v>
      </c>
      <c r="N643" s="253">
        <f t="shared" ref="N643:Q643" si="629">N644+N645</f>
        <v>26</v>
      </c>
      <c r="O643" s="253">
        <f t="shared" si="629"/>
        <v>1731</v>
      </c>
      <c r="P643" s="253">
        <f t="shared" si="629"/>
        <v>1731</v>
      </c>
      <c r="Q643" s="253">
        <f t="shared" si="629"/>
        <v>0</v>
      </c>
      <c r="R643" s="253">
        <f>R644+R645</f>
        <v>1731</v>
      </c>
      <c r="S643" s="253">
        <f t="shared" ref="S643:X643" si="630">S644+S645</f>
        <v>494</v>
      </c>
      <c r="T643" s="253">
        <f t="shared" si="630"/>
        <v>2225</v>
      </c>
      <c r="U643" s="253">
        <f t="shared" si="630"/>
        <v>45</v>
      </c>
      <c r="V643" s="253">
        <f t="shared" si="630"/>
        <v>2225</v>
      </c>
      <c r="W643" s="253">
        <f t="shared" si="630"/>
        <v>403</v>
      </c>
      <c r="X643" s="253">
        <f t="shared" si="630"/>
        <v>2628</v>
      </c>
      <c r="Y643" s="253">
        <f t="shared" ref="Y643" si="631">Y644+Y645</f>
        <v>2628</v>
      </c>
    </row>
    <row r="644" spans="1:25" ht="20.25" customHeight="1" x14ac:dyDescent="0.2">
      <c r="A644" s="255" t="s">
        <v>95</v>
      </c>
      <c r="B644" s="267">
        <v>801</v>
      </c>
      <c r="C644" s="248" t="s">
        <v>196</v>
      </c>
      <c r="D644" s="248" t="s">
        <v>198</v>
      </c>
      <c r="E644" s="248" t="s">
        <v>871</v>
      </c>
      <c r="F644" s="248" t="s">
        <v>96</v>
      </c>
      <c r="G644" s="253"/>
      <c r="H644" s="253">
        <v>1395</v>
      </c>
      <c r="I644" s="253">
        <v>-122.1</v>
      </c>
      <c r="J644" s="253">
        <f t="shared" si="628"/>
        <v>1272.9000000000001</v>
      </c>
      <c r="K644" s="253">
        <v>0</v>
      </c>
      <c r="L644" s="253">
        <v>1309</v>
      </c>
      <c r="M644" s="253">
        <v>1309</v>
      </c>
      <c r="N644" s="253">
        <v>20</v>
      </c>
      <c r="O644" s="253">
        <f>M644+N644</f>
        <v>1329</v>
      </c>
      <c r="P644" s="253">
        <v>1329</v>
      </c>
      <c r="Q644" s="253">
        <v>0</v>
      </c>
      <c r="R644" s="253">
        <f t="shared" ref="R644:Y712" si="632">P644+Q644</f>
        <v>1329</v>
      </c>
      <c r="S644" s="253">
        <v>380</v>
      </c>
      <c r="T644" s="253">
        <f t="shared" ref="T644:T645" si="633">R644+S644</f>
        <v>1709</v>
      </c>
      <c r="U644" s="253">
        <v>34</v>
      </c>
      <c r="V644" s="253">
        <v>1709</v>
      </c>
      <c r="W644" s="253">
        <v>310</v>
      </c>
      <c r="X644" s="253">
        <f t="shared" ref="X644:X645" si="634">V644+W644</f>
        <v>2019</v>
      </c>
      <c r="Y644" s="253">
        <v>2019</v>
      </c>
    </row>
    <row r="645" spans="1:25" ht="35.25" customHeight="1" x14ac:dyDescent="0.2">
      <c r="A645" s="371" t="s">
        <v>896</v>
      </c>
      <c r="B645" s="267">
        <v>801</v>
      </c>
      <c r="C645" s="248" t="s">
        <v>196</v>
      </c>
      <c r="D645" s="248" t="s">
        <v>198</v>
      </c>
      <c r="E645" s="248" t="s">
        <v>871</v>
      </c>
      <c r="F645" s="248" t="s">
        <v>894</v>
      </c>
      <c r="G645" s="253"/>
      <c r="H645" s="253">
        <v>0</v>
      </c>
      <c r="I645" s="253">
        <v>122.1</v>
      </c>
      <c r="J645" s="253">
        <f t="shared" si="628"/>
        <v>122.1</v>
      </c>
      <c r="K645" s="253">
        <v>0</v>
      </c>
      <c r="L645" s="253">
        <v>396</v>
      </c>
      <c r="M645" s="253">
        <v>396</v>
      </c>
      <c r="N645" s="253">
        <v>6</v>
      </c>
      <c r="O645" s="253">
        <f>M645+N645</f>
        <v>402</v>
      </c>
      <c r="P645" s="253">
        <v>402</v>
      </c>
      <c r="Q645" s="253">
        <v>0</v>
      </c>
      <c r="R645" s="253">
        <f t="shared" si="632"/>
        <v>402</v>
      </c>
      <c r="S645" s="253">
        <v>114</v>
      </c>
      <c r="T645" s="253">
        <f t="shared" si="633"/>
        <v>516</v>
      </c>
      <c r="U645" s="253">
        <v>11</v>
      </c>
      <c r="V645" s="253">
        <v>516</v>
      </c>
      <c r="W645" s="253">
        <v>93</v>
      </c>
      <c r="X645" s="253">
        <f t="shared" si="634"/>
        <v>609</v>
      </c>
      <c r="Y645" s="253">
        <v>609</v>
      </c>
    </row>
    <row r="646" spans="1:25" ht="20.25" customHeight="1" x14ac:dyDescent="0.2">
      <c r="A646" s="255" t="s">
        <v>719</v>
      </c>
      <c r="B646" s="267">
        <v>801</v>
      </c>
      <c r="C646" s="248" t="s">
        <v>196</v>
      </c>
      <c r="D646" s="248" t="s">
        <v>198</v>
      </c>
      <c r="E646" s="248" t="s">
        <v>797</v>
      </c>
      <c r="F646" s="248"/>
      <c r="G646" s="253"/>
      <c r="H646" s="253">
        <f>H647</f>
        <v>300</v>
      </c>
      <c r="I646" s="253">
        <f>I647</f>
        <v>0</v>
      </c>
      <c r="J646" s="253">
        <f t="shared" si="628"/>
        <v>300</v>
      </c>
      <c r="K646" s="253">
        <f>K647</f>
        <v>0</v>
      </c>
      <c r="L646" s="253">
        <f>L647</f>
        <v>240</v>
      </c>
      <c r="M646" s="253">
        <f>M647</f>
        <v>240</v>
      </c>
      <c r="N646" s="253">
        <f t="shared" ref="N646:Q646" si="635">N647</f>
        <v>0</v>
      </c>
      <c r="O646" s="253">
        <f t="shared" si="635"/>
        <v>240</v>
      </c>
      <c r="P646" s="253">
        <f t="shared" si="635"/>
        <v>240</v>
      </c>
      <c r="Q646" s="253">
        <f t="shared" si="635"/>
        <v>0</v>
      </c>
      <c r="R646" s="253">
        <f>R647+R648</f>
        <v>240</v>
      </c>
      <c r="S646" s="253">
        <f t="shared" ref="S646:X646" si="636">S647+S648</f>
        <v>-100</v>
      </c>
      <c r="T646" s="253">
        <f t="shared" si="636"/>
        <v>140</v>
      </c>
      <c r="U646" s="253">
        <f t="shared" si="636"/>
        <v>0</v>
      </c>
      <c r="V646" s="253">
        <f t="shared" si="636"/>
        <v>140</v>
      </c>
      <c r="W646" s="253">
        <f t="shared" si="636"/>
        <v>0</v>
      </c>
      <c r="X646" s="253">
        <f t="shared" si="636"/>
        <v>140</v>
      </c>
      <c r="Y646" s="253">
        <f t="shared" ref="Y646" si="637">Y647+Y648</f>
        <v>140</v>
      </c>
    </row>
    <row r="647" spans="1:25" ht="20.25" customHeight="1" x14ac:dyDescent="0.2">
      <c r="A647" s="255" t="s">
        <v>93</v>
      </c>
      <c r="B647" s="267">
        <v>801</v>
      </c>
      <c r="C647" s="248" t="s">
        <v>196</v>
      </c>
      <c r="D647" s="248" t="s">
        <v>198</v>
      </c>
      <c r="E647" s="248" t="s">
        <v>797</v>
      </c>
      <c r="F647" s="248" t="s">
        <v>94</v>
      </c>
      <c r="G647" s="253"/>
      <c r="H647" s="253">
        <v>300</v>
      </c>
      <c r="I647" s="253">
        <v>0</v>
      </c>
      <c r="J647" s="253">
        <f t="shared" si="628"/>
        <v>300</v>
      </c>
      <c r="K647" s="253">
        <v>0</v>
      </c>
      <c r="L647" s="253">
        <v>240</v>
      </c>
      <c r="M647" s="253">
        <v>240</v>
      </c>
      <c r="N647" s="253">
        <v>0</v>
      </c>
      <c r="O647" s="253">
        <f>M647+N647</f>
        <v>240</v>
      </c>
      <c r="P647" s="253">
        <v>240</v>
      </c>
      <c r="Q647" s="253">
        <v>0</v>
      </c>
      <c r="R647" s="253">
        <f t="shared" si="632"/>
        <v>240</v>
      </c>
      <c r="S647" s="253">
        <v>-100</v>
      </c>
      <c r="T647" s="253">
        <f t="shared" ref="T647:T648" si="638">R647+S647</f>
        <v>140</v>
      </c>
      <c r="U647" s="253">
        <v>0</v>
      </c>
      <c r="V647" s="253">
        <v>140</v>
      </c>
      <c r="W647" s="253">
        <v>0</v>
      </c>
      <c r="X647" s="253">
        <f t="shared" ref="X647:Y648" si="639">V647+W647</f>
        <v>140</v>
      </c>
      <c r="Y647" s="253">
        <v>140</v>
      </c>
    </row>
    <row r="648" spans="1:25" ht="20.25" hidden="1" customHeight="1" x14ac:dyDescent="0.2">
      <c r="A648" s="255" t="s">
        <v>1091</v>
      </c>
      <c r="B648" s="267">
        <v>801</v>
      </c>
      <c r="C648" s="248" t="s">
        <v>196</v>
      </c>
      <c r="D648" s="248" t="s">
        <v>198</v>
      </c>
      <c r="E648" s="248" t="s">
        <v>797</v>
      </c>
      <c r="F648" s="248" t="s">
        <v>1092</v>
      </c>
      <c r="G648" s="253"/>
      <c r="H648" s="253"/>
      <c r="I648" s="253"/>
      <c r="J648" s="253"/>
      <c r="K648" s="253"/>
      <c r="L648" s="253"/>
      <c r="M648" s="253"/>
      <c r="N648" s="253"/>
      <c r="O648" s="253"/>
      <c r="P648" s="253"/>
      <c r="Q648" s="253"/>
      <c r="R648" s="253">
        <v>0</v>
      </c>
      <c r="S648" s="253">
        <v>0</v>
      </c>
      <c r="T648" s="253">
        <f t="shared" si="638"/>
        <v>0</v>
      </c>
      <c r="U648" s="253">
        <v>0</v>
      </c>
      <c r="V648" s="253">
        <f t="shared" ref="V648" si="640">T648+U648</f>
        <v>0</v>
      </c>
      <c r="W648" s="253">
        <v>0</v>
      </c>
      <c r="X648" s="253">
        <f t="shared" si="639"/>
        <v>0</v>
      </c>
      <c r="Y648" s="253">
        <f t="shared" si="639"/>
        <v>0</v>
      </c>
    </row>
    <row r="649" spans="1:25" ht="58.5" customHeight="1" x14ac:dyDescent="0.2">
      <c r="A649" s="255" t="s">
        <v>793</v>
      </c>
      <c r="B649" s="267">
        <v>801</v>
      </c>
      <c r="C649" s="248" t="s">
        <v>196</v>
      </c>
      <c r="D649" s="248" t="s">
        <v>198</v>
      </c>
      <c r="E649" s="248" t="s">
        <v>796</v>
      </c>
      <c r="F649" s="248"/>
      <c r="G649" s="253"/>
      <c r="H649" s="253">
        <f>H650</f>
        <v>909</v>
      </c>
      <c r="I649" s="253">
        <f>I650</f>
        <v>0</v>
      </c>
      <c r="J649" s="253">
        <f t="shared" si="628"/>
        <v>909</v>
      </c>
      <c r="K649" s="253">
        <f>K650</f>
        <v>-563.1</v>
      </c>
      <c r="L649" s="253">
        <f>L650</f>
        <v>363.5</v>
      </c>
      <c r="M649" s="253">
        <f>M650</f>
        <v>363.5</v>
      </c>
      <c r="N649" s="253">
        <f t="shared" ref="N649:Y649" si="641">N650</f>
        <v>-133.20000000000002</v>
      </c>
      <c r="O649" s="253">
        <f t="shared" si="641"/>
        <v>230.29999999999998</v>
      </c>
      <c r="P649" s="253">
        <f t="shared" si="641"/>
        <v>268.7</v>
      </c>
      <c r="Q649" s="253">
        <f t="shared" si="641"/>
        <v>-38.6</v>
      </c>
      <c r="R649" s="253">
        <f t="shared" si="641"/>
        <v>230.1</v>
      </c>
      <c r="S649" s="253">
        <f t="shared" si="641"/>
        <v>0</v>
      </c>
      <c r="T649" s="253">
        <f t="shared" si="641"/>
        <v>230.1</v>
      </c>
      <c r="U649" s="253">
        <f t="shared" si="641"/>
        <v>0</v>
      </c>
      <c r="V649" s="253">
        <f t="shared" si="641"/>
        <v>230.1</v>
      </c>
      <c r="W649" s="253">
        <f t="shared" si="641"/>
        <v>54.3</v>
      </c>
      <c r="X649" s="253">
        <f t="shared" si="641"/>
        <v>284.39999999999998</v>
      </c>
      <c r="Y649" s="253">
        <f t="shared" si="641"/>
        <v>284.39999999999998</v>
      </c>
    </row>
    <row r="650" spans="1:25" ht="42.75" customHeight="1" x14ac:dyDescent="0.2">
      <c r="A650" s="255" t="s">
        <v>1110</v>
      </c>
      <c r="B650" s="267">
        <v>801</v>
      </c>
      <c r="C650" s="248" t="s">
        <v>196</v>
      </c>
      <c r="D650" s="248" t="s">
        <v>198</v>
      </c>
      <c r="E650" s="248" t="s">
        <v>796</v>
      </c>
      <c r="F650" s="248" t="s">
        <v>1104</v>
      </c>
      <c r="G650" s="253"/>
      <c r="H650" s="253">
        <v>909</v>
      </c>
      <c r="I650" s="253">
        <v>0</v>
      </c>
      <c r="J650" s="253">
        <f t="shared" si="628"/>
        <v>909</v>
      </c>
      <c r="K650" s="253">
        <v>-563.1</v>
      </c>
      <c r="L650" s="253">
        <v>363.5</v>
      </c>
      <c r="M650" s="253">
        <v>363.5</v>
      </c>
      <c r="N650" s="253">
        <f>-133.4+0.2</f>
        <v>-133.20000000000002</v>
      </c>
      <c r="O650" s="253">
        <f>M650+N650</f>
        <v>230.29999999999998</v>
      </c>
      <c r="P650" s="253">
        <v>268.7</v>
      </c>
      <c r="Q650" s="253">
        <v>-38.6</v>
      </c>
      <c r="R650" s="253">
        <f t="shared" si="632"/>
        <v>230.1</v>
      </c>
      <c r="S650" s="253">
        <v>0</v>
      </c>
      <c r="T650" s="253">
        <f t="shared" ref="T650" si="642">R650+S650</f>
        <v>230.1</v>
      </c>
      <c r="U650" s="253">
        <v>0</v>
      </c>
      <c r="V650" s="253">
        <v>230.1</v>
      </c>
      <c r="W650" s="253">
        <v>54.3</v>
      </c>
      <c r="X650" s="253">
        <f t="shared" ref="X650" si="643">V650+W650</f>
        <v>284.39999999999998</v>
      </c>
      <c r="Y650" s="253">
        <v>284.39999999999998</v>
      </c>
    </row>
    <row r="651" spans="1:25" ht="32.25" customHeight="1" x14ac:dyDescent="0.2">
      <c r="A651" s="255" t="s">
        <v>1163</v>
      </c>
      <c r="B651" s="267">
        <v>801</v>
      </c>
      <c r="C651" s="248" t="s">
        <v>196</v>
      </c>
      <c r="D651" s="248" t="s">
        <v>198</v>
      </c>
      <c r="E651" s="248" t="s">
        <v>795</v>
      </c>
      <c r="F651" s="248"/>
      <c r="G651" s="253"/>
      <c r="H651" s="253">
        <f>H652</f>
        <v>133.80000000000001</v>
      </c>
      <c r="I651" s="253">
        <f>I652</f>
        <v>0</v>
      </c>
      <c r="J651" s="253">
        <f t="shared" si="628"/>
        <v>133.80000000000001</v>
      </c>
      <c r="K651" s="253">
        <f>K652</f>
        <v>0</v>
      </c>
      <c r="L651" s="253">
        <f>L652</f>
        <v>202.9</v>
      </c>
      <c r="M651" s="253">
        <f>M652</f>
        <v>202.9</v>
      </c>
      <c r="N651" s="253">
        <f t="shared" ref="N651:Y651" si="644">N652</f>
        <v>-10.5</v>
      </c>
      <c r="O651" s="253">
        <f t="shared" si="644"/>
        <v>192.4</v>
      </c>
      <c r="P651" s="253">
        <f t="shared" si="644"/>
        <v>192.4</v>
      </c>
      <c r="Q651" s="253">
        <f t="shared" si="644"/>
        <v>29.4</v>
      </c>
      <c r="R651" s="253">
        <f t="shared" si="644"/>
        <v>221.8</v>
      </c>
      <c r="S651" s="253">
        <f t="shared" si="644"/>
        <v>19.2</v>
      </c>
      <c r="T651" s="253">
        <f t="shared" si="644"/>
        <v>241</v>
      </c>
      <c r="U651" s="253">
        <f t="shared" si="644"/>
        <v>12.6</v>
      </c>
      <c r="V651" s="253">
        <f t="shared" si="644"/>
        <v>253.6</v>
      </c>
      <c r="W651" s="253">
        <f t="shared" si="644"/>
        <v>13.2</v>
      </c>
      <c r="X651" s="253">
        <f t="shared" si="644"/>
        <v>266.8</v>
      </c>
      <c r="Y651" s="253">
        <f t="shared" si="644"/>
        <v>266.8</v>
      </c>
    </row>
    <row r="652" spans="1:25" ht="37.5" customHeight="1" x14ac:dyDescent="0.2">
      <c r="A652" s="255" t="s">
        <v>1110</v>
      </c>
      <c r="B652" s="267">
        <v>801</v>
      </c>
      <c r="C652" s="248" t="s">
        <v>196</v>
      </c>
      <c r="D652" s="248" t="s">
        <v>198</v>
      </c>
      <c r="E652" s="248" t="s">
        <v>795</v>
      </c>
      <c r="F652" s="248" t="s">
        <v>1104</v>
      </c>
      <c r="G652" s="253"/>
      <c r="H652" s="253">
        <v>133.80000000000001</v>
      </c>
      <c r="I652" s="253">
        <v>0</v>
      </c>
      <c r="J652" s="253">
        <f t="shared" si="628"/>
        <v>133.80000000000001</v>
      </c>
      <c r="K652" s="253">
        <v>0</v>
      </c>
      <c r="L652" s="253">
        <v>202.9</v>
      </c>
      <c r="M652" s="253">
        <v>202.9</v>
      </c>
      <c r="N652" s="253">
        <v>-10.5</v>
      </c>
      <c r="O652" s="253">
        <f>M652+N652</f>
        <v>192.4</v>
      </c>
      <c r="P652" s="253">
        <v>192.4</v>
      </c>
      <c r="Q652" s="253">
        <v>29.4</v>
      </c>
      <c r="R652" s="253">
        <f t="shared" si="632"/>
        <v>221.8</v>
      </c>
      <c r="S652" s="253">
        <v>19.2</v>
      </c>
      <c r="T652" s="253">
        <f t="shared" ref="T652:U654" si="645">R652+S652</f>
        <v>241</v>
      </c>
      <c r="U652" s="253">
        <v>12.6</v>
      </c>
      <c r="V652" s="253">
        <v>253.6</v>
      </c>
      <c r="W652" s="253">
        <v>13.2</v>
      </c>
      <c r="X652" s="253">
        <f t="shared" ref="X652:X654" si="646">V652+W652</f>
        <v>266.8</v>
      </c>
      <c r="Y652" s="253">
        <v>266.8</v>
      </c>
    </row>
    <row r="653" spans="1:25" ht="15.75" customHeight="1" x14ac:dyDescent="0.2">
      <c r="A653" s="374" t="s">
        <v>218</v>
      </c>
      <c r="B653" s="245">
        <v>801</v>
      </c>
      <c r="C653" s="246" t="s">
        <v>196</v>
      </c>
      <c r="D653" s="246" t="s">
        <v>200</v>
      </c>
      <c r="E653" s="246"/>
      <c r="F653" s="246"/>
      <c r="G653" s="271" t="e">
        <f>#REF!+#REF!+#REF!</f>
        <v>#REF!</v>
      </c>
      <c r="H653" s="271" t="e">
        <f>#REF!+#REF!+#REF!+H654</f>
        <v>#REF!</v>
      </c>
      <c r="I653" s="271" t="e">
        <f>#REF!+#REF!+#REF!+I654</f>
        <v>#REF!</v>
      </c>
      <c r="J653" s="271" t="e">
        <f>H653+I653</f>
        <v>#REF!</v>
      </c>
      <c r="K653" s="271" t="e">
        <f>#REF!+#REF!+#REF!+K654+#REF!</f>
        <v>#REF!</v>
      </c>
      <c r="L653" s="271" t="e">
        <f>#REF!+#REF!+#REF!+L654+#REF!</f>
        <v>#REF!</v>
      </c>
      <c r="M653" s="271" t="e">
        <f>#REF!+#REF!+#REF!+M654+#REF!</f>
        <v>#REF!</v>
      </c>
      <c r="N653" s="271" t="e">
        <f>#REF!+#REF!+#REF!+N654+#REF!</f>
        <v>#REF!</v>
      </c>
      <c r="O653" s="271" t="e">
        <f>#REF!+#REF!+#REF!+O654+#REF!</f>
        <v>#REF!</v>
      </c>
      <c r="P653" s="271" t="e">
        <f>#REF!+#REF!+#REF!+P654+#REF!</f>
        <v>#REF!</v>
      </c>
      <c r="Q653" s="271" t="e">
        <f>#REF!+#REF!+#REF!+Q654+#REF!</f>
        <v>#REF!</v>
      </c>
      <c r="R653" s="253" t="e">
        <f t="shared" si="632"/>
        <v>#REF!</v>
      </c>
      <c r="S653" s="253" t="e">
        <f t="shared" si="632"/>
        <v>#REF!</v>
      </c>
      <c r="T653" s="253" t="e">
        <f t="shared" si="645"/>
        <v>#REF!</v>
      </c>
      <c r="U653" s="253" t="e">
        <f t="shared" si="645"/>
        <v>#REF!</v>
      </c>
      <c r="V653" s="271">
        <f>V654</f>
        <v>70636.399999999994</v>
      </c>
      <c r="W653" s="271">
        <f t="shared" ref="W653:X653" si="647">W654</f>
        <v>0</v>
      </c>
      <c r="X653" s="271">
        <f t="shared" si="647"/>
        <v>70636.399999999994</v>
      </c>
      <c r="Y653" s="271">
        <f>Y654</f>
        <v>0</v>
      </c>
    </row>
    <row r="654" spans="1:25" ht="39.75" customHeight="1" x14ac:dyDescent="0.2">
      <c r="A654" s="255" t="s">
        <v>1164</v>
      </c>
      <c r="B654" s="267">
        <v>801</v>
      </c>
      <c r="C654" s="248" t="s">
        <v>196</v>
      </c>
      <c r="D654" s="248" t="s">
        <v>200</v>
      </c>
      <c r="E654" s="248" t="s">
        <v>1217</v>
      </c>
      <c r="F654" s="248" t="s">
        <v>1067</v>
      </c>
      <c r="G654" s="271"/>
      <c r="H654" s="271"/>
      <c r="I654" s="253">
        <v>142.84</v>
      </c>
      <c r="J654" s="253">
        <f>H654+I654</f>
        <v>142.84</v>
      </c>
      <c r="K654" s="253">
        <v>0</v>
      </c>
      <c r="L654" s="253">
        <v>0</v>
      </c>
      <c r="M654" s="253">
        <v>0</v>
      </c>
      <c r="N654" s="253">
        <v>1</v>
      </c>
      <c r="O654" s="253">
        <v>2</v>
      </c>
      <c r="P654" s="253">
        <v>3</v>
      </c>
      <c r="Q654" s="253">
        <v>4</v>
      </c>
      <c r="R654" s="253">
        <f t="shared" si="632"/>
        <v>7</v>
      </c>
      <c r="S654" s="253">
        <f t="shared" si="632"/>
        <v>11</v>
      </c>
      <c r="T654" s="253">
        <f t="shared" si="645"/>
        <v>18</v>
      </c>
      <c r="U654" s="253">
        <f t="shared" si="645"/>
        <v>29</v>
      </c>
      <c r="V654" s="253">
        <v>70636.399999999994</v>
      </c>
      <c r="W654" s="253">
        <v>0</v>
      </c>
      <c r="X654" s="253">
        <f t="shared" si="646"/>
        <v>70636.399999999994</v>
      </c>
      <c r="Y654" s="253">
        <v>0</v>
      </c>
    </row>
    <row r="655" spans="1:25" ht="17.25" customHeight="1" x14ac:dyDescent="0.2">
      <c r="A655" s="440" t="s">
        <v>374</v>
      </c>
      <c r="B655" s="246" t="s">
        <v>146</v>
      </c>
      <c r="C655" s="246" t="s">
        <v>196</v>
      </c>
      <c r="D655" s="246" t="s">
        <v>212</v>
      </c>
      <c r="E655" s="246"/>
      <c r="F655" s="246"/>
      <c r="G655" s="253" t="e">
        <f>#REF!+G656</f>
        <v>#REF!</v>
      </c>
      <c r="H655" s="253">
        <f t="shared" ref="H655:Y655" si="648">H656</f>
        <v>3319.6</v>
      </c>
      <c r="I655" s="253">
        <f t="shared" si="648"/>
        <v>-495.14</v>
      </c>
      <c r="J655" s="253">
        <f t="shared" si="648"/>
        <v>2824.46</v>
      </c>
      <c r="K655" s="253">
        <f t="shared" si="648"/>
        <v>-955.1640000000001</v>
      </c>
      <c r="L655" s="271">
        <f t="shared" si="648"/>
        <v>5024.79</v>
      </c>
      <c r="M655" s="271">
        <f t="shared" si="648"/>
        <v>5165.82</v>
      </c>
      <c r="N655" s="271">
        <f t="shared" si="648"/>
        <v>-894.32</v>
      </c>
      <c r="O655" s="271">
        <f t="shared" si="648"/>
        <v>4271.5</v>
      </c>
      <c r="P655" s="271">
        <f t="shared" si="648"/>
        <v>4397.8999999999996</v>
      </c>
      <c r="Q655" s="271">
        <f t="shared" si="648"/>
        <v>21.8</v>
      </c>
      <c r="R655" s="271">
        <f t="shared" si="648"/>
        <v>4419.7</v>
      </c>
      <c r="S655" s="271">
        <f t="shared" si="648"/>
        <v>-3939.1</v>
      </c>
      <c r="T655" s="271">
        <f t="shared" si="648"/>
        <v>4489.8999999999996</v>
      </c>
      <c r="U655" s="271">
        <f t="shared" si="648"/>
        <v>-4489.8999999999996</v>
      </c>
      <c r="V655" s="271">
        <f t="shared" si="648"/>
        <v>9745.42</v>
      </c>
      <c r="W655" s="271">
        <f t="shared" si="648"/>
        <v>-101.99</v>
      </c>
      <c r="X655" s="271">
        <f t="shared" si="648"/>
        <v>9643.43</v>
      </c>
      <c r="Y655" s="271">
        <f t="shared" si="648"/>
        <v>9584.9392439999992</v>
      </c>
    </row>
    <row r="656" spans="1:25" ht="24" customHeight="1" x14ac:dyDescent="0.2">
      <c r="A656" s="255" t="s">
        <v>720</v>
      </c>
      <c r="B656" s="267">
        <v>801</v>
      </c>
      <c r="C656" s="248" t="s">
        <v>196</v>
      </c>
      <c r="D656" s="248" t="s">
        <v>212</v>
      </c>
      <c r="E656" s="248" t="s">
        <v>847</v>
      </c>
      <c r="F656" s="248"/>
      <c r="G656" s="253"/>
      <c r="H656" s="253">
        <f>H658</f>
        <v>3319.6</v>
      </c>
      <c r="I656" s="253">
        <f>I658</f>
        <v>-495.14</v>
      </c>
      <c r="J656" s="253">
        <f>H656+I656</f>
        <v>2824.46</v>
      </c>
      <c r="K656" s="253">
        <f>K658+K657</f>
        <v>-955.1640000000001</v>
      </c>
      <c r="L656" s="253">
        <f>L658+L657</f>
        <v>5024.79</v>
      </c>
      <c r="M656" s="253">
        <f>M658+M657</f>
        <v>5165.82</v>
      </c>
      <c r="N656" s="253">
        <f t="shared" ref="N656:X656" si="649">N658+N657</f>
        <v>-894.32</v>
      </c>
      <c r="O656" s="253">
        <f t="shared" si="649"/>
        <v>4271.5</v>
      </c>
      <c r="P656" s="253">
        <f t="shared" si="649"/>
        <v>4397.8999999999996</v>
      </c>
      <c r="Q656" s="253">
        <f t="shared" si="649"/>
        <v>21.8</v>
      </c>
      <c r="R656" s="253">
        <f t="shared" si="649"/>
        <v>4419.7</v>
      </c>
      <c r="S656" s="253">
        <f t="shared" si="649"/>
        <v>-3939.1</v>
      </c>
      <c r="T656" s="253">
        <f t="shared" si="649"/>
        <v>4489.8999999999996</v>
      </c>
      <c r="U656" s="253">
        <f t="shared" si="649"/>
        <v>-4489.8999999999996</v>
      </c>
      <c r="V656" s="253">
        <f t="shared" si="649"/>
        <v>9745.42</v>
      </c>
      <c r="W656" s="253">
        <f t="shared" si="649"/>
        <v>-101.99</v>
      </c>
      <c r="X656" s="253">
        <f t="shared" si="649"/>
        <v>9643.43</v>
      </c>
      <c r="Y656" s="253">
        <f t="shared" ref="Y656" si="650">Y658+Y657</f>
        <v>9584.9392439999992</v>
      </c>
    </row>
    <row r="657" spans="1:25" ht="24" customHeight="1" x14ac:dyDescent="0.2">
      <c r="A657" s="255" t="s">
        <v>93</v>
      </c>
      <c r="B657" s="267">
        <v>801</v>
      </c>
      <c r="C657" s="248" t="s">
        <v>196</v>
      </c>
      <c r="D657" s="248" t="s">
        <v>212</v>
      </c>
      <c r="E657" s="248" t="s">
        <v>847</v>
      </c>
      <c r="F657" s="248" t="s">
        <v>94</v>
      </c>
      <c r="G657" s="253"/>
      <c r="H657" s="253"/>
      <c r="I657" s="253"/>
      <c r="J657" s="253"/>
      <c r="K657" s="253">
        <v>328.71600000000001</v>
      </c>
      <c r="L657" s="253">
        <v>5024.79</v>
      </c>
      <c r="M657" s="253">
        <v>5165.82</v>
      </c>
      <c r="N657" s="253">
        <v>-894.32</v>
      </c>
      <c r="O657" s="253">
        <f>M657+N657</f>
        <v>4271.5</v>
      </c>
      <c r="P657" s="253">
        <v>4397.8999999999996</v>
      </c>
      <c r="Q657" s="253">
        <v>21.8</v>
      </c>
      <c r="R657" s="253">
        <f t="shared" si="632"/>
        <v>4419.7</v>
      </c>
      <c r="S657" s="253">
        <v>-3939.1</v>
      </c>
      <c r="T657" s="253">
        <v>4489.8999999999996</v>
      </c>
      <c r="U657" s="253">
        <v>-4489.8999999999996</v>
      </c>
      <c r="V657" s="253">
        <v>9745.42</v>
      </c>
      <c r="W657" s="253">
        <v>-101.99</v>
      </c>
      <c r="X657" s="253">
        <f t="shared" ref="X657:X658" si="651">V657+W657</f>
        <v>9643.43</v>
      </c>
      <c r="Y657" s="253">
        <v>9584.9392439999992</v>
      </c>
    </row>
    <row r="658" spans="1:25" ht="17.25" hidden="1" customHeight="1" x14ac:dyDescent="0.2">
      <c r="A658" s="255" t="s">
        <v>78</v>
      </c>
      <c r="B658" s="267">
        <v>801</v>
      </c>
      <c r="C658" s="248" t="s">
        <v>196</v>
      </c>
      <c r="D658" s="248" t="s">
        <v>212</v>
      </c>
      <c r="E658" s="248" t="s">
        <v>847</v>
      </c>
      <c r="F658" s="248" t="s">
        <v>79</v>
      </c>
      <c r="G658" s="253"/>
      <c r="H658" s="253">
        <v>3319.6</v>
      </c>
      <c r="I658" s="253">
        <v>-495.14</v>
      </c>
      <c r="J658" s="253">
        <f>H658+I658</f>
        <v>2824.46</v>
      </c>
      <c r="K658" s="253">
        <v>-1283.8800000000001</v>
      </c>
      <c r="L658" s="253">
        <v>0</v>
      </c>
      <c r="M658" s="253">
        <v>0</v>
      </c>
      <c r="N658" s="253">
        <v>0</v>
      </c>
      <c r="O658" s="253">
        <v>0</v>
      </c>
      <c r="P658" s="253">
        <v>0</v>
      </c>
      <c r="Q658" s="253">
        <v>0</v>
      </c>
      <c r="R658" s="253">
        <f t="shared" si="632"/>
        <v>0</v>
      </c>
      <c r="S658" s="253">
        <f t="shared" si="632"/>
        <v>0</v>
      </c>
      <c r="T658" s="253">
        <f t="shared" si="632"/>
        <v>0</v>
      </c>
      <c r="U658" s="253">
        <f t="shared" si="632"/>
        <v>0</v>
      </c>
      <c r="V658" s="253">
        <f t="shared" si="632"/>
        <v>0</v>
      </c>
      <c r="W658" s="253">
        <f t="shared" si="632"/>
        <v>0</v>
      </c>
      <c r="X658" s="253">
        <f t="shared" si="651"/>
        <v>0</v>
      </c>
      <c r="Y658" s="253">
        <f t="shared" si="632"/>
        <v>0</v>
      </c>
    </row>
    <row r="659" spans="1:25" ht="18.75" customHeight="1" x14ac:dyDescent="0.2">
      <c r="A659" s="440" t="s">
        <v>220</v>
      </c>
      <c r="B659" s="246" t="s">
        <v>146</v>
      </c>
      <c r="C659" s="246" t="s">
        <v>196</v>
      </c>
      <c r="D659" s="246">
        <v>12</v>
      </c>
      <c r="E659" s="246"/>
      <c r="F659" s="246"/>
      <c r="G659" s="253" t="e">
        <f>#REF!+#REF!+#REF!+#REF!+#REF!+G664+G667+G670</f>
        <v>#REF!</v>
      </c>
      <c r="H659" s="253" t="e">
        <f>H664+H667+H670</f>
        <v>#REF!</v>
      </c>
      <c r="I659" s="253" t="e">
        <f>I664+I667+I670</f>
        <v>#REF!</v>
      </c>
      <c r="J659" s="253" t="e">
        <f>J664+J667+J670</f>
        <v>#REF!</v>
      </c>
      <c r="K659" s="253" t="e">
        <f>K664+K667+K670</f>
        <v>#REF!</v>
      </c>
      <c r="L659" s="271" t="e">
        <f>L664+L667+L670+L662+L669</f>
        <v>#REF!</v>
      </c>
      <c r="M659" s="271" t="e">
        <f>M664+M667+M670+M662+M669</f>
        <v>#REF!</v>
      </c>
      <c r="N659" s="271" t="e">
        <f>N664+N667+N670+N662+N669</f>
        <v>#REF!</v>
      </c>
      <c r="O659" s="271" t="e">
        <f>O664+O667+O670+O662+O669</f>
        <v>#REF!</v>
      </c>
      <c r="P659" s="271" t="e">
        <f>P664+P667+P670+P662+P669</f>
        <v>#REF!</v>
      </c>
      <c r="Q659" s="271" t="e">
        <f t="shared" ref="Q659:V659" si="652">Q664+Q667+Q670+Q662+Q669+Q660</f>
        <v>#REF!</v>
      </c>
      <c r="R659" s="271" t="e">
        <f t="shared" si="652"/>
        <v>#REF!</v>
      </c>
      <c r="S659" s="271" t="e">
        <f t="shared" si="652"/>
        <v>#REF!</v>
      </c>
      <c r="T659" s="271">
        <f t="shared" si="652"/>
        <v>5017</v>
      </c>
      <c r="U659" s="271">
        <f t="shared" si="652"/>
        <v>480</v>
      </c>
      <c r="V659" s="271">
        <f t="shared" si="652"/>
        <v>4467</v>
      </c>
      <c r="W659" s="271">
        <f>W664+W667+W670+W662+W669+W660</f>
        <v>1120</v>
      </c>
      <c r="X659" s="271">
        <f t="shared" ref="X659:Y659" si="653">X664+X667+X670+X662+X669+X660</f>
        <v>5587</v>
      </c>
      <c r="Y659" s="271">
        <f t="shared" si="653"/>
        <v>5587</v>
      </c>
    </row>
    <row r="660" spans="1:25" ht="36.75" hidden="1" customHeight="1" x14ac:dyDescent="0.2">
      <c r="A660" s="255" t="s">
        <v>1039</v>
      </c>
      <c r="B660" s="267">
        <v>801</v>
      </c>
      <c r="C660" s="248" t="s">
        <v>196</v>
      </c>
      <c r="D660" s="248" t="s">
        <v>205</v>
      </c>
      <c r="E660" s="248" t="s">
        <v>832</v>
      </c>
      <c r="F660" s="248"/>
      <c r="G660" s="253"/>
      <c r="H660" s="253">
        <f>H661</f>
        <v>0.1</v>
      </c>
      <c r="I660" s="253">
        <f>I661</f>
        <v>0</v>
      </c>
      <c r="J660" s="253">
        <f t="shared" ref="J660:J661" si="654">H660+I660</f>
        <v>0.1</v>
      </c>
      <c r="K660" s="253">
        <f>K661</f>
        <v>0</v>
      </c>
      <c r="L660" s="253">
        <f>L661</f>
        <v>0.1</v>
      </c>
      <c r="M660" s="253">
        <f>M661</f>
        <v>0.1</v>
      </c>
      <c r="N660" s="253">
        <f t="shared" ref="N660:Y660" si="655">N661</f>
        <v>0</v>
      </c>
      <c r="O660" s="253">
        <f t="shared" si="655"/>
        <v>0.1</v>
      </c>
      <c r="P660" s="253">
        <f t="shared" si="655"/>
        <v>0</v>
      </c>
      <c r="Q660" s="253">
        <f t="shared" si="655"/>
        <v>42.5</v>
      </c>
      <c r="R660" s="253">
        <f t="shared" si="655"/>
        <v>42.5</v>
      </c>
      <c r="S660" s="253">
        <f t="shared" si="655"/>
        <v>-42.5</v>
      </c>
      <c r="T660" s="253">
        <f t="shared" si="655"/>
        <v>0</v>
      </c>
      <c r="U660" s="253">
        <f t="shared" si="655"/>
        <v>0</v>
      </c>
      <c r="V660" s="253">
        <f t="shared" si="655"/>
        <v>0</v>
      </c>
      <c r="W660" s="253">
        <f t="shared" si="655"/>
        <v>0</v>
      </c>
      <c r="X660" s="253">
        <f t="shared" si="655"/>
        <v>0</v>
      </c>
      <c r="Y660" s="253">
        <f t="shared" si="655"/>
        <v>0</v>
      </c>
    </row>
    <row r="661" spans="1:25" ht="18.75" hidden="1" customHeight="1" x14ac:dyDescent="0.2">
      <c r="A661" s="255" t="s">
        <v>93</v>
      </c>
      <c r="B661" s="267">
        <v>801</v>
      </c>
      <c r="C661" s="248" t="s">
        <v>196</v>
      </c>
      <c r="D661" s="248" t="s">
        <v>205</v>
      </c>
      <c r="E661" s="248" t="s">
        <v>832</v>
      </c>
      <c r="F661" s="248" t="s">
        <v>94</v>
      </c>
      <c r="G661" s="253"/>
      <c r="H661" s="253">
        <v>0.1</v>
      </c>
      <c r="I661" s="253">
        <v>0</v>
      </c>
      <c r="J661" s="253">
        <f t="shared" si="654"/>
        <v>0.1</v>
      </c>
      <c r="K661" s="253">
        <v>0</v>
      </c>
      <c r="L661" s="253">
        <v>0.1</v>
      </c>
      <c r="M661" s="253">
        <v>0.1</v>
      </c>
      <c r="N661" s="253">
        <v>0</v>
      </c>
      <c r="O661" s="253">
        <f>M661+N661</f>
        <v>0.1</v>
      </c>
      <c r="P661" s="253">
        <v>0</v>
      </c>
      <c r="Q661" s="253">
        <v>42.5</v>
      </c>
      <c r="R661" s="253">
        <f t="shared" ref="R661" si="656">P661+Q661</f>
        <v>42.5</v>
      </c>
      <c r="S661" s="253">
        <v>-42.5</v>
      </c>
      <c r="T661" s="253">
        <f t="shared" ref="T661" si="657">R661+S661</f>
        <v>0</v>
      </c>
      <c r="U661" s="253">
        <v>0</v>
      </c>
      <c r="V661" s="253">
        <f t="shared" ref="V661" si="658">T661+U661</f>
        <v>0</v>
      </c>
      <c r="W661" s="253">
        <v>0</v>
      </c>
      <c r="X661" s="253">
        <f t="shared" ref="X661:Y661" si="659">V661+W661</f>
        <v>0</v>
      </c>
      <c r="Y661" s="253">
        <f t="shared" si="659"/>
        <v>0</v>
      </c>
    </row>
    <row r="662" spans="1:25" ht="56.25" hidden="1" customHeight="1" x14ac:dyDescent="0.2">
      <c r="A662" s="255" t="s">
        <v>949</v>
      </c>
      <c r="B662" s="248" t="s">
        <v>146</v>
      </c>
      <c r="C662" s="248" t="s">
        <v>196</v>
      </c>
      <c r="D662" s="248" t="s">
        <v>205</v>
      </c>
      <c r="E662" s="248" t="s">
        <v>948</v>
      </c>
      <c r="F662" s="248"/>
      <c r="G662" s="253"/>
      <c r="H662" s="253"/>
      <c r="I662" s="253"/>
      <c r="J662" s="253"/>
      <c r="K662" s="253"/>
      <c r="L662" s="253">
        <f>L663</f>
        <v>0</v>
      </c>
      <c r="M662" s="253">
        <f>M663</f>
        <v>0</v>
      </c>
      <c r="N662" s="253">
        <f t="shared" ref="N662:Y662" si="660">N663</f>
        <v>0</v>
      </c>
      <c r="O662" s="253">
        <f t="shared" si="660"/>
        <v>0</v>
      </c>
      <c r="P662" s="253">
        <f t="shared" si="660"/>
        <v>0</v>
      </c>
      <c r="Q662" s="253">
        <f t="shared" si="660"/>
        <v>0</v>
      </c>
      <c r="R662" s="253">
        <f t="shared" si="660"/>
        <v>0</v>
      </c>
      <c r="S662" s="253">
        <f t="shared" si="660"/>
        <v>0</v>
      </c>
      <c r="T662" s="253">
        <f t="shared" si="660"/>
        <v>0</v>
      </c>
      <c r="U662" s="253">
        <f t="shared" si="660"/>
        <v>0</v>
      </c>
      <c r="V662" s="253">
        <f t="shared" si="660"/>
        <v>0</v>
      </c>
      <c r="W662" s="253">
        <f t="shared" si="660"/>
        <v>0</v>
      </c>
      <c r="X662" s="253">
        <f t="shared" si="660"/>
        <v>0</v>
      </c>
      <c r="Y662" s="253">
        <f t="shared" si="660"/>
        <v>0</v>
      </c>
    </row>
    <row r="663" spans="1:25" ht="21.75" hidden="1" customHeight="1" x14ac:dyDescent="0.2">
      <c r="A663" s="255" t="s">
        <v>93</v>
      </c>
      <c r="B663" s="248" t="s">
        <v>146</v>
      </c>
      <c r="C663" s="248" t="s">
        <v>196</v>
      </c>
      <c r="D663" s="248" t="s">
        <v>205</v>
      </c>
      <c r="E663" s="248" t="s">
        <v>948</v>
      </c>
      <c r="F663" s="248" t="s">
        <v>94</v>
      </c>
      <c r="G663" s="253"/>
      <c r="H663" s="253"/>
      <c r="I663" s="253"/>
      <c r="J663" s="253"/>
      <c r="K663" s="253"/>
      <c r="L663" s="253">
        <v>0</v>
      </c>
      <c r="M663" s="253">
        <v>0</v>
      </c>
      <c r="N663" s="253">
        <v>0</v>
      </c>
      <c r="O663" s="253">
        <f>M663+N663</f>
        <v>0</v>
      </c>
      <c r="P663" s="253">
        <v>0</v>
      </c>
      <c r="Q663" s="253">
        <v>0</v>
      </c>
      <c r="R663" s="253">
        <f t="shared" si="632"/>
        <v>0</v>
      </c>
      <c r="S663" s="253">
        <f t="shared" si="632"/>
        <v>0</v>
      </c>
      <c r="T663" s="253">
        <f t="shared" si="632"/>
        <v>0</v>
      </c>
      <c r="U663" s="253">
        <f t="shared" si="632"/>
        <v>0</v>
      </c>
      <c r="V663" s="253">
        <f t="shared" si="632"/>
        <v>0</v>
      </c>
      <c r="W663" s="253">
        <f t="shared" si="632"/>
        <v>0</v>
      </c>
      <c r="X663" s="253">
        <f t="shared" si="632"/>
        <v>0</v>
      </c>
      <c r="Y663" s="253">
        <f t="shared" si="632"/>
        <v>0</v>
      </c>
    </row>
    <row r="664" spans="1:25" ht="43.5" customHeight="1" x14ac:dyDescent="0.2">
      <c r="A664" s="255" t="s">
        <v>1006</v>
      </c>
      <c r="B664" s="248" t="s">
        <v>146</v>
      </c>
      <c r="C664" s="248" t="s">
        <v>196</v>
      </c>
      <c r="D664" s="248" t="s">
        <v>205</v>
      </c>
      <c r="E664" s="248" t="s">
        <v>822</v>
      </c>
      <c r="F664" s="248"/>
      <c r="G664" s="253"/>
      <c r="H664" s="253" t="e">
        <f>H665+H666+#REF!</f>
        <v>#REF!</v>
      </c>
      <c r="I664" s="253" t="e">
        <f>I665+I666+#REF!</f>
        <v>#REF!</v>
      </c>
      <c r="J664" s="253" t="e">
        <f>H664+I664</f>
        <v>#REF!</v>
      </c>
      <c r="K664" s="253" t="e">
        <f>K665+K666+#REF!</f>
        <v>#REF!</v>
      </c>
      <c r="L664" s="253" t="e">
        <f>L665+L666+#REF!</f>
        <v>#REF!</v>
      </c>
      <c r="M664" s="253" t="e">
        <f>M665+M666+#REF!</f>
        <v>#REF!</v>
      </c>
      <c r="N664" s="253" t="e">
        <f>N665+N666+#REF!</f>
        <v>#REF!</v>
      </c>
      <c r="O664" s="253" t="e">
        <f>O665+O666+#REF!</f>
        <v>#REF!</v>
      </c>
      <c r="P664" s="253" t="e">
        <f>P665+P666+#REF!</f>
        <v>#REF!</v>
      </c>
      <c r="Q664" s="253" t="e">
        <f>Q665+Q666+#REF!</f>
        <v>#REF!</v>
      </c>
      <c r="R664" s="253">
        <f>R665+R666</f>
        <v>440</v>
      </c>
      <c r="S664" s="253">
        <f t="shared" ref="S664:X664" si="661">S665+S666</f>
        <v>-240</v>
      </c>
      <c r="T664" s="253">
        <f t="shared" si="661"/>
        <v>440</v>
      </c>
      <c r="U664" s="253">
        <f t="shared" si="661"/>
        <v>-40</v>
      </c>
      <c r="V664" s="253">
        <f t="shared" si="661"/>
        <v>440</v>
      </c>
      <c r="W664" s="253">
        <f t="shared" si="661"/>
        <v>0</v>
      </c>
      <c r="X664" s="253">
        <f t="shared" si="661"/>
        <v>440</v>
      </c>
      <c r="Y664" s="253">
        <f t="shared" ref="Y664" si="662">Y665+Y666</f>
        <v>440</v>
      </c>
    </row>
    <row r="665" spans="1:25" ht="20.25" customHeight="1" x14ac:dyDescent="0.2">
      <c r="A665" s="255" t="s">
        <v>519</v>
      </c>
      <c r="B665" s="248" t="s">
        <v>146</v>
      </c>
      <c r="C665" s="248" t="s">
        <v>196</v>
      </c>
      <c r="D665" s="248" t="s">
        <v>205</v>
      </c>
      <c r="E665" s="248" t="s">
        <v>821</v>
      </c>
      <c r="F665" s="248" t="s">
        <v>94</v>
      </c>
      <c r="G665" s="253"/>
      <c r="H665" s="253">
        <v>250</v>
      </c>
      <c r="I665" s="253">
        <v>0</v>
      </c>
      <c r="J665" s="253">
        <f t="shared" ref="J665:J681" si="663">H665+I665</f>
        <v>250</v>
      </c>
      <c r="K665" s="253">
        <v>0</v>
      </c>
      <c r="L665" s="253">
        <v>200</v>
      </c>
      <c r="M665" s="253">
        <v>200</v>
      </c>
      <c r="N665" s="253">
        <v>0</v>
      </c>
      <c r="O665" s="253">
        <f>M665+N665</f>
        <v>200</v>
      </c>
      <c r="P665" s="253">
        <v>200</v>
      </c>
      <c r="Q665" s="253">
        <v>0</v>
      </c>
      <c r="R665" s="253">
        <f t="shared" si="632"/>
        <v>200</v>
      </c>
      <c r="S665" s="253">
        <v>-100</v>
      </c>
      <c r="T665" s="253">
        <v>200</v>
      </c>
      <c r="U665" s="253">
        <v>0</v>
      </c>
      <c r="V665" s="253">
        <v>200</v>
      </c>
      <c r="W665" s="253">
        <v>0</v>
      </c>
      <c r="X665" s="253">
        <f t="shared" ref="X665:X666" si="664">V665+W665</f>
        <v>200</v>
      </c>
      <c r="Y665" s="253">
        <v>200</v>
      </c>
    </row>
    <row r="666" spans="1:25" ht="18.75" customHeight="1" x14ac:dyDescent="0.2">
      <c r="A666" s="255" t="s">
        <v>520</v>
      </c>
      <c r="B666" s="248" t="s">
        <v>146</v>
      </c>
      <c r="C666" s="248" t="s">
        <v>196</v>
      </c>
      <c r="D666" s="248" t="s">
        <v>205</v>
      </c>
      <c r="E666" s="248" t="s">
        <v>820</v>
      </c>
      <c r="F666" s="248" t="s">
        <v>94</v>
      </c>
      <c r="G666" s="253"/>
      <c r="H666" s="253">
        <v>300</v>
      </c>
      <c r="I666" s="253">
        <v>0</v>
      </c>
      <c r="J666" s="253">
        <f t="shared" si="663"/>
        <v>300</v>
      </c>
      <c r="K666" s="253">
        <v>0</v>
      </c>
      <c r="L666" s="253">
        <v>240</v>
      </c>
      <c r="M666" s="253">
        <v>240</v>
      </c>
      <c r="N666" s="253">
        <v>0</v>
      </c>
      <c r="O666" s="253">
        <f t="shared" ref="O666" si="665">M666+N666</f>
        <v>240</v>
      </c>
      <c r="P666" s="253">
        <v>240</v>
      </c>
      <c r="Q666" s="253">
        <v>0</v>
      </c>
      <c r="R666" s="253">
        <f t="shared" si="632"/>
        <v>240</v>
      </c>
      <c r="S666" s="253">
        <v>-140</v>
      </c>
      <c r="T666" s="253">
        <v>240</v>
      </c>
      <c r="U666" s="253">
        <v>-40</v>
      </c>
      <c r="V666" s="253">
        <v>240</v>
      </c>
      <c r="W666" s="253">
        <v>0</v>
      </c>
      <c r="X666" s="253">
        <f t="shared" si="664"/>
        <v>240</v>
      </c>
      <c r="Y666" s="253">
        <v>240</v>
      </c>
    </row>
    <row r="667" spans="1:25" ht="19.5" hidden="1" customHeight="1" x14ac:dyDescent="0.2">
      <c r="A667" s="255" t="s">
        <v>721</v>
      </c>
      <c r="B667" s="248" t="s">
        <v>146</v>
      </c>
      <c r="C667" s="248" t="s">
        <v>196</v>
      </c>
      <c r="D667" s="248" t="s">
        <v>205</v>
      </c>
      <c r="E667" s="248" t="s">
        <v>818</v>
      </c>
      <c r="F667" s="248"/>
      <c r="G667" s="253"/>
      <c r="H667" s="253">
        <f>H668</f>
        <v>100</v>
      </c>
      <c r="I667" s="253">
        <f>I668</f>
        <v>0</v>
      </c>
      <c r="J667" s="253">
        <f t="shared" si="663"/>
        <v>100</v>
      </c>
      <c r="K667" s="253">
        <f>K668</f>
        <v>0</v>
      </c>
      <c r="L667" s="253">
        <f>L668</f>
        <v>50</v>
      </c>
      <c r="M667" s="253">
        <f>M668</f>
        <v>50</v>
      </c>
      <c r="N667" s="253">
        <f t="shared" ref="N667:Y667" si="666">N668</f>
        <v>0</v>
      </c>
      <c r="O667" s="253">
        <f t="shared" si="666"/>
        <v>50</v>
      </c>
      <c r="P667" s="253">
        <f t="shared" si="666"/>
        <v>50</v>
      </c>
      <c r="Q667" s="253">
        <f t="shared" si="666"/>
        <v>0</v>
      </c>
      <c r="R667" s="253">
        <f t="shared" si="666"/>
        <v>50</v>
      </c>
      <c r="S667" s="253">
        <f t="shared" si="666"/>
        <v>-50</v>
      </c>
      <c r="T667" s="253">
        <f t="shared" si="666"/>
        <v>0</v>
      </c>
      <c r="U667" s="253">
        <f t="shared" si="666"/>
        <v>0</v>
      </c>
      <c r="V667" s="253">
        <f t="shared" si="666"/>
        <v>0</v>
      </c>
      <c r="W667" s="253">
        <f t="shared" si="666"/>
        <v>0</v>
      </c>
      <c r="X667" s="253">
        <f t="shared" si="666"/>
        <v>0</v>
      </c>
      <c r="Y667" s="253">
        <f t="shared" si="666"/>
        <v>0</v>
      </c>
    </row>
    <row r="668" spans="1:25" ht="18" hidden="1" customHeight="1" x14ac:dyDescent="0.2">
      <c r="A668" s="255" t="s">
        <v>93</v>
      </c>
      <c r="B668" s="248" t="s">
        <v>146</v>
      </c>
      <c r="C668" s="248" t="s">
        <v>196</v>
      </c>
      <c r="D668" s="248" t="s">
        <v>205</v>
      </c>
      <c r="E668" s="248" t="s">
        <v>818</v>
      </c>
      <c r="F668" s="248" t="s">
        <v>94</v>
      </c>
      <c r="G668" s="253"/>
      <c r="H668" s="253">
        <v>100</v>
      </c>
      <c r="I668" s="253">
        <v>0</v>
      </c>
      <c r="J668" s="253">
        <f t="shared" si="663"/>
        <v>100</v>
      </c>
      <c r="K668" s="253">
        <v>0</v>
      </c>
      <c r="L668" s="253">
        <v>50</v>
      </c>
      <c r="M668" s="253">
        <v>50</v>
      </c>
      <c r="N668" s="253">
        <v>0</v>
      </c>
      <c r="O668" s="253">
        <f>N668+M668</f>
        <v>50</v>
      </c>
      <c r="P668" s="253">
        <v>50</v>
      </c>
      <c r="Q668" s="253">
        <v>0</v>
      </c>
      <c r="R668" s="253">
        <f t="shared" si="632"/>
        <v>50</v>
      </c>
      <c r="S668" s="253">
        <v>-50</v>
      </c>
      <c r="T668" s="253">
        <f t="shared" ref="T668:U669" si="667">R668+S668</f>
        <v>0</v>
      </c>
      <c r="U668" s="253">
        <v>0</v>
      </c>
      <c r="V668" s="253">
        <f t="shared" ref="V668:Y669" si="668">T668+U668</f>
        <v>0</v>
      </c>
      <c r="W668" s="253">
        <v>0</v>
      </c>
      <c r="X668" s="253">
        <f t="shared" ref="X668:X669" si="669">V668+W668</f>
        <v>0</v>
      </c>
      <c r="Y668" s="253">
        <f t="shared" si="668"/>
        <v>0</v>
      </c>
    </row>
    <row r="669" spans="1:25" ht="18" hidden="1" customHeight="1" x14ac:dyDescent="0.2">
      <c r="A669" s="255"/>
      <c r="B669" s="248" t="s">
        <v>146</v>
      </c>
      <c r="C669" s="248" t="s">
        <v>196</v>
      </c>
      <c r="D669" s="248" t="s">
        <v>205</v>
      </c>
      <c r="E669" s="248" t="s">
        <v>1008</v>
      </c>
      <c r="F669" s="248" t="s">
        <v>94</v>
      </c>
      <c r="G669" s="253"/>
      <c r="H669" s="253"/>
      <c r="I669" s="253"/>
      <c r="J669" s="253"/>
      <c r="K669" s="253"/>
      <c r="L669" s="253">
        <v>700</v>
      </c>
      <c r="M669" s="253">
        <v>0</v>
      </c>
      <c r="N669" s="253">
        <v>0</v>
      </c>
      <c r="O669" s="253">
        <f>N669+M669</f>
        <v>0</v>
      </c>
      <c r="P669" s="253">
        <v>0</v>
      </c>
      <c r="Q669" s="253">
        <v>0</v>
      </c>
      <c r="R669" s="253">
        <f t="shared" si="632"/>
        <v>0</v>
      </c>
      <c r="S669" s="253">
        <f t="shared" si="632"/>
        <v>0</v>
      </c>
      <c r="T669" s="253">
        <f t="shared" si="667"/>
        <v>0</v>
      </c>
      <c r="U669" s="253">
        <f t="shared" si="667"/>
        <v>0</v>
      </c>
      <c r="V669" s="253">
        <f t="shared" si="668"/>
        <v>0</v>
      </c>
      <c r="W669" s="253">
        <f t="shared" si="668"/>
        <v>0</v>
      </c>
      <c r="X669" s="253">
        <f t="shared" si="669"/>
        <v>0</v>
      </c>
      <c r="Y669" s="253">
        <f t="shared" si="668"/>
        <v>0</v>
      </c>
    </row>
    <row r="670" spans="1:25" ht="21" customHeight="1" x14ac:dyDescent="0.2">
      <c r="A670" s="440" t="s">
        <v>1105</v>
      </c>
      <c r="B670" s="246" t="s">
        <v>146</v>
      </c>
      <c r="C670" s="246" t="s">
        <v>196</v>
      </c>
      <c r="D670" s="246" t="s">
        <v>205</v>
      </c>
      <c r="E670" s="246" t="s">
        <v>817</v>
      </c>
      <c r="F670" s="248"/>
      <c r="G670" s="253"/>
      <c r="H670" s="253">
        <f>H681</f>
        <v>2760</v>
      </c>
      <c r="I670" s="253">
        <f>I681</f>
        <v>463.46</v>
      </c>
      <c r="J670" s="253">
        <f t="shared" si="663"/>
        <v>3223.46</v>
      </c>
      <c r="K670" s="253">
        <f t="shared" ref="K670:Q670" si="670">K681</f>
        <v>0</v>
      </c>
      <c r="L670" s="253">
        <f t="shared" si="670"/>
        <v>3282</v>
      </c>
      <c r="M670" s="253">
        <f t="shared" si="670"/>
        <v>3282</v>
      </c>
      <c r="N670" s="253">
        <f t="shared" si="670"/>
        <v>368</v>
      </c>
      <c r="O670" s="253">
        <f t="shared" si="670"/>
        <v>3650</v>
      </c>
      <c r="P670" s="253">
        <f t="shared" si="670"/>
        <v>3650</v>
      </c>
      <c r="Q670" s="253">
        <f t="shared" si="670"/>
        <v>0</v>
      </c>
      <c r="R670" s="271" t="e">
        <f>R671+R675+#REF!+R676+R677+R678+R679+#REF!+#REF!+R680+R681</f>
        <v>#REF!</v>
      </c>
      <c r="S670" s="271" t="e">
        <f>S671+S675+#REF!+S676+S677+S678+S679+#REF!+#REF!+S680+S681</f>
        <v>#REF!</v>
      </c>
      <c r="T670" s="271">
        <f>T671+T672+T673+T674+T675+T676+T677+T680</f>
        <v>4577</v>
      </c>
      <c r="U670" s="271">
        <f t="shared" ref="U670:X670" si="671">U671+U672+U673+U674+U675+U676+U677+U680</f>
        <v>520</v>
      </c>
      <c r="V670" s="271">
        <f t="shared" si="671"/>
        <v>4027</v>
      </c>
      <c r="W670" s="271">
        <f t="shared" si="671"/>
        <v>1120</v>
      </c>
      <c r="X670" s="271">
        <f t="shared" si="671"/>
        <v>5147</v>
      </c>
      <c r="Y670" s="271">
        <f t="shared" ref="Y670" si="672">Y671+Y672+Y673+Y674+Y675+Y676+Y677+Y680</f>
        <v>5147</v>
      </c>
    </row>
    <row r="671" spans="1:25" ht="18.75" customHeight="1" x14ac:dyDescent="0.2">
      <c r="A671" s="255" t="s">
        <v>895</v>
      </c>
      <c r="B671" s="248" t="s">
        <v>146</v>
      </c>
      <c r="C671" s="248" t="s">
        <v>196</v>
      </c>
      <c r="D671" s="248" t="s">
        <v>205</v>
      </c>
      <c r="E671" s="248" t="s">
        <v>817</v>
      </c>
      <c r="F671" s="248" t="s">
        <v>830</v>
      </c>
      <c r="G671" s="253"/>
      <c r="H671" s="253"/>
      <c r="I671" s="253"/>
      <c r="J671" s="253"/>
      <c r="K671" s="253"/>
      <c r="L671" s="253"/>
      <c r="M671" s="253"/>
      <c r="N671" s="253"/>
      <c r="O671" s="253"/>
      <c r="P671" s="253"/>
      <c r="Q671" s="253"/>
      <c r="R671" s="253">
        <v>0</v>
      </c>
      <c r="S671" s="253">
        <f>2097</f>
        <v>2097</v>
      </c>
      <c r="T671" s="253">
        <f>R671+S671</f>
        <v>2097</v>
      </c>
      <c r="U671" s="253">
        <v>439</v>
      </c>
      <c r="V671" s="253">
        <v>2097</v>
      </c>
      <c r="W671" s="253">
        <v>858</v>
      </c>
      <c r="X671" s="253">
        <f>V671+W671</f>
        <v>2955</v>
      </c>
      <c r="Y671" s="253">
        <v>2955</v>
      </c>
    </row>
    <row r="672" spans="1:25" ht="29.25" customHeight="1" x14ac:dyDescent="0.2">
      <c r="A672" s="371" t="s">
        <v>898</v>
      </c>
      <c r="B672" s="248" t="s">
        <v>146</v>
      </c>
      <c r="C672" s="248" t="s">
        <v>196</v>
      </c>
      <c r="D672" s="248" t="s">
        <v>205</v>
      </c>
      <c r="E672" s="248" t="s">
        <v>817</v>
      </c>
      <c r="F672" s="248" t="s">
        <v>897</v>
      </c>
      <c r="G672" s="253"/>
      <c r="H672" s="253"/>
      <c r="I672" s="253"/>
      <c r="J672" s="253"/>
      <c r="K672" s="253"/>
      <c r="L672" s="253"/>
      <c r="M672" s="253"/>
      <c r="N672" s="253"/>
      <c r="O672" s="253"/>
      <c r="P672" s="253"/>
      <c r="Q672" s="253"/>
      <c r="R672" s="253">
        <v>0</v>
      </c>
      <c r="S672" s="253">
        <f>630</f>
        <v>630</v>
      </c>
      <c r="T672" s="253">
        <f t="shared" ref="T672:T681" si="673">R672+S672</f>
        <v>630</v>
      </c>
      <c r="U672" s="253">
        <v>133</v>
      </c>
      <c r="V672" s="253">
        <v>630</v>
      </c>
      <c r="W672" s="253">
        <v>262</v>
      </c>
      <c r="X672" s="253">
        <f t="shared" ref="X672:Y681" si="674">V672+W672</f>
        <v>892</v>
      </c>
      <c r="Y672" s="253">
        <v>892</v>
      </c>
    </row>
    <row r="673" spans="1:25" ht="18.75" hidden="1" customHeight="1" x14ac:dyDescent="0.2">
      <c r="A673" s="255" t="s">
        <v>895</v>
      </c>
      <c r="B673" s="248" t="s">
        <v>146</v>
      </c>
      <c r="C673" s="248" t="s">
        <v>196</v>
      </c>
      <c r="D673" s="248" t="s">
        <v>205</v>
      </c>
      <c r="E673" s="248" t="s">
        <v>1106</v>
      </c>
      <c r="F673" s="248" t="s">
        <v>830</v>
      </c>
      <c r="G673" s="253"/>
      <c r="H673" s="253"/>
      <c r="I673" s="253"/>
      <c r="J673" s="253"/>
      <c r="K673" s="253"/>
      <c r="L673" s="253"/>
      <c r="M673" s="253"/>
      <c r="N673" s="253"/>
      <c r="O673" s="253"/>
      <c r="P673" s="253"/>
      <c r="Q673" s="253"/>
      <c r="R673" s="253">
        <v>0</v>
      </c>
      <c r="S673" s="253">
        <f>420</f>
        <v>420</v>
      </c>
      <c r="T673" s="253">
        <f t="shared" si="673"/>
        <v>420</v>
      </c>
      <c r="U673" s="253">
        <v>0</v>
      </c>
      <c r="V673" s="253">
        <v>0</v>
      </c>
      <c r="W673" s="253">
        <v>0</v>
      </c>
      <c r="X673" s="253">
        <f t="shared" si="674"/>
        <v>0</v>
      </c>
      <c r="Y673" s="253">
        <v>0</v>
      </c>
    </row>
    <row r="674" spans="1:25" ht="30" hidden="1" customHeight="1" x14ac:dyDescent="0.2">
      <c r="A674" s="371" t="s">
        <v>898</v>
      </c>
      <c r="B674" s="248" t="s">
        <v>146</v>
      </c>
      <c r="C674" s="248" t="s">
        <v>196</v>
      </c>
      <c r="D674" s="248" t="s">
        <v>205</v>
      </c>
      <c r="E674" s="248" t="s">
        <v>1106</v>
      </c>
      <c r="F674" s="248" t="s">
        <v>897</v>
      </c>
      <c r="G674" s="253"/>
      <c r="H674" s="253"/>
      <c r="I674" s="253"/>
      <c r="J674" s="253"/>
      <c r="K674" s="253"/>
      <c r="L674" s="253"/>
      <c r="M674" s="253"/>
      <c r="N674" s="253"/>
      <c r="O674" s="253"/>
      <c r="P674" s="253"/>
      <c r="Q674" s="253"/>
      <c r="R674" s="253">
        <v>0</v>
      </c>
      <c r="S674" s="253">
        <f>130</f>
        <v>130</v>
      </c>
      <c r="T674" s="253">
        <f t="shared" si="673"/>
        <v>130</v>
      </c>
      <c r="U674" s="253">
        <v>0</v>
      </c>
      <c r="V674" s="253">
        <v>0</v>
      </c>
      <c r="W674" s="253">
        <v>0</v>
      </c>
      <c r="X674" s="253">
        <f t="shared" si="674"/>
        <v>0</v>
      </c>
      <c r="Y674" s="253">
        <v>0</v>
      </c>
    </row>
    <row r="675" spans="1:25" ht="20.25" customHeight="1" x14ac:dyDescent="0.2">
      <c r="A675" s="255" t="s">
        <v>950</v>
      </c>
      <c r="B675" s="248" t="s">
        <v>146</v>
      </c>
      <c r="C675" s="248" t="s">
        <v>196</v>
      </c>
      <c r="D675" s="248" t="s">
        <v>205</v>
      </c>
      <c r="E675" s="248" t="s">
        <v>817</v>
      </c>
      <c r="F675" s="248" t="s">
        <v>917</v>
      </c>
      <c r="G675" s="253"/>
      <c r="H675" s="253"/>
      <c r="I675" s="253"/>
      <c r="J675" s="253"/>
      <c r="K675" s="253"/>
      <c r="L675" s="253"/>
      <c r="M675" s="253"/>
      <c r="N675" s="253"/>
      <c r="O675" s="253"/>
      <c r="P675" s="253"/>
      <c r="Q675" s="253"/>
      <c r="R675" s="253">
        <v>0</v>
      </c>
      <c r="S675" s="253">
        <v>18</v>
      </c>
      <c r="T675" s="253">
        <f t="shared" si="673"/>
        <v>18</v>
      </c>
      <c r="U675" s="253">
        <v>0</v>
      </c>
      <c r="V675" s="253">
        <v>18</v>
      </c>
      <c r="W675" s="253">
        <v>0</v>
      </c>
      <c r="X675" s="253">
        <f t="shared" si="674"/>
        <v>18</v>
      </c>
      <c r="Y675" s="253">
        <v>18</v>
      </c>
    </row>
    <row r="676" spans="1:25" ht="19.5" customHeight="1" x14ac:dyDescent="0.2">
      <c r="A676" s="255" t="s">
        <v>99</v>
      </c>
      <c r="B676" s="248" t="s">
        <v>146</v>
      </c>
      <c r="C676" s="248" t="s">
        <v>196</v>
      </c>
      <c r="D676" s="248" t="s">
        <v>205</v>
      </c>
      <c r="E676" s="248" t="s">
        <v>817</v>
      </c>
      <c r="F676" s="248" t="s">
        <v>100</v>
      </c>
      <c r="G676" s="253"/>
      <c r="H676" s="253"/>
      <c r="I676" s="253"/>
      <c r="J676" s="253"/>
      <c r="K676" s="253"/>
      <c r="L676" s="253"/>
      <c r="M676" s="253"/>
      <c r="N676" s="253"/>
      <c r="O676" s="253"/>
      <c r="P676" s="253"/>
      <c r="Q676" s="253"/>
      <c r="R676" s="253">
        <v>0</v>
      </c>
      <c r="S676" s="253">
        <v>110</v>
      </c>
      <c r="T676" s="253">
        <v>30</v>
      </c>
      <c r="U676" s="253">
        <v>0</v>
      </c>
      <c r="V676" s="253">
        <v>30</v>
      </c>
      <c r="W676" s="253">
        <v>-30</v>
      </c>
      <c r="X676" s="253">
        <f t="shared" si="674"/>
        <v>0</v>
      </c>
      <c r="Y676" s="253">
        <v>0</v>
      </c>
    </row>
    <row r="677" spans="1:25" ht="19.5" customHeight="1" x14ac:dyDescent="0.2">
      <c r="A677" s="255" t="s">
        <v>93</v>
      </c>
      <c r="B677" s="248" t="s">
        <v>146</v>
      </c>
      <c r="C677" s="248" t="s">
        <v>196</v>
      </c>
      <c r="D677" s="248" t="s">
        <v>205</v>
      </c>
      <c r="E677" s="248" t="s">
        <v>817</v>
      </c>
      <c r="F677" s="248" t="s">
        <v>94</v>
      </c>
      <c r="G677" s="253"/>
      <c r="H677" s="253"/>
      <c r="I677" s="253"/>
      <c r="J677" s="253"/>
      <c r="K677" s="253"/>
      <c r="L677" s="253"/>
      <c r="M677" s="253"/>
      <c r="N677" s="253"/>
      <c r="O677" s="253"/>
      <c r="P677" s="253"/>
      <c r="Q677" s="253"/>
      <c r="R677" s="253">
        <v>0</v>
      </c>
      <c r="S677" s="253">
        <v>172</v>
      </c>
      <c r="T677" s="253">
        <v>252</v>
      </c>
      <c r="U677" s="253">
        <v>-52</v>
      </c>
      <c r="V677" s="253">
        <v>252</v>
      </c>
      <c r="W677" s="253">
        <v>30</v>
      </c>
      <c r="X677" s="253">
        <f t="shared" si="674"/>
        <v>282</v>
      </c>
      <c r="Y677" s="253">
        <v>282</v>
      </c>
    </row>
    <row r="678" spans="1:25" ht="19.5" hidden="1" customHeight="1" x14ac:dyDescent="0.2">
      <c r="A678" s="255" t="s">
        <v>103</v>
      </c>
      <c r="B678" s="248" t="s">
        <v>146</v>
      </c>
      <c r="C678" s="248" t="s">
        <v>196</v>
      </c>
      <c r="D678" s="248" t="s">
        <v>205</v>
      </c>
      <c r="E678" s="248" t="s">
        <v>817</v>
      </c>
      <c r="F678" s="248" t="s">
        <v>104</v>
      </c>
      <c r="G678" s="253"/>
      <c r="H678" s="253"/>
      <c r="I678" s="253"/>
      <c r="J678" s="253"/>
      <c r="K678" s="253"/>
      <c r="L678" s="253"/>
      <c r="M678" s="253"/>
      <c r="N678" s="253"/>
      <c r="O678" s="253"/>
      <c r="P678" s="253"/>
      <c r="Q678" s="253"/>
      <c r="R678" s="253">
        <v>0</v>
      </c>
      <c r="S678" s="253">
        <v>0</v>
      </c>
      <c r="T678" s="253">
        <f t="shared" si="673"/>
        <v>0</v>
      </c>
      <c r="U678" s="253">
        <v>0</v>
      </c>
      <c r="V678" s="253">
        <f t="shared" ref="V678:V681" si="675">T678+U678</f>
        <v>0</v>
      </c>
      <c r="W678" s="253">
        <v>0</v>
      </c>
      <c r="X678" s="253">
        <f t="shared" si="674"/>
        <v>0</v>
      </c>
      <c r="Y678" s="253">
        <v>0</v>
      </c>
    </row>
    <row r="679" spans="1:25" ht="19.5" hidden="1" customHeight="1" x14ac:dyDescent="0.2">
      <c r="A679" s="255" t="s">
        <v>918</v>
      </c>
      <c r="B679" s="248" t="s">
        <v>146</v>
      </c>
      <c r="C679" s="248" t="s">
        <v>196</v>
      </c>
      <c r="D679" s="248" t="s">
        <v>205</v>
      </c>
      <c r="E679" s="248" t="s">
        <v>817</v>
      </c>
      <c r="F679" s="248" t="s">
        <v>903</v>
      </c>
      <c r="G679" s="253"/>
      <c r="H679" s="253"/>
      <c r="I679" s="253"/>
      <c r="J679" s="253"/>
      <c r="K679" s="253"/>
      <c r="L679" s="253"/>
      <c r="M679" s="253"/>
      <c r="N679" s="253"/>
      <c r="O679" s="253"/>
      <c r="P679" s="253"/>
      <c r="Q679" s="253"/>
      <c r="R679" s="253">
        <v>0</v>
      </c>
      <c r="S679" s="253">
        <v>0</v>
      </c>
      <c r="T679" s="253">
        <f t="shared" si="673"/>
        <v>0</v>
      </c>
      <c r="U679" s="253">
        <v>0</v>
      </c>
      <c r="V679" s="253">
        <f t="shared" si="675"/>
        <v>0</v>
      </c>
      <c r="W679" s="253">
        <v>0</v>
      </c>
      <c r="X679" s="253">
        <f t="shared" si="674"/>
        <v>0</v>
      </c>
      <c r="Y679" s="253">
        <v>0</v>
      </c>
    </row>
    <row r="680" spans="1:25" ht="18" customHeight="1" x14ac:dyDescent="0.2">
      <c r="A680" s="255" t="s">
        <v>521</v>
      </c>
      <c r="B680" s="248" t="s">
        <v>146</v>
      </c>
      <c r="C680" s="248" t="s">
        <v>196</v>
      </c>
      <c r="D680" s="248" t="s">
        <v>205</v>
      </c>
      <c r="E680" s="248" t="s">
        <v>819</v>
      </c>
      <c r="F680" s="248" t="s">
        <v>94</v>
      </c>
      <c r="G680" s="253"/>
      <c r="H680" s="253">
        <v>6000</v>
      </c>
      <c r="I680" s="253">
        <f>-1000-20-50-142.84</f>
        <v>-1212.8399999999999</v>
      </c>
      <c r="J680" s="253">
        <f t="shared" ref="J680" si="676">H680+I680</f>
        <v>4787.16</v>
      </c>
      <c r="K680" s="253">
        <v>-3495.14</v>
      </c>
      <c r="L680" s="253">
        <v>2941.89</v>
      </c>
      <c r="M680" s="253">
        <v>1884.22</v>
      </c>
      <c r="N680" s="253">
        <v>-884.22</v>
      </c>
      <c r="O680" s="253">
        <f t="shared" ref="O680" si="677">M680+N680</f>
        <v>1000</v>
      </c>
      <c r="P680" s="253">
        <v>1000</v>
      </c>
      <c r="Q680" s="253">
        <v>0</v>
      </c>
      <c r="R680" s="253">
        <f t="shared" ref="R680" si="678">P680+Q680</f>
        <v>1000</v>
      </c>
      <c r="S680" s="253">
        <v>0</v>
      </c>
      <c r="T680" s="253">
        <f t="shared" si="673"/>
        <v>1000</v>
      </c>
      <c r="U680" s="253">
        <v>0</v>
      </c>
      <c r="V680" s="253">
        <v>1000</v>
      </c>
      <c r="W680" s="253">
        <v>0</v>
      </c>
      <c r="X680" s="253">
        <f t="shared" si="674"/>
        <v>1000</v>
      </c>
      <c r="Y680" s="253">
        <v>1000</v>
      </c>
    </row>
    <row r="681" spans="1:25" ht="31.5" hidden="1" customHeight="1" x14ac:dyDescent="0.2">
      <c r="A681" s="255" t="s">
        <v>76</v>
      </c>
      <c r="B681" s="248" t="s">
        <v>146</v>
      </c>
      <c r="C681" s="248" t="s">
        <v>196</v>
      </c>
      <c r="D681" s="248" t="s">
        <v>205</v>
      </c>
      <c r="E681" s="248" t="s">
        <v>817</v>
      </c>
      <c r="F681" s="248" t="s">
        <v>77</v>
      </c>
      <c r="G681" s="253"/>
      <c r="H681" s="253">
        <v>2760</v>
      </c>
      <c r="I681" s="253">
        <v>463.46</v>
      </c>
      <c r="J681" s="253">
        <f t="shared" si="663"/>
        <v>3223.46</v>
      </c>
      <c r="K681" s="253">
        <v>0</v>
      </c>
      <c r="L681" s="253">
        <v>3282</v>
      </c>
      <c r="M681" s="253">
        <v>3282</v>
      </c>
      <c r="N681" s="253">
        <v>368</v>
      </c>
      <c r="O681" s="253">
        <f>M681+N681</f>
        <v>3650</v>
      </c>
      <c r="P681" s="253">
        <v>3650</v>
      </c>
      <c r="Q681" s="253">
        <v>0</v>
      </c>
      <c r="R681" s="253">
        <f t="shared" si="632"/>
        <v>3650</v>
      </c>
      <c r="S681" s="253">
        <v>-3650</v>
      </c>
      <c r="T681" s="253">
        <f t="shared" si="673"/>
        <v>0</v>
      </c>
      <c r="U681" s="253">
        <v>0</v>
      </c>
      <c r="V681" s="253">
        <f t="shared" si="675"/>
        <v>0</v>
      </c>
      <c r="W681" s="253">
        <v>0</v>
      </c>
      <c r="X681" s="253">
        <f t="shared" si="674"/>
        <v>0</v>
      </c>
      <c r="Y681" s="253">
        <f t="shared" si="674"/>
        <v>0</v>
      </c>
    </row>
    <row r="682" spans="1:25" s="429" customFormat="1" ht="14.25" x14ac:dyDescent="0.2">
      <c r="A682" s="440" t="s">
        <v>367</v>
      </c>
      <c r="B682" s="246" t="s">
        <v>146</v>
      </c>
      <c r="C682" s="246" t="s">
        <v>198</v>
      </c>
      <c r="D682" s="246"/>
      <c r="E682" s="246"/>
      <c r="F682" s="246"/>
      <c r="G682" s="271"/>
      <c r="H682" s="271">
        <f>H683+H692</f>
        <v>19347.54</v>
      </c>
      <c r="I682" s="271">
        <f>I692+I683</f>
        <v>15945.16</v>
      </c>
      <c r="J682" s="271">
        <f>J692+J683</f>
        <v>35292.699999999997</v>
      </c>
      <c r="K682" s="271">
        <f>K692+K683</f>
        <v>22489.670000000002</v>
      </c>
      <c r="L682" s="271">
        <f t="shared" ref="L682:S682" si="679">L683+L692+L715</f>
        <v>2347.6999999999998</v>
      </c>
      <c r="M682" s="271">
        <f t="shared" si="679"/>
        <v>2347.6999999999998</v>
      </c>
      <c r="N682" s="271">
        <f t="shared" si="679"/>
        <v>-274.60000000000008</v>
      </c>
      <c r="O682" s="271">
        <f t="shared" si="679"/>
        <v>2073.1</v>
      </c>
      <c r="P682" s="271">
        <f t="shared" si="679"/>
        <v>1644.6</v>
      </c>
      <c r="Q682" s="271">
        <f t="shared" si="679"/>
        <v>13371.9</v>
      </c>
      <c r="R682" s="271">
        <f t="shared" si="679"/>
        <v>15016.5</v>
      </c>
      <c r="S682" s="271">
        <f t="shared" si="679"/>
        <v>70226.250000000015</v>
      </c>
      <c r="T682" s="271">
        <f>T683+T692+T715+T730</f>
        <v>52605.35</v>
      </c>
      <c r="U682" s="271">
        <f t="shared" ref="U682:X682" si="680">U683+U692+U715+U730</f>
        <v>4274.9800000000032</v>
      </c>
      <c r="V682" s="271">
        <f t="shared" si="680"/>
        <v>32787.719000000005</v>
      </c>
      <c r="W682" s="271">
        <f t="shared" si="680"/>
        <v>-8588.92</v>
      </c>
      <c r="X682" s="271">
        <f t="shared" si="680"/>
        <v>24198.799000000003</v>
      </c>
      <c r="Y682" s="271">
        <f t="shared" ref="Y682" si="681">Y683+Y692+Y715+Y730</f>
        <v>24057.8</v>
      </c>
    </row>
    <row r="683" spans="1:25" s="429" customFormat="1" ht="14.25" hidden="1" x14ac:dyDescent="0.2">
      <c r="A683" s="440" t="s">
        <v>222</v>
      </c>
      <c r="B683" s="246" t="s">
        <v>146</v>
      </c>
      <c r="C683" s="246" t="s">
        <v>198</v>
      </c>
      <c r="D683" s="246" t="s">
        <v>190</v>
      </c>
      <c r="E683" s="246"/>
      <c r="F683" s="246"/>
      <c r="G683" s="271">
        <v>0</v>
      </c>
      <c r="H683" s="271">
        <f>H687+H689</f>
        <v>12242.54</v>
      </c>
      <c r="I683" s="271">
        <f>I687+I689</f>
        <v>2798.58</v>
      </c>
      <c r="J683" s="271">
        <f>J687+J689</f>
        <v>15041.119999999999</v>
      </c>
      <c r="K683" s="271">
        <f>K687+K689+K684</f>
        <v>4416.32</v>
      </c>
      <c r="L683" s="271">
        <f>L687+L689+L684</f>
        <v>0</v>
      </c>
      <c r="M683" s="271">
        <f>M687+M689+M684</f>
        <v>0</v>
      </c>
      <c r="N683" s="271">
        <f t="shared" ref="N683:X683" si="682">N687+N689+N684</f>
        <v>428.5</v>
      </c>
      <c r="O683" s="271">
        <f t="shared" si="682"/>
        <v>428.5</v>
      </c>
      <c r="P683" s="271">
        <f t="shared" si="682"/>
        <v>0</v>
      </c>
      <c r="Q683" s="271">
        <f t="shared" si="682"/>
        <v>0</v>
      </c>
      <c r="R683" s="271">
        <f t="shared" si="682"/>
        <v>0</v>
      </c>
      <c r="S683" s="271">
        <f t="shared" si="682"/>
        <v>25.3</v>
      </c>
      <c r="T683" s="271">
        <f t="shared" si="682"/>
        <v>25</v>
      </c>
      <c r="U683" s="271">
        <f t="shared" si="682"/>
        <v>31373.18</v>
      </c>
      <c r="V683" s="271">
        <f t="shared" si="682"/>
        <v>0</v>
      </c>
      <c r="W683" s="271">
        <f t="shared" si="682"/>
        <v>0</v>
      </c>
      <c r="X683" s="271">
        <f t="shared" si="682"/>
        <v>0</v>
      </c>
      <c r="Y683" s="271">
        <f t="shared" ref="Y683" si="683">Y687+Y689+Y684</f>
        <v>0</v>
      </c>
    </row>
    <row r="684" spans="1:25" ht="30" hidden="1" x14ac:dyDescent="0.2">
      <c r="A684" s="255" t="s">
        <v>1134</v>
      </c>
      <c r="B684" s="248" t="s">
        <v>146</v>
      </c>
      <c r="C684" s="248" t="s">
        <v>198</v>
      </c>
      <c r="D684" s="248" t="s">
        <v>190</v>
      </c>
      <c r="E684" s="248" t="s">
        <v>1132</v>
      </c>
      <c r="F684" s="248"/>
      <c r="G684" s="253"/>
      <c r="H684" s="253"/>
      <c r="I684" s="253"/>
      <c r="J684" s="253"/>
      <c r="K684" s="253">
        <f>K686</f>
        <v>8101.4</v>
      </c>
      <c r="L684" s="253">
        <f>L686</f>
        <v>0</v>
      </c>
      <c r="M684" s="253">
        <f>M686</f>
        <v>0</v>
      </c>
      <c r="N684" s="253">
        <f t="shared" ref="N684:Q684" si="684">N686</f>
        <v>0</v>
      </c>
      <c r="O684" s="253">
        <f t="shared" si="684"/>
        <v>0</v>
      </c>
      <c r="P684" s="253">
        <f t="shared" si="684"/>
        <v>0</v>
      </c>
      <c r="Q684" s="253">
        <f t="shared" si="684"/>
        <v>0</v>
      </c>
      <c r="R684" s="253">
        <f>R686+R691</f>
        <v>0</v>
      </c>
      <c r="S684" s="253">
        <f t="shared" ref="S684" si="685">S686+S691</f>
        <v>25.3</v>
      </c>
      <c r="T684" s="253">
        <f>T686+T691+T685</f>
        <v>25</v>
      </c>
      <c r="U684" s="253">
        <f t="shared" ref="U684:X684" si="686">U686+U691+U685</f>
        <v>31373.18</v>
      </c>
      <c r="V684" s="253">
        <f t="shared" si="686"/>
        <v>0</v>
      </c>
      <c r="W684" s="253">
        <f t="shared" si="686"/>
        <v>0</v>
      </c>
      <c r="X684" s="253">
        <f t="shared" si="686"/>
        <v>0</v>
      </c>
      <c r="Y684" s="253">
        <f t="shared" ref="Y684" si="687">Y686+Y691+Y685</f>
        <v>0</v>
      </c>
    </row>
    <row r="685" spans="1:25" ht="45" hidden="1" x14ac:dyDescent="0.2">
      <c r="A685" s="255" t="s">
        <v>1162</v>
      </c>
      <c r="B685" s="248" t="s">
        <v>146</v>
      </c>
      <c r="C685" s="248" t="s">
        <v>198</v>
      </c>
      <c r="D685" s="248" t="s">
        <v>190</v>
      </c>
      <c r="E685" s="248" t="s">
        <v>1160</v>
      </c>
      <c r="F685" s="248" t="s">
        <v>884</v>
      </c>
      <c r="G685" s="253"/>
      <c r="H685" s="253"/>
      <c r="I685" s="253"/>
      <c r="J685" s="253"/>
      <c r="K685" s="253"/>
      <c r="L685" s="253"/>
      <c r="M685" s="253"/>
      <c r="N685" s="253"/>
      <c r="O685" s="253"/>
      <c r="P685" s="253"/>
      <c r="Q685" s="253"/>
      <c r="R685" s="253"/>
      <c r="S685" s="253"/>
      <c r="T685" s="253">
        <v>0</v>
      </c>
      <c r="U685" s="253">
        <v>24698.1</v>
      </c>
      <c r="V685" s="253">
        <v>0</v>
      </c>
      <c r="W685" s="253">
        <v>0</v>
      </c>
      <c r="X685" s="253">
        <f t="shared" ref="X685:X686" si="688">V685+W685</f>
        <v>0</v>
      </c>
      <c r="Y685" s="253">
        <v>0</v>
      </c>
    </row>
    <row r="686" spans="1:25" ht="45" hidden="1" x14ac:dyDescent="0.2">
      <c r="A686" s="255" t="s">
        <v>1161</v>
      </c>
      <c r="B686" s="248" t="s">
        <v>146</v>
      </c>
      <c r="C686" s="248" t="s">
        <v>198</v>
      </c>
      <c r="D686" s="248" t="s">
        <v>190</v>
      </c>
      <c r="E686" s="248" t="s">
        <v>1132</v>
      </c>
      <c r="F686" s="248" t="s">
        <v>884</v>
      </c>
      <c r="G686" s="253"/>
      <c r="H686" s="253"/>
      <c r="I686" s="253"/>
      <c r="J686" s="253"/>
      <c r="K686" s="253">
        <v>8101.4</v>
      </c>
      <c r="L686" s="253">
        <v>0</v>
      </c>
      <c r="M686" s="253">
        <v>0</v>
      </c>
      <c r="N686" s="253">
        <v>0</v>
      </c>
      <c r="O686" s="253">
        <f>M686+N686</f>
        <v>0</v>
      </c>
      <c r="P686" s="253">
        <v>0</v>
      </c>
      <c r="Q686" s="253">
        <v>0</v>
      </c>
      <c r="R686" s="253">
        <f t="shared" si="632"/>
        <v>0</v>
      </c>
      <c r="S686" s="253">
        <v>25</v>
      </c>
      <c r="T686" s="253">
        <f t="shared" ref="T686" si="689">R686+S686</f>
        <v>25</v>
      </c>
      <c r="U686" s="253">
        <v>6361.1</v>
      </c>
      <c r="V686" s="253">
        <v>0</v>
      </c>
      <c r="W686" s="253">
        <v>0</v>
      </c>
      <c r="X686" s="253">
        <f t="shared" si="688"/>
        <v>0</v>
      </c>
      <c r="Y686" s="253">
        <v>0</v>
      </c>
    </row>
    <row r="687" spans="1:25" s="429" customFormat="1" ht="48" hidden="1" customHeight="1" x14ac:dyDescent="0.2">
      <c r="A687" s="255" t="s">
        <v>883</v>
      </c>
      <c r="B687" s="248" t="s">
        <v>146</v>
      </c>
      <c r="C687" s="248" t="s">
        <v>198</v>
      </c>
      <c r="D687" s="248" t="s">
        <v>190</v>
      </c>
      <c r="E687" s="248" t="s">
        <v>1128</v>
      </c>
      <c r="F687" s="248"/>
      <c r="G687" s="253"/>
      <c r="H687" s="253">
        <f>H688</f>
        <v>134.54</v>
      </c>
      <c r="I687" s="253">
        <f>I688</f>
        <v>517.09</v>
      </c>
      <c r="J687" s="253">
        <f>H687+I687</f>
        <v>651.63</v>
      </c>
      <c r="K687" s="253">
        <f>K688</f>
        <v>0</v>
      </c>
      <c r="L687" s="253">
        <f>L688</f>
        <v>0</v>
      </c>
      <c r="M687" s="253">
        <f>M688</f>
        <v>0</v>
      </c>
      <c r="N687" s="253">
        <f t="shared" ref="N687:Y687" si="690">N688</f>
        <v>428.5</v>
      </c>
      <c r="O687" s="253">
        <f t="shared" si="690"/>
        <v>428.5</v>
      </c>
      <c r="P687" s="253">
        <f t="shared" si="690"/>
        <v>0</v>
      </c>
      <c r="Q687" s="253">
        <f t="shared" si="690"/>
        <v>0</v>
      </c>
      <c r="R687" s="253">
        <f t="shared" si="690"/>
        <v>0</v>
      </c>
      <c r="S687" s="253">
        <f t="shared" si="690"/>
        <v>0</v>
      </c>
      <c r="T687" s="253">
        <f t="shared" si="690"/>
        <v>0</v>
      </c>
      <c r="U687" s="253">
        <f t="shared" si="690"/>
        <v>0</v>
      </c>
      <c r="V687" s="253">
        <f t="shared" si="690"/>
        <v>0</v>
      </c>
      <c r="W687" s="253">
        <f t="shared" si="690"/>
        <v>0</v>
      </c>
      <c r="X687" s="253">
        <f t="shared" si="690"/>
        <v>0</v>
      </c>
      <c r="Y687" s="253">
        <f t="shared" si="690"/>
        <v>0</v>
      </c>
    </row>
    <row r="688" spans="1:25" s="429" customFormat="1" ht="30" hidden="1" x14ac:dyDescent="0.2">
      <c r="A688" s="255" t="s">
        <v>883</v>
      </c>
      <c r="B688" s="248" t="s">
        <v>146</v>
      </c>
      <c r="C688" s="248" t="s">
        <v>198</v>
      </c>
      <c r="D688" s="248" t="s">
        <v>190</v>
      </c>
      <c r="E688" s="248" t="s">
        <v>1129</v>
      </c>
      <c r="F688" s="248" t="s">
        <v>884</v>
      </c>
      <c r="G688" s="253"/>
      <c r="H688" s="253">
        <v>134.54</v>
      </c>
      <c r="I688" s="253">
        <v>517.09</v>
      </c>
      <c r="J688" s="253">
        <f>H688+I688</f>
        <v>651.63</v>
      </c>
      <c r="K688" s="253">
        <v>0</v>
      </c>
      <c r="L688" s="253">
        <v>0</v>
      </c>
      <c r="M688" s="253">
        <v>0</v>
      </c>
      <c r="N688" s="253">
        <v>428.5</v>
      </c>
      <c r="O688" s="253">
        <f>M688+N688</f>
        <v>428.5</v>
      </c>
      <c r="P688" s="253">
        <v>0</v>
      </c>
      <c r="Q688" s="253">
        <v>0</v>
      </c>
      <c r="R688" s="253">
        <f t="shared" si="632"/>
        <v>0</v>
      </c>
      <c r="S688" s="253">
        <f t="shared" si="632"/>
        <v>0</v>
      </c>
      <c r="T688" s="253">
        <f t="shared" si="632"/>
        <v>0</v>
      </c>
      <c r="U688" s="253">
        <f t="shared" si="632"/>
        <v>0</v>
      </c>
      <c r="V688" s="253">
        <f t="shared" si="632"/>
        <v>0</v>
      </c>
      <c r="W688" s="253">
        <f t="shared" si="632"/>
        <v>0</v>
      </c>
      <c r="X688" s="253">
        <f t="shared" si="632"/>
        <v>0</v>
      </c>
      <c r="Y688" s="253">
        <f t="shared" si="632"/>
        <v>0</v>
      </c>
    </row>
    <row r="689" spans="1:25" s="429" customFormat="1" ht="30" hidden="1" x14ac:dyDescent="0.2">
      <c r="A689" s="255" t="s">
        <v>883</v>
      </c>
      <c r="B689" s="248" t="s">
        <v>146</v>
      </c>
      <c r="C689" s="248" t="s">
        <v>198</v>
      </c>
      <c r="D689" s="248" t="s">
        <v>190</v>
      </c>
      <c r="E689" s="248" t="s">
        <v>1130</v>
      </c>
      <c r="F689" s="248"/>
      <c r="G689" s="253"/>
      <c r="H689" s="253">
        <f t="shared" ref="H689:Y689" si="691">H690</f>
        <v>12108</v>
      </c>
      <c r="I689" s="253">
        <f t="shared" si="691"/>
        <v>2281.4899999999998</v>
      </c>
      <c r="J689" s="253">
        <f t="shared" si="691"/>
        <v>14389.49</v>
      </c>
      <c r="K689" s="253">
        <f t="shared" si="691"/>
        <v>-3685.08</v>
      </c>
      <c r="L689" s="253">
        <f t="shared" si="691"/>
        <v>0</v>
      </c>
      <c r="M689" s="253">
        <f t="shared" si="691"/>
        <v>0</v>
      </c>
      <c r="N689" s="253">
        <f t="shared" si="691"/>
        <v>0</v>
      </c>
      <c r="O689" s="253">
        <f t="shared" si="691"/>
        <v>0</v>
      </c>
      <c r="P689" s="253">
        <f t="shared" si="691"/>
        <v>0</v>
      </c>
      <c r="Q689" s="253">
        <f t="shared" si="691"/>
        <v>0</v>
      </c>
      <c r="R689" s="253">
        <f t="shared" si="691"/>
        <v>0</v>
      </c>
      <c r="S689" s="253">
        <f t="shared" si="691"/>
        <v>0</v>
      </c>
      <c r="T689" s="253">
        <f t="shared" si="691"/>
        <v>0</v>
      </c>
      <c r="U689" s="253">
        <f t="shared" si="691"/>
        <v>0</v>
      </c>
      <c r="V689" s="253">
        <f t="shared" si="691"/>
        <v>0</v>
      </c>
      <c r="W689" s="253">
        <f t="shared" si="691"/>
        <v>0</v>
      </c>
      <c r="X689" s="253">
        <f t="shared" si="691"/>
        <v>0</v>
      </c>
      <c r="Y689" s="253">
        <f t="shared" si="691"/>
        <v>0</v>
      </c>
    </row>
    <row r="690" spans="1:25" s="429" customFormat="1" ht="30" hidden="1" x14ac:dyDescent="0.2">
      <c r="A690" s="255" t="s">
        <v>883</v>
      </c>
      <c r="B690" s="248" t="s">
        <v>146</v>
      </c>
      <c r="C690" s="248" t="s">
        <v>198</v>
      </c>
      <c r="D690" s="248" t="s">
        <v>190</v>
      </c>
      <c r="E690" s="248" t="s">
        <v>1131</v>
      </c>
      <c r="F690" s="248" t="s">
        <v>884</v>
      </c>
      <c r="G690" s="253"/>
      <c r="H690" s="253">
        <v>12108</v>
      </c>
      <c r="I690" s="253">
        <v>2281.4899999999998</v>
      </c>
      <c r="J690" s="253">
        <f>H690+I690</f>
        <v>14389.49</v>
      </c>
      <c r="K690" s="253">
        <v>-3685.08</v>
      </c>
      <c r="L690" s="253">
        <v>0</v>
      </c>
      <c r="M690" s="253">
        <v>0</v>
      </c>
      <c r="N690" s="253">
        <v>0</v>
      </c>
      <c r="O690" s="253">
        <f>M690+N690</f>
        <v>0</v>
      </c>
      <c r="P690" s="253">
        <v>0</v>
      </c>
      <c r="Q690" s="253">
        <v>0</v>
      </c>
      <c r="R690" s="253">
        <f t="shared" si="632"/>
        <v>0</v>
      </c>
      <c r="S690" s="253">
        <f t="shared" si="632"/>
        <v>0</v>
      </c>
      <c r="T690" s="253">
        <f t="shared" si="632"/>
        <v>0</v>
      </c>
      <c r="U690" s="253">
        <f t="shared" si="632"/>
        <v>0</v>
      </c>
      <c r="V690" s="253">
        <f t="shared" si="632"/>
        <v>0</v>
      </c>
      <c r="W690" s="253">
        <f t="shared" si="632"/>
        <v>0</v>
      </c>
      <c r="X690" s="253">
        <f t="shared" si="632"/>
        <v>0</v>
      </c>
      <c r="Y690" s="253">
        <f t="shared" si="632"/>
        <v>0</v>
      </c>
    </row>
    <row r="691" spans="1:25" s="429" customFormat="1" ht="30" hidden="1" x14ac:dyDescent="0.2">
      <c r="A691" s="255" t="s">
        <v>1135</v>
      </c>
      <c r="B691" s="248"/>
      <c r="C691" s="248"/>
      <c r="D691" s="248"/>
      <c r="E691" s="248" t="s">
        <v>1133</v>
      </c>
      <c r="F691" s="248" t="s">
        <v>884</v>
      </c>
      <c r="G691" s="253"/>
      <c r="H691" s="253"/>
      <c r="I691" s="253"/>
      <c r="J691" s="253"/>
      <c r="K691" s="253"/>
      <c r="L691" s="253"/>
      <c r="M691" s="253"/>
      <c r="N691" s="253"/>
      <c r="O691" s="253"/>
      <c r="P691" s="253"/>
      <c r="Q691" s="253"/>
      <c r="R691" s="253"/>
      <c r="S691" s="253">
        <v>0.3</v>
      </c>
      <c r="T691" s="253">
        <v>0</v>
      </c>
      <c r="U691" s="253">
        <v>313.98</v>
      </c>
      <c r="V691" s="253">
        <v>0</v>
      </c>
      <c r="W691" s="253">
        <v>0</v>
      </c>
      <c r="X691" s="253">
        <f>V691+W691</f>
        <v>0</v>
      </c>
      <c r="Y691" s="253">
        <v>0</v>
      </c>
    </row>
    <row r="692" spans="1:25" x14ac:dyDescent="0.2">
      <c r="A692" s="440" t="s">
        <v>223</v>
      </c>
      <c r="B692" s="246" t="s">
        <v>146</v>
      </c>
      <c r="C692" s="246" t="s">
        <v>198</v>
      </c>
      <c r="D692" s="246" t="s">
        <v>192</v>
      </c>
      <c r="E692" s="246"/>
      <c r="F692" s="246"/>
      <c r="G692" s="253" t="e">
        <f>#REF!+#REF!+G693+G711</f>
        <v>#REF!</v>
      </c>
      <c r="H692" s="271">
        <f t="shared" ref="H692:W692" si="692">H693</f>
        <v>7105</v>
      </c>
      <c r="I692" s="271">
        <f t="shared" si="692"/>
        <v>13146.58</v>
      </c>
      <c r="J692" s="271">
        <f t="shared" si="692"/>
        <v>20251.580000000002</v>
      </c>
      <c r="K692" s="271">
        <f t="shared" si="692"/>
        <v>18073.350000000002</v>
      </c>
      <c r="L692" s="271">
        <f t="shared" si="692"/>
        <v>2200</v>
      </c>
      <c r="M692" s="271">
        <f t="shared" si="692"/>
        <v>2200</v>
      </c>
      <c r="N692" s="271">
        <f t="shared" si="692"/>
        <v>-555.40000000000009</v>
      </c>
      <c r="O692" s="271">
        <f t="shared" si="692"/>
        <v>1644.6</v>
      </c>
      <c r="P692" s="271">
        <f t="shared" si="692"/>
        <v>1644.6</v>
      </c>
      <c r="Q692" s="271">
        <f t="shared" si="692"/>
        <v>13371.9</v>
      </c>
      <c r="R692" s="271">
        <f t="shared" si="692"/>
        <v>15016.5</v>
      </c>
      <c r="S692" s="271">
        <f t="shared" si="692"/>
        <v>70200.950000000012</v>
      </c>
      <c r="T692" s="271">
        <f>T693</f>
        <v>52580.35</v>
      </c>
      <c r="U692" s="271">
        <f t="shared" si="692"/>
        <v>-27098.199999999997</v>
      </c>
      <c r="V692" s="271">
        <f>V693</f>
        <v>32787.719000000005</v>
      </c>
      <c r="W692" s="271">
        <f t="shared" si="692"/>
        <v>-8588.92</v>
      </c>
      <c r="X692" s="271">
        <f>X693</f>
        <v>24198.799000000003</v>
      </c>
      <c r="Y692" s="271">
        <f>Y693</f>
        <v>24057.8</v>
      </c>
    </row>
    <row r="693" spans="1:25" ht="38.25" customHeight="1" x14ac:dyDescent="0.2">
      <c r="A693" s="255" t="s">
        <v>984</v>
      </c>
      <c r="B693" s="248" t="s">
        <v>146</v>
      </c>
      <c r="C693" s="248" t="s">
        <v>198</v>
      </c>
      <c r="D693" s="248" t="s">
        <v>192</v>
      </c>
      <c r="E693" s="248" t="s">
        <v>814</v>
      </c>
      <c r="F693" s="246"/>
      <c r="G693" s="253">
        <f>G694+G698+G701</f>
        <v>0</v>
      </c>
      <c r="H693" s="253">
        <f>H694+H698+H713</f>
        <v>7105</v>
      </c>
      <c r="I693" s="253">
        <f>I694+I698+I713</f>
        <v>13146.58</v>
      </c>
      <c r="J693" s="253">
        <f>J694+J698+J713</f>
        <v>20251.580000000002</v>
      </c>
      <c r="K693" s="253">
        <f>K694+K698+K713+K696</f>
        <v>18073.350000000002</v>
      </c>
      <c r="L693" s="253">
        <f>L694+L698</f>
        <v>2200</v>
      </c>
      <c r="M693" s="253">
        <f>M694+M704+M714</f>
        <v>2200</v>
      </c>
      <c r="N693" s="253">
        <f t="shared" ref="N693:Q693" si="693">N694+N704+N714</f>
        <v>-555.40000000000009</v>
      </c>
      <c r="O693" s="253">
        <f t="shared" si="693"/>
        <v>1644.6</v>
      </c>
      <c r="P693" s="253">
        <f t="shared" si="693"/>
        <v>1644.6</v>
      </c>
      <c r="Q693" s="253">
        <f t="shared" si="693"/>
        <v>13371.9</v>
      </c>
      <c r="R693" s="253">
        <f>R694+R698+R714+R719+R721+R724+R727</f>
        <v>15016.5</v>
      </c>
      <c r="S693" s="253">
        <f t="shared" ref="S693:U693" si="694">S694+S698+S714+S719+S721+S724+S727</f>
        <v>70200.950000000012</v>
      </c>
      <c r="T693" s="253">
        <f>T694+T698+T714+T719+T721+T724+T727</f>
        <v>52580.35</v>
      </c>
      <c r="U693" s="253">
        <f t="shared" si="694"/>
        <v>-27098.199999999997</v>
      </c>
      <c r="V693" s="253">
        <f>V694+V698+V714+V719+V721+V724+V727</f>
        <v>32787.719000000005</v>
      </c>
      <c r="W693" s="253">
        <f t="shared" ref="W693" si="695">W694+W698+W714+W719+W721+W724+W727</f>
        <v>-8588.92</v>
      </c>
      <c r="X693" s="253">
        <f>X694+X698+X714+X719+X721+X724+X727</f>
        <v>24198.799000000003</v>
      </c>
      <c r="Y693" s="253">
        <f>Y694+Y698+Y714+Y719+Y721+Y724+Y727</f>
        <v>24057.8</v>
      </c>
    </row>
    <row r="694" spans="1:25" ht="18" customHeight="1" x14ac:dyDescent="0.2">
      <c r="A694" s="255" t="s">
        <v>522</v>
      </c>
      <c r="B694" s="248" t="s">
        <v>146</v>
      </c>
      <c r="C694" s="248" t="s">
        <v>198</v>
      </c>
      <c r="D694" s="248" t="s">
        <v>192</v>
      </c>
      <c r="E694" s="248" t="s">
        <v>813</v>
      </c>
      <c r="F694" s="248"/>
      <c r="G694" s="253">
        <f>G695+G697</f>
        <v>0</v>
      </c>
      <c r="H694" s="253">
        <f>H695+H697</f>
        <v>994.4</v>
      </c>
      <c r="I694" s="253">
        <f>I695+I697</f>
        <v>0</v>
      </c>
      <c r="J694" s="253">
        <f>H694+I694</f>
        <v>994.4</v>
      </c>
      <c r="K694" s="253">
        <f>K695+K697</f>
        <v>0</v>
      </c>
      <c r="L694" s="253">
        <f>L695+L696+L697</f>
        <v>200</v>
      </c>
      <c r="M694" s="253">
        <f>M695</f>
        <v>200</v>
      </c>
      <c r="N694" s="253">
        <f t="shared" ref="N694:Y694" si="696">N695</f>
        <v>0</v>
      </c>
      <c r="O694" s="253">
        <f t="shared" si="696"/>
        <v>200</v>
      </c>
      <c r="P694" s="253">
        <f t="shared" si="696"/>
        <v>200</v>
      </c>
      <c r="Q694" s="253">
        <f t="shared" si="696"/>
        <v>0</v>
      </c>
      <c r="R694" s="253">
        <f t="shared" si="696"/>
        <v>200</v>
      </c>
      <c r="S694" s="253">
        <f t="shared" si="696"/>
        <v>-100</v>
      </c>
      <c r="T694" s="253">
        <f t="shared" si="696"/>
        <v>200</v>
      </c>
      <c r="U694" s="253">
        <f t="shared" si="696"/>
        <v>0</v>
      </c>
      <c r="V694" s="253">
        <f t="shared" si="696"/>
        <v>200</v>
      </c>
      <c r="W694" s="253">
        <f t="shared" si="696"/>
        <v>-100</v>
      </c>
      <c r="X694" s="253">
        <f t="shared" si="696"/>
        <v>100</v>
      </c>
      <c r="Y694" s="253">
        <f t="shared" si="696"/>
        <v>100</v>
      </c>
    </row>
    <row r="695" spans="1:25" ht="18" customHeight="1" x14ac:dyDescent="0.2">
      <c r="A695" s="255" t="s">
        <v>93</v>
      </c>
      <c r="B695" s="248" t="s">
        <v>146</v>
      </c>
      <c r="C695" s="248" t="s">
        <v>198</v>
      </c>
      <c r="D695" s="248" t="s">
        <v>192</v>
      </c>
      <c r="E695" s="248" t="s">
        <v>813</v>
      </c>
      <c r="F695" s="248" t="s">
        <v>94</v>
      </c>
      <c r="G695" s="253"/>
      <c r="H695" s="253">
        <v>354.4</v>
      </c>
      <c r="I695" s="253">
        <v>0</v>
      </c>
      <c r="J695" s="253">
        <f>H695+I695</f>
        <v>354.4</v>
      </c>
      <c r="K695" s="253">
        <v>0</v>
      </c>
      <c r="L695" s="253">
        <v>200</v>
      </c>
      <c r="M695" s="253">
        <v>200</v>
      </c>
      <c r="N695" s="253">
        <v>0</v>
      </c>
      <c r="O695" s="253">
        <f>M695+N695</f>
        <v>200</v>
      </c>
      <c r="P695" s="253">
        <v>200</v>
      </c>
      <c r="Q695" s="253">
        <v>0</v>
      </c>
      <c r="R695" s="253">
        <f t="shared" si="632"/>
        <v>200</v>
      </c>
      <c r="S695" s="253">
        <v>-100</v>
      </c>
      <c r="T695" s="253">
        <v>200</v>
      </c>
      <c r="U695" s="253">
        <v>0</v>
      </c>
      <c r="V695" s="253">
        <v>200</v>
      </c>
      <c r="W695" s="253">
        <v>-100</v>
      </c>
      <c r="X695" s="253">
        <f t="shared" ref="X695:X697" si="697">V695+W695</f>
        <v>100</v>
      </c>
      <c r="Y695" s="253">
        <v>100</v>
      </c>
    </row>
    <row r="696" spans="1:25" ht="18" hidden="1" customHeight="1" x14ac:dyDescent="0.2">
      <c r="A696" s="255" t="s">
        <v>855</v>
      </c>
      <c r="B696" s="248" t="s">
        <v>146</v>
      </c>
      <c r="C696" s="248" t="s">
        <v>198</v>
      </c>
      <c r="D696" s="248" t="s">
        <v>192</v>
      </c>
      <c r="E696" s="248" t="s">
        <v>923</v>
      </c>
      <c r="F696" s="248" t="s">
        <v>94</v>
      </c>
      <c r="G696" s="253"/>
      <c r="H696" s="253"/>
      <c r="I696" s="253"/>
      <c r="J696" s="253"/>
      <c r="K696" s="253">
        <v>2377.9</v>
      </c>
      <c r="L696" s="253">
        <v>0</v>
      </c>
      <c r="M696" s="253">
        <v>0</v>
      </c>
      <c r="N696" s="253">
        <v>0</v>
      </c>
      <c r="O696" s="253">
        <f t="shared" ref="O696:O714" si="698">M696+N696</f>
        <v>0</v>
      </c>
      <c r="P696" s="253">
        <v>0</v>
      </c>
      <c r="Q696" s="253">
        <v>0</v>
      </c>
      <c r="R696" s="253">
        <f t="shared" si="632"/>
        <v>0</v>
      </c>
      <c r="S696" s="253">
        <f t="shared" si="632"/>
        <v>0</v>
      </c>
      <c r="T696" s="253">
        <f t="shared" si="632"/>
        <v>0</v>
      </c>
      <c r="U696" s="253">
        <f t="shared" si="632"/>
        <v>0</v>
      </c>
      <c r="V696" s="253">
        <f t="shared" si="632"/>
        <v>0</v>
      </c>
      <c r="W696" s="253">
        <f t="shared" si="632"/>
        <v>0</v>
      </c>
      <c r="X696" s="253">
        <f t="shared" si="697"/>
        <v>0</v>
      </c>
      <c r="Y696" s="253">
        <f t="shared" si="632"/>
        <v>0</v>
      </c>
    </row>
    <row r="697" spans="1:25" ht="31.5" hidden="1" customHeight="1" x14ac:dyDescent="0.2">
      <c r="A697" s="255" t="s">
        <v>855</v>
      </c>
      <c r="B697" s="248" t="s">
        <v>146</v>
      </c>
      <c r="C697" s="248" t="s">
        <v>198</v>
      </c>
      <c r="D697" s="248" t="s">
        <v>192</v>
      </c>
      <c r="E697" s="248" t="s">
        <v>856</v>
      </c>
      <c r="F697" s="248" t="s">
        <v>94</v>
      </c>
      <c r="G697" s="253"/>
      <c r="H697" s="253">
        <v>640</v>
      </c>
      <c r="I697" s="253">
        <v>0</v>
      </c>
      <c r="J697" s="253">
        <f>H697+I697</f>
        <v>640</v>
      </c>
      <c r="K697" s="253">
        <v>0</v>
      </c>
      <c r="L697" s="253">
        <v>0</v>
      </c>
      <c r="M697" s="253">
        <v>0</v>
      </c>
      <c r="N697" s="253">
        <v>0</v>
      </c>
      <c r="O697" s="253">
        <f t="shared" si="698"/>
        <v>0</v>
      </c>
      <c r="P697" s="253">
        <v>0</v>
      </c>
      <c r="Q697" s="253">
        <v>0</v>
      </c>
      <c r="R697" s="253">
        <f t="shared" si="632"/>
        <v>0</v>
      </c>
      <c r="S697" s="253">
        <f t="shared" si="632"/>
        <v>0</v>
      </c>
      <c r="T697" s="253">
        <f t="shared" si="632"/>
        <v>0</v>
      </c>
      <c r="U697" s="253">
        <f t="shared" si="632"/>
        <v>0</v>
      </c>
      <c r="V697" s="253">
        <f t="shared" si="632"/>
        <v>0</v>
      </c>
      <c r="W697" s="253">
        <f t="shared" si="632"/>
        <v>0</v>
      </c>
      <c r="X697" s="253">
        <f t="shared" si="697"/>
        <v>0</v>
      </c>
      <c r="Y697" s="253">
        <f t="shared" si="632"/>
        <v>0</v>
      </c>
    </row>
    <row r="698" spans="1:25" ht="20.25" customHeight="1" x14ac:dyDescent="0.2">
      <c r="A698" s="255" t="s">
        <v>523</v>
      </c>
      <c r="B698" s="248" t="s">
        <v>146</v>
      </c>
      <c r="C698" s="248" t="s">
        <v>198</v>
      </c>
      <c r="D698" s="248" t="s">
        <v>192</v>
      </c>
      <c r="E698" s="248" t="s">
        <v>812</v>
      </c>
      <c r="F698" s="248"/>
      <c r="G698" s="253"/>
      <c r="H698" s="253">
        <f>H699+H701+H703+H709+H710+H702</f>
        <v>6110.6</v>
      </c>
      <c r="I698" s="253">
        <f>I699+I701+I703+I709+I710+I702</f>
        <v>12146.58</v>
      </c>
      <c r="J698" s="253">
        <f>H698+I698</f>
        <v>18257.18</v>
      </c>
      <c r="K698" s="253">
        <f>K699+K701+K703+K709+K710+K702+K700+K704+K705+K706+K707+K708</f>
        <v>15695.45</v>
      </c>
      <c r="L698" s="253">
        <f>L703+L704+L707</f>
        <v>2000</v>
      </c>
      <c r="M698" s="253">
        <f>M703+M704+M707</f>
        <v>2000</v>
      </c>
      <c r="N698" s="253">
        <f t="shared" ref="N698:Q698" si="699">N703+N704+N707</f>
        <v>-2000</v>
      </c>
      <c r="O698" s="253">
        <f t="shared" si="698"/>
        <v>0</v>
      </c>
      <c r="P698" s="253">
        <f t="shared" si="699"/>
        <v>0</v>
      </c>
      <c r="Q698" s="253">
        <f t="shared" si="699"/>
        <v>0</v>
      </c>
      <c r="R698" s="253">
        <f>R699+R701</f>
        <v>0</v>
      </c>
      <c r="S698" s="253">
        <f t="shared" ref="S698:X698" si="700">S699+S701</f>
        <v>1100</v>
      </c>
      <c r="T698" s="253">
        <f t="shared" si="700"/>
        <v>1800</v>
      </c>
      <c r="U698" s="253">
        <f t="shared" si="700"/>
        <v>0</v>
      </c>
      <c r="V698" s="253">
        <f t="shared" si="700"/>
        <v>1800</v>
      </c>
      <c r="W698" s="253">
        <f t="shared" si="700"/>
        <v>0</v>
      </c>
      <c r="X698" s="253">
        <f t="shared" si="700"/>
        <v>1800</v>
      </c>
      <c r="Y698" s="253">
        <f t="shared" ref="Y698" si="701">Y699+Y701</f>
        <v>1800</v>
      </c>
    </row>
    <row r="699" spans="1:25" ht="17.25" customHeight="1" x14ac:dyDescent="0.2">
      <c r="A699" s="255" t="s">
        <v>93</v>
      </c>
      <c r="B699" s="248" t="s">
        <v>146</v>
      </c>
      <c r="C699" s="248" t="s">
        <v>198</v>
      </c>
      <c r="D699" s="248" t="s">
        <v>192</v>
      </c>
      <c r="E699" s="248" t="s">
        <v>857</v>
      </c>
      <c r="F699" s="248" t="s">
        <v>94</v>
      </c>
      <c r="G699" s="253"/>
      <c r="H699" s="253">
        <v>800</v>
      </c>
      <c r="I699" s="253">
        <v>0</v>
      </c>
      <c r="J699" s="253">
        <f>H699+I699</f>
        <v>800</v>
      </c>
      <c r="K699" s="253">
        <v>-716.25</v>
      </c>
      <c r="L699" s="253">
        <v>0</v>
      </c>
      <c r="M699" s="253">
        <v>0</v>
      </c>
      <c r="N699" s="253">
        <v>0</v>
      </c>
      <c r="O699" s="253">
        <f t="shared" si="698"/>
        <v>0</v>
      </c>
      <c r="P699" s="253">
        <v>0</v>
      </c>
      <c r="Q699" s="253">
        <v>0</v>
      </c>
      <c r="R699" s="253">
        <f t="shared" si="632"/>
        <v>0</v>
      </c>
      <c r="S699" s="253">
        <v>600</v>
      </c>
      <c r="T699" s="253">
        <v>800</v>
      </c>
      <c r="U699" s="253">
        <v>0</v>
      </c>
      <c r="V699" s="253">
        <v>800</v>
      </c>
      <c r="W699" s="253">
        <v>0</v>
      </c>
      <c r="X699" s="253">
        <f t="shared" ref="X699:X713" si="702">V699+W699</f>
        <v>800</v>
      </c>
      <c r="Y699" s="253">
        <v>800</v>
      </c>
    </row>
    <row r="700" spans="1:25" ht="17.25" hidden="1" customHeight="1" x14ac:dyDescent="0.2">
      <c r="A700" s="255" t="s">
        <v>93</v>
      </c>
      <c r="B700" s="248" t="s">
        <v>146</v>
      </c>
      <c r="C700" s="248" t="s">
        <v>198</v>
      </c>
      <c r="D700" s="248" t="s">
        <v>192</v>
      </c>
      <c r="E700" s="248" t="s">
        <v>857</v>
      </c>
      <c r="F700" s="248" t="s">
        <v>0</v>
      </c>
      <c r="G700" s="253"/>
      <c r="H700" s="253"/>
      <c r="I700" s="253"/>
      <c r="J700" s="253"/>
      <c r="K700" s="253">
        <v>110</v>
      </c>
      <c r="L700" s="253">
        <v>0</v>
      </c>
      <c r="M700" s="253">
        <v>0</v>
      </c>
      <c r="N700" s="253">
        <v>0</v>
      </c>
      <c r="O700" s="253">
        <f t="shared" si="698"/>
        <v>0</v>
      </c>
      <c r="P700" s="253">
        <v>0</v>
      </c>
      <c r="Q700" s="253">
        <v>0</v>
      </c>
      <c r="R700" s="253">
        <f t="shared" si="632"/>
        <v>0</v>
      </c>
      <c r="S700" s="253">
        <f t="shared" si="632"/>
        <v>0</v>
      </c>
      <c r="T700" s="253">
        <f t="shared" si="632"/>
        <v>0</v>
      </c>
      <c r="U700" s="253">
        <f t="shared" si="632"/>
        <v>0</v>
      </c>
      <c r="V700" s="253">
        <f t="shared" si="632"/>
        <v>0</v>
      </c>
      <c r="W700" s="253">
        <f t="shared" si="632"/>
        <v>0</v>
      </c>
      <c r="X700" s="253">
        <f t="shared" si="702"/>
        <v>0</v>
      </c>
      <c r="Y700" s="253">
        <f t="shared" si="632"/>
        <v>0</v>
      </c>
    </row>
    <row r="701" spans="1:25" ht="17.25" customHeight="1" x14ac:dyDescent="0.2">
      <c r="A701" s="255" t="s">
        <v>93</v>
      </c>
      <c r="B701" s="248" t="s">
        <v>146</v>
      </c>
      <c r="C701" s="248" t="s">
        <v>198</v>
      </c>
      <c r="D701" s="248" t="s">
        <v>192</v>
      </c>
      <c r="E701" s="248" t="s">
        <v>858</v>
      </c>
      <c r="F701" s="248" t="s">
        <v>94</v>
      </c>
      <c r="G701" s="253"/>
      <c r="H701" s="253">
        <v>1000</v>
      </c>
      <c r="I701" s="253">
        <v>0</v>
      </c>
      <c r="J701" s="253">
        <f t="shared" ref="J701:J734" si="703">H701+I701</f>
        <v>1000</v>
      </c>
      <c r="K701" s="253">
        <v>0</v>
      </c>
      <c r="L701" s="253">
        <v>0</v>
      </c>
      <c r="M701" s="253">
        <v>0</v>
      </c>
      <c r="N701" s="253">
        <v>0</v>
      </c>
      <c r="O701" s="253">
        <f t="shared" si="698"/>
        <v>0</v>
      </c>
      <c r="P701" s="253">
        <v>0</v>
      </c>
      <c r="Q701" s="253">
        <v>0</v>
      </c>
      <c r="R701" s="253">
        <f t="shared" si="632"/>
        <v>0</v>
      </c>
      <c r="S701" s="253">
        <v>500</v>
      </c>
      <c r="T701" s="253">
        <v>1000</v>
      </c>
      <c r="U701" s="253">
        <v>0</v>
      </c>
      <c r="V701" s="253">
        <v>1000</v>
      </c>
      <c r="W701" s="253">
        <v>0</v>
      </c>
      <c r="X701" s="253">
        <f t="shared" si="702"/>
        <v>1000</v>
      </c>
      <c r="Y701" s="253">
        <v>1000</v>
      </c>
    </row>
    <row r="702" spans="1:25" ht="17.25" hidden="1" customHeight="1" x14ac:dyDescent="0.2">
      <c r="A702" s="255" t="s">
        <v>78</v>
      </c>
      <c r="B702" s="248" t="s">
        <v>146</v>
      </c>
      <c r="C702" s="248" t="s">
        <v>198</v>
      </c>
      <c r="D702" s="248" t="s">
        <v>192</v>
      </c>
      <c r="E702" s="248" t="s">
        <v>858</v>
      </c>
      <c r="F702" s="248" t="s">
        <v>79</v>
      </c>
      <c r="G702" s="253"/>
      <c r="H702" s="253"/>
      <c r="I702" s="253">
        <f>50+276.58+220</f>
        <v>546.57999999999993</v>
      </c>
      <c r="J702" s="253">
        <f>H702+I702</f>
        <v>546.57999999999993</v>
      </c>
      <c r="K702" s="253">
        <v>0</v>
      </c>
      <c r="L702" s="253">
        <v>0</v>
      </c>
      <c r="M702" s="253">
        <v>0</v>
      </c>
      <c r="N702" s="253">
        <v>0</v>
      </c>
      <c r="O702" s="253">
        <f t="shared" si="698"/>
        <v>0</v>
      </c>
      <c r="P702" s="253">
        <v>0</v>
      </c>
      <c r="Q702" s="253">
        <v>0</v>
      </c>
      <c r="R702" s="253">
        <f t="shared" si="632"/>
        <v>0</v>
      </c>
      <c r="S702" s="253">
        <f t="shared" si="632"/>
        <v>0</v>
      </c>
      <c r="T702" s="253">
        <f t="shared" si="632"/>
        <v>0</v>
      </c>
      <c r="U702" s="253">
        <f t="shared" si="632"/>
        <v>0</v>
      </c>
      <c r="V702" s="253">
        <f t="shared" si="632"/>
        <v>0</v>
      </c>
      <c r="W702" s="253">
        <f t="shared" si="632"/>
        <v>0</v>
      </c>
      <c r="X702" s="253">
        <f t="shared" si="702"/>
        <v>0</v>
      </c>
      <c r="Y702" s="253">
        <f t="shared" si="632"/>
        <v>0</v>
      </c>
    </row>
    <row r="703" spans="1:25" ht="17.25" hidden="1" customHeight="1" x14ac:dyDescent="0.2">
      <c r="A703" s="255" t="s">
        <v>340</v>
      </c>
      <c r="B703" s="248" t="s">
        <v>146</v>
      </c>
      <c r="C703" s="248" t="s">
        <v>198</v>
      </c>
      <c r="D703" s="248" t="s">
        <v>192</v>
      </c>
      <c r="E703" s="248" t="s">
        <v>812</v>
      </c>
      <c r="F703" s="248" t="s">
        <v>0</v>
      </c>
      <c r="G703" s="253"/>
      <c r="H703" s="253">
        <v>2000</v>
      </c>
      <c r="I703" s="253">
        <f>4000+3000+1000+1100+2500</f>
        <v>11600</v>
      </c>
      <c r="J703" s="253">
        <f t="shared" si="703"/>
        <v>13600</v>
      </c>
      <c r="K703" s="253">
        <v>1900</v>
      </c>
      <c r="L703" s="253">
        <v>0</v>
      </c>
      <c r="M703" s="253">
        <v>0</v>
      </c>
      <c r="N703" s="253">
        <v>0</v>
      </c>
      <c r="O703" s="253">
        <f t="shared" si="698"/>
        <v>0</v>
      </c>
      <c r="P703" s="253">
        <v>0</v>
      </c>
      <c r="Q703" s="253">
        <v>0</v>
      </c>
      <c r="R703" s="253">
        <f t="shared" si="632"/>
        <v>0</v>
      </c>
      <c r="S703" s="253">
        <f t="shared" si="632"/>
        <v>0</v>
      </c>
      <c r="T703" s="253">
        <f t="shared" si="632"/>
        <v>0</v>
      </c>
      <c r="U703" s="253">
        <f t="shared" si="632"/>
        <v>0</v>
      </c>
      <c r="V703" s="253">
        <f t="shared" si="632"/>
        <v>0</v>
      </c>
      <c r="W703" s="253">
        <f t="shared" si="632"/>
        <v>0</v>
      </c>
      <c r="X703" s="253">
        <f t="shared" si="702"/>
        <v>0</v>
      </c>
      <c r="Y703" s="253">
        <f t="shared" si="632"/>
        <v>0</v>
      </c>
    </row>
    <row r="704" spans="1:25" ht="42.75" hidden="1" customHeight="1" x14ac:dyDescent="0.2">
      <c r="A704" s="255" t="s">
        <v>935</v>
      </c>
      <c r="B704" s="248" t="s">
        <v>146</v>
      </c>
      <c r="C704" s="248" t="s">
        <v>198</v>
      </c>
      <c r="D704" s="248" t="s">
        <v>192</v>
      </c>
      <c r="E704" s="248" t="s">
        <v>925</v>
      </c>
      <c r="F704" s="248" t="s">
        <v>57</v>
      </c>
      <c r="G704" s="253"/>
      <c r="H704" s="253">
        <v>2000</v>
      </c>
      <c r="I704" s="253">
        <f>4000+3000+1000+1100+2500</f>
        <v>11600</v>
      </c>
      <c r="J704" s="253">
        <v>0</v>
      </c>
      <c r="K704" s="253">
        <f>7000-5000</f>
        <v>2000</v>
      </c>
      <c r="L704" s="253">
        <v>2000</v>
      </c>
      <c r="M704" s="253">
        <v>2000</v>
      </c>
      <c r="N704" s="253">
        <v>-2000</v>
      </c>
      <c r="O704" s="253">
        <f t="shared" si="698"/>
        <v>0</v>
      </c>
      <c r="P704" s="253">
        <v>0</v>
      </c>
      <c r="Q704" s="253">
        <v>0</v>
      </c>
      <c r="R704" s="253">
        <f t="shared" si="632"/>
        <v>0</v>
      </c>
      <c r="S704" s="253">
        <f t="shared" si="632"/>
        <v>0</v>
      </c>
      <c r="T704" s="253">
        <f t="shared" si="632"/>
        <v>0</v>
      </c>
      <c r="U704" s="253">
        <f t="shared" si="632"/>
        <v>0</v>
      </c>
      <c r="V704" s="253">
        <f t="shared" si="632"/>
        <v>0</v>
      </c>
      <c r="W704" s="253">
        <f t="shared" si="632"/>
        <v>0</v>
      </c>
      <c r="X704" s="253">
        <f t="shared" si="702"/>
        <v>0</v>
      </c>
      <c r="Y704" s="253">
        <f t="shared" si="632"/>
        <v>0</v>
      </c>
    </row>
    <row r="705" spans="1:25" ht="17.25" hidden="1" customHeight="1" x14ac:dyDescent="0.2">
      <c r="A705" s="255" t="s">
        <v>934</v>
      </c>
      <c r="B705" s="248" t="s">
        <v>146</v>
      </c>
      <c r="C705" s="248" t="s">
        <v>198</v>
      </c>
      <c r="D705" s="248" t="s">
        <v>192</v>
      </c>
      <c r="E705" s="248" t="s">
        <v>926</v>
      </c>
      <c r="F705" s="248" t="s">
        <v>924</v>
      </c>
      <c r="G705" s="253"/>
      <c r="H705" s="253"/>
      <c r="I705" s="253"/>
      <c r="J705" s="253"/>
      <c r="K705" s="253">
        <v>1910.6</v>
      </c>
      <c r="L705" s="253">
        <v>0</v>
      </c>
      <c r="M705" s="253">
        <v>0</v>
      </c>
      <c r="N705" s="253">
        <v>0</v>
      </c>
      <c r="O705" s="253">
        <f t="shared" si="698"/>
        <v>0</v>
      </c>
      <c r="P705" s="253">
        <v>0</v>
      </c>
      <c r="Q705" s="253">
        <v>0</v>
      </c>
      <c r="R705" s="253">
        <f t="shared" si="632"/>
        <v>0</v>
      </c>
      <c r="S705" s="253">
        <f t="shared" si="632"/>
        <v>0</v>
      </c>
      <c r="T705" s="253">
        <f t="shared" si="632"/>
        <v>0</v>
      </c>
      <c r="U705" s="253">
        <f t="shared" si="632"/>
        <v>0</v>
      </c>
      <c r="V705" s="253">
        <f t="shared" si="632"/>
        <v>0</v>
      </c>
      <c r="W705" s="253">
        <f t="shared" si="632"/>
        <v>0</v>
      </c>
      <c r="X705" s="253">
        <f t="shared" si="702"/>
        <v>0</v>
      </c>
      <c r="Y705" s="253">
        <f t="shared" si="632"/>
        <v>0</v>
      </c>
    </row>
    <row r="706" spans="1:25" ht="17.25" hidden="1" customHeight="1" x14ac:dyDescent="0.2">
      <c r="A706" s="255" t="s">
        <v>932</v>
      </c>
      <c r="B706" s="248" t="s">
        <v>146</v>
      </c>
      <c r="C706" s="248" t="s">
        <v>198</v>
      </c>
      <c r="D706" s="248" t="s">
        <v>192</v>
      </c>
      <c r="E706" s="248" t="s">
        <v>926</v>
      </c>
      <c r="F706" s="248" t="s">
        <v>0</v>
      </c>
      <c r="G706" s="253"/>
      <c r="H706" s="253"/>
      <c r="I706" s="253"/>
      <c r="J706" s="253"/>
      <c r="K706" s="253">
        <v>5000</v>
      </c>
      <c r="L706" s="253">
        <v>0</v>
      </c>
      <c r="M706" s="253">
        <v>0</v>
      </c>
      <c r="N706" s="253">
        <v>0</v>
      </c>
      <c r="O706" s="253">
        <f t="shared" si="698"/>
        <v>0</v>
      </c>
      <c r="P706" s="253">
        <v>0</v>
      </c>
      <c r="Q706" s="253">
        <v>0</v>
      </c>
      <c r="R706" s="253">
        <f t="shared" si="632"/>
        <v>0</v>
      </c>
      <c r="S706" s="253">
        <f t="shared" si="632"/>
        <v>0</v>
      </c>
      <c r="T706" s="253">
        <f t="shared" si="632"/>
        <v>0</v>
      </c>
      <c r="U706" s="253">
        <f t="shared" si="632"/>
        <v>0</v>
      </c>
      <c r="V706" s="253">
        <f t="shared" si="632"/>
        <v>0</v>
      </c>
      <c r="W706" s="253">
        <f t="shared" si="632"/>
        <v>0</v>
      </c>
      <c r="X706" s="253">
        <f t="shared" si="702"/>
        <v>0</v>
      </c>
      <c r="Y706" s="253">
        <f t="shared" si="632"/>
        <v>0</v>
      </c>
    </row>
    <row r="707" spans="1:25" ht="17.25" hidden="1" customHeight="1" x14ac:dyDescent="0.2">
      <c r="A707" s="255" t="s">
        <v>877</v>
      </c>
      <c r="B707" s="248" t="s">
        <v>146</v>
      </c>
      <c r="C707" s="248" t="s">
        <v>198</v>
      </c>
      <c r="D707" s="248" t="s">
        <v>192</v>
      </c>
      <c r="E707" s="248" t="s">
        <v>878</v>
      </c>
      <c r="F707" s="248" t="s">
        <v>924</v>
      </c>
      <c r="G707" s="253"/>
      <c r="H707" s="253"/>
      <c r="I707" s="253"/>
      <c r="J707" s="253"/>
      <c r="K707" s="253">
        <v>1500</v>
      </c>
      <c r="L707" s="253">
        <v>0</v>
      </c>
      <c r="M707" s="253">
        <v>0</v>
      </c>
      <c r="N707" s="253">
        <v>0</v>
      </c>
      <c r="O707" s="253">
        <f t="shared" si="698"/>
        <v>0</v>
      </c>
      <c r="P707" s="253">
        <v>0</v>
      </c>
      <c r="Q707" s="253">
        <v>0</v>
      </c>
      <c r="R707" s="253">
        <f t="shared" si="632"/>
        <v>0</v>
      </c>
      <c r="S707" s="253">
        <f t="shared" si="632"/>
        <v>0</v>
      </c>
      <c r="T707" s="253">
        <f t="shared" si="632"/>
        <v>0</v>
      </c>
      <c r="U707" s="253">
        <f t="shared" si="632"/>
        <v>0</v>
      </c>
      <c r="V707" s="253">
        <f t="shared" si="632"/>
        <v>0</v>
      </c>
      <c r="W707" s="253">
        <f t="shared" si="632"/>
        <v>0</v>
      </c>
      <c r="X707" s="253">
        <f t="shared" si="702"/>
        <v>0</v>
      </c>
      <c r="Y707" s="253">
        <f t="shared" si="632"/>
        <v>0</v>
      </c>
    </row>
    <row r="708" spans="1:25" ht="17.25" hidden="1" customHeight="1" x14ac:dyDescent="0.2">
      <c r="A708" s="255" t="s">
        <v>933</v>
      </c>
      <c r="B708" s="248" t="s">
        <v>146</v>
      </c>
      <c r="C708" s="248" t="s">
        <v>198</v>
      </c>
      <c r="D708" s="248" t="s">
        <v>192</v>
      </c>
      <c r="E708" s="248" t="s">
        <v>927</v>
      </c>
      <c r="F708" s="248" t="s">
        <v>924</v>
      </c>
      <c r="G708" s="253"/>
      <c r="H708" s="253"/>
      <c r="I708" s="253"/>
      <c r="J708" s="253"/>
      <c r="K708" s="253">
        <v>6301.7</v>
      </c>
      <c r="L708" s="253">
        <v>0</v>
      </c>
      <c r="M708" s="253">
        <v>0</v>
      </c>
      <c r="N708" s="253">
        <v>0</v>
      </c>
      <c r="O708" s="253">
        <f t="shared" si="698"/>
        <v>0</v>
      </c>
      <c r="P708" s="253">
        <v>0</v>
      </c>
      <c r="Q708" s="253">
        <v>0</v>
      </c>
      <c r="R708" s="253">
        <f t="shared" si="632"/>
        <v>0</v>
      </c>
      <c r="S708" s="253">
        <f t="shared" si="632"/>
        <v>0</v>
      </c>
      <c r="T708" s="253">
        <f t="shared" si="632"/>
        <v>0</v>
      </c>
      <c r="U708" s="253">
        <f t="shared" si="632"/>
        <v>0</v>
      </c>
      <c r="V708" s="253">
        <f t="shared" si="632"/>
        <v>0</v>
      </c>
      <c r="W708" s="253">
        <f t="shared" si="632"/>
        <v>0</v>
      </c>
      <c r="X708" s="253">
        <f t="shared" si="702"/>
        <v>0</v>
      </c>
      <c r="Y708" s="253">
        <f t="shared" si="632"/>
        <v>0</v>
      </c>
    </row>
    <row r="709" spans="1:25" ht="53.25" hidden="1" customHeight="1" x14ac:dyDescent="0.2">
      <c r="A709" s="255" t="s">
        <v>877</v>
      </c>
      <c r="B709" s="248" t="s">
        <v>146</v>
      </c>
      <c r="C709" s="248" t="s">
        <v>198</v>
      </c>
      <c r="D709" s="248" t="s">
        <v>192</v>
      </c>
      <c r="E709" s="248" t="s">
        <v>879</v>
      </c>
      <c r="F709" s="248" t="s">
        <v>79</v>
      </c>
      <c r="G709" s="253"/>
      <c r="H709" s="253">
        <v>1410.6</v>
      </c>
      <c r="I709" s="253">
        <v>0</v>
      </c>
      <c r="J709" s="253">
        <f t="shared" si="703"/>
        <v>1410.6</v>
      </c>
      <c r="K709" s="253">
        <v>-1410.6</v>
      </c>
      <c r="L709" s="253">
        <f t="shared" ref="L709:N712" si="704">I709+J709</f>
        <v>1410.6</v>
      </c>
      <c r="M709" s="253">
        <f t="shared" si="704"/>
        <v>0</v>
      </c>
      <c r="N709" s="253">
        <f t="shared" si="704"/>
        <v>0</v>
      </c>
      <c r="O709" s="253">
        <f t="shared" si="698"/>
        <v>0</v>
      </c>
      <c r="P709" s="253">
        <f t="shared" ref="P709:Q712" si="705">M709+N709</f>
        <v>0</v>
      </c>
      <c r="Q709" s="253">
        <f t="shared" si="705"/>
        <v>0</v>
      </c>
      <c r="R709" s="253">
        <f t="shared" si="632"/>
        <v>0</v>
      </c>
      <c r="S709" s="253">
        <f t="shared" si="632"/>
        <v>0</v>
      </c>
      <c r="T709" s="253">
        <f t="shared" si="632"/>
        <v>0</v>
      </c>
      <c r="U709" s="253">
        <f t="shared" si="632"/>
        <v>0</v>
      </c>
      <c r="V709" s="253">
        <f t="shared" si="632"/>
        <v>0</v>
      </c>
      <c r="W709" s="253">
        <f t="shared" si="632"/>
        <v>0</v>
      </c>
      <c r="X709" s="253">
        <f t="shared" si="702"/>
        <v>0</v>
      </c>
      <c r="Y709" s="253">
        <f t="shared" si="632"/>
        <v>0</v>
      </c>
    </row>
    <row r="710" spans="1:25" ht="54.75" hidden="1" customHeight="1" x14ac:dyDescent="0.2">
      <c r="A710" s="255" t="s">
        <v>877</v>
      </c>
      <c r="B710" s="248" t="s">
        <v>146</v>
      </c>
      <c r="C710" s="248" t="s">
        <v>198</v>
      </c>
      <c r="D710" s="248" t="s">
        <v>192</v>
      </c>
      <c r="E710" s="248" t="s">
        <v>878</v>
      </c>
      <c r="F710" s="248" t="s">
        <v>79</v>
      </c>
      <c r="G710" s="253"/>
      <c r="H710" s="253">
        <v>900</v>
      </c>
      <c r="I710" s="253">
        <v>0</v>
      </c>
      <c r="J710" s="253">
        <f t="shared" si="703"/>
        <v>900</v>
      </c>
      <c r="K710" s="253">
        <v>-900</v>
      </c>
      <c r="L710" s="253">
        <f t="shared" si="704"/>
        <v>900</v>
      </c>
      <c r="M710" s="253">
        <f t="shared" si="704"/>
        <v>0</v>
      </c>
      <c r="N710" s="253">
        <f t="shared" si="704"/>
        <v>0</v>
      </c>
      <c r="O710" s="253">
        <f t="shared" si="698"/>
        <v>0</v>
      </c>
      <c r="P710" s="253">
        <f t="shared" si="705"/>
        <v>0</v>
      </c>
      <c r="Q710" s="253">
        <f t="shared" si="705"/>
        <v>0</v>
      </c>
      <c r="R710" s="253">
        <f t="shared" si="632"/>
        <v>0</v>
      </c>
      <c r="S710" s="253">
        <f t="shared" si="632"/>
        <v>0</v>
      </c>
      <c r="T710" s="253">
        <f t="shared" si="632"/>
        <v>0</v>
      </c>
      <c r="U710" s="253">
        <f t="shared" si="632"/>
        <v>0</v>
      </c>
      <c r="V710" s="253">
        <f t="shared" si="632"/>
        <v>0</v>
      </c>
      <c r="W710" s="253">
        <f t="shared" si="632"/>
        <v>0</v>
      </c>
      <c r="X710" s="253">
        <f t="shared" si="702"/>
        <v>0</v>
      </c>
      <c r="Y710" s="253">
        <f t="shared" si="632"/>
        <v>0</v>
      </c>
    </row>
    <row r="711" spans="1:25" ht="60" hidden="1" customHeight="1" x14ac:dyDescent="0.2">
      <c r="A711" s="269" t="s">
        <v>810</v>
      </c>
      <c r="B711" s="267" t="s">
        <v>146</v>
      </c>
      <c r="C711" s="248" t="s">
        <v>198</v>
      </c>
      <c r="D711" s="248" t="s">
        <v>192</v>
      </c>
      <c r="E711" s="248" t="s">
        <v>811</v>
      </c>
      <c r="F711" s="248"/>
      <c r="G711" s="253"/>
      <c r="H711" s="253"/>
      <c r="I711" s="253">
        <f>I712</f>
        <v>0</v>
      </c>
      <c r="J711" s="253">
        <f t="shared" si="703"/>
        <v>0</v>
      </c>
      <c r="K711" s="253">
        <f>K712</f>
        <v>0</v>
      </c>
      <c r="L711" s="253">
        <f t="shared" si="704"/>
        <v>0</v>
      </c>
      <c r="M711" s="253">
        <f t="shared" si="704"/>
        <v>0</v>
      </c>
      <c r="N711" s="253">
        <f t="shared" si="704"/>
        <v>0</v>
      </c>
      <c r="O711" s="253">
        <f t="shared" si="698"/>
        <v>0</v>
      </c>
      <c r="P711" s="253">
        <f t="shared" si="705"/>
        <v>0</v>
      </c>
      <c r="Q711" s="253">
        <f t="shared" si="705"/>
        <v>0</v>
      </c>
      <c r="R711" s="253">
        <f t="shared" si="632"/>
        <v>0</v>
      </c>
      <c r="S711" s="253">
        <f t="shared" si="632"/>
        <v>0</v>
      </c>
      <c r="T711" s="253">
        <f t="shared" si="632"/>
        <v>0</v>
      </c>
      <c r="U711" s="253">
        <f t="shared" si="632"/>
        <v>0</v>
      </c>
      <c r="V711" s="253">
        <f t="shared" si="632"/>
        <v>0</v>
      </c>
      <c r="W711" s="253">
        <f t="shared" si="632"/>
        <v>0</v>
      </c>
      <c r="X711" s="253">
        <f t="shared" si="702"/>
        <v>0</v>
      </c>
      <c r="Y711" s="253">
        <f t="shared" si="632"/>
        <v>0</v>
      </c>
    </row>
    <row r="712" spans="1:25" ht="30.75" hidden="1" customHeight="1" x14ac:dyDescent="0.2">
      <c r="A712" s="269" t="s">
        <v>93</v>
      </c>
      <c r="B712" s="267" t="s">
        <v>146</v>
      </c>
      <c r="C712" s="248" t="s">
        <v>198</v>
      </c>
      <c r="D712" s="248" t="s">
        <v>192</v>
      </c>
      <c r="E712" s="248" t="s">
        <v>811</v>
      </c>
      <c r="F712" s="248" t="s">
        <v>94</v>
      </c>
      <c r="G712" s="253"/>
      <c r="H712" s="253"/>
      <c r="I712" s="253">
        <v>0</v>
      </c>
      <c r="J712" s="253">
        <f t="shared" si="703"/>
        <v>0</v>
      </c>
      <c r="K712" s="253">
        <v>0</v>
      </c>
      <c r="L712" s="253">
        <f t="shared" si="704"/>
        <v>0</v>
      </c>
      <c r="M712" s="253">
        <f t="shared" si="704"/>
        <v>0</v>
      </c>
      <c r="N712" s="253">
        <f t="shared" si="704"/>
        <v>0</v>
      </c>
      <c r="O712" s="253">
        <f t="shared" si="698"/>
        <v>0</v>
      </c>
      <c r="P712" s="253">
        <f t="shared" si="705"/>
        <v>0</v>
      </c>
      <c r="Q712" s="253">
        <f t="shared" si="705"/>
        <v>0</v>
      </c>
      <c r="R712" s="253">
        <f t="shared" si="632"/>
        <v>0</v>
      </c>
      <c r="S712" s="253">
        <f t="shared" si="632"/>
        <v>0</v>
      </c>
      <c r="T712" s="253">
        <f t="shared" si="632"/>
        <v>0</v>
      </c>
      <c r="U712" s="253">
        <f t="shared" si="632"/>
        <v>0</v>
      </c>
      <c r="V712" s="253">
        <f t="shared" si="632"/>
        <v>0</v>
      </c>
      <c r="W712" s="253">
        <f t="shared" si="632"/>
        <v>0</v>
      </c>
      <c r="X712" s="253">
        <f t="shared" si="702"/>
        <v>0</v>
      </c>
      <c r="Y712" s="253">
        <f t="shared" si="632"/>
        <v>0</v>
      </c>
    </row>
    <row r="713" spans="1:25" ht="29.25" hidden="1" customHeight="1" x14ac:dyDescent="0.2">
      <c r="A713" s="255" t="s">
        <v>521</v>
      </c>
      <c r="B713" s="267">
        <v>801</v>
      </c>
      <c r="C713" s="248" t="s">
        <v>198</v>
      </c>
      <c r="D713" s="248" t="s">
        <v>192</v>
      </c>
      <c r="E713" s="248" t="s">
        <v>819</v>
      </c>
      <c r="F713" s="248" t="s">
        <v>79</v>
      </c>
      <c r="G713" s="253"/>
      <c r="H713" s="253">
        <v>0</v>
      </c>
      <c r="I713" s="253">
        <v>1000</v>
      </c>
      <c r="J713" s="253">
        <f t="shared" si="703"/>
        <v>1000</v>
      </c>
      <c r="K713" s="253">
        <v>0</v>
      </c>
      <c r="L713" s="253">
        <v>0</v>
      </c>
      <c r="M713" s="253">
        <v>0</v>
      </c>
      <c r="N713" s="253">
        <v>1</v>
      </c>
      <c r="O713" s="253">
        <f t="shared" si="698"/>
        <v>1</v>
      </c>
      <c r="P713" s="253">
        <v>3</v>
      </c>
      <c r="Q713" s="253">
        <v>3</v>
      </c>
      <c r="R713" s="253">
        <f t="shared" ref="R713:Y779" si="706">P713+Q713</f>
        <v>6</v>
      </c>
      <c r="S713" s="253">
        <f t="shared" si="706"/>
        <v>9</v>
      </c>
      <c r="T713" s="253">
        <f t="shared" si="706"/>
        <v>15</v>
      </c>
      <c r="U713" s="253">
        <f t="shared" si="706"/>
        <v>24</v>
      </c>
      <c r="V713" s="253">
        <f t="shared" si="706"/>
        <v>39</v>
      </c>
      <c r="W713" s="253">
        <f t="shared" si="706"/>
        <v>63</v>
      </c>
      <c r="X713" s="253">
        <f t="shared" si="702"/>
        <v>102</v>
      </c>
      <c r="Y713" s="253">
        <f t="shared" si="706"/>
        <v>165</v>
      </c>
    </row>
    <row r="714" spans="1:25" ht="54.75" customHeight="1" x14ac:dyDescent="0.2">
      <c r="A714" s="255" t="s">
        <v>1013</v>
      </c>
      <c r="B714" s="267">
        <v>801</v>
      </c>
      <c r="C714" s="248" t="s">
        <v>198</v>
      </c>
      <c r="D714" s="248" t="s">
        <v>192</v>
      </c>
      <c r="E714" s="248" t="s">
        <v>1014</v>
      </c>
      <c r="F714" s="248"/>
      <c r="G714" s="253"/>
      <c r="H714" s="253"/>
      <c r="I714" s="253"/>
      <c r="J714" s="253"/>
      <c r="K714" s="253"/>
      <c r="L714" s="253"/>
      <c r="M714" s="253">
        <v>0</v>
      </c>
      <c r="N714" s="253">
        <v>1444.6</v>
      </c>
      <c r="O714" s="253">
        <f t="shared" si="698"/>
        <v>1444.6</v>
      </c>
      <c r="P714" s="253">
        <v>1444.6</v>
      </c>
      <c r="Q714" s="253">
        <v>13371.9</v>
      </c>
      <c r="R714" s="253">
        <f t="shared" si="706"/>
        <v>14816.5</v>
      </c>
      <c r="S714" s="253">
        <v>17525.7</v>
      </c>
      <c r="T714" s="253">
        <f>T718</f>
        <v>32342.2</v>
      </c>
      <c r="U714" s="253">
        <f t="shared" ref="U714:X714" si="707">U718</f>
        <v>-21667</v>
      </c>
      <c r="V714" s="253">
        <f t="shared" si="707"/>
        <v>10675.2</v>
      </c>
      <c r="W714" s="253">
        <f t="shared" si="707"/>
        <v>-1317.2</v>
      </c>
      <c r="X714" s="253">
        <f t="shared" si="707"/>
        <v>9358</v>
      </c>
      <c r="Y714" s="253">
        <f t="shared" ref="Y714" si="708">Y718</f>
        <v>8847.6</v>
      </c>
    </row>
    <row r="715" spans="1:25" s="429" customFormat="1" ht="22.5" hidden="1" customHeight="1" x14ac:dyDescent="0.2">
      <c r="A715" s="440" t="s">
        <v>224</v>
      </c>
      <c r="B715" s="245">
        <v>801</v>
      </c>
      <c r="C715" s="246" t="s">
        <v>198</v>
      </c>
      <c r="D715" s="246" t="s">
        <v>194</v>
      </c>
      <c r="E715" s="246"/>
      <c r="F715" s="246"/>
      <c r="G715" s="271"/>
      <c r="H715" s="271"/>
      <c r="I715" s="271"/>
      <c r="J715" s="271"/>
      <c r="K715" s="271"/>
      <c r="L715" s="271">
        <f>L716</f>
        <v>147.69999999999999</v>
      </c>
      <c r="M715" s="271">
        <f>M716</f>
        <v>147.69999999999999</v>
      </c>
      <c r="N715" s="271">
        <f t="shared" ref="N715:W716" si="709">N716</f>
        <v>-147.69999999999999</v>
      </c>
      <c r="O715" s="271">
        <f t="shared" si="709"/>
        <v>0</v>
      </c>
      <c r="P715" s="271">
        <f t="shared" si="709"/>
        <v>0</v>
      </c>
      <c r="Q715" s="271">
        <f t="shared" si="709"/>
        <v>0</v>
      </c>
      <c r="R715" s="271">
        <f t="shared" si="709"/>
        <v>0</v>
      </c>
      <c r="S715" s="271">
        <f t="shared" si="709"/>
        <v>0</v>
      </c>
      <c r="T715" s="253">
        <f t="shared" ref="T715:U720" si="710">R715+S715</f>
        <v>0</v>
      </c>
      <c r="U715" s="271">
        <f t="shared" si="709"/>
        <v>0</v>
      </c>
      <c r="V715" s="253">
        <f t="shared" ref="V715:Y717" si="711">T715+U715</f>
        <v>0</v>
      </c>
      <c r="W715" s="271">
        <f t="shared" si="709"/>
        <v>0</v>
      </c>
      <c r="X715" s="253">
        <f t="shared" ref="X715:X717" si="712">V715+W715</f>
        <v>0</v>
      </c>
      <c r="Y715" s="253">
        <f t="shared" si="711"/>
        <v>0</v>
      </c>
    </row>
    <row r="716" spans="1:25" ht="59.25" hidden="1" customHeight="1" x14ac:dyDescent="0.2">
      <c r="A716" s="255" t="s">
        <v>943</v>
      </c>
      <c r="B716" s="267">
        <v>801</v>
      </c>
      <c r="C716" s="248" t="s">
        <v>198</v>
      </c>
      <c r="D716" s="248" t="s">
        <v>194</v>
      </c>
      <c r="E716" s="248" t="s">
        <v>942</v>
      </c>
      <c r="F716" s="248"/>
      <c r="G716" s="253"/>
      <c r="H716" s="253"/>
      <c r="I716" s="253"/>
      <c r="J716" s="253"/>
      <c r="K716" s="253"/>
      <c r="L716" s="253">
        <f>L717</f>
        <v>147.69999999999999</v>
      </c>
      <c r="M716" s="253">
        <f>M717</f>
        <v>147.69999999999999</v>
      </c>
      <c r="N716" s="253">
        <f t="shared" si="709"/>
        <v>-147.69999999999999</v>
      </c>
      <c r="O716" s="253">
        <f t="shared" si="709"/>
        <v>0</v>
      </c>
      <c r="P716" s="253">
        <f t="shared" si="709"/>
        <v>0</v>
      </c>
      <c r="Q716" s="253">
        <f t="shared" si="709"/>
        <v>0</v>
      </c>
      <c r="R716" s="253">
        <f t="shared" si="709"/>
        <v>0</v>
      </c>
      <c r="S716" s="253">
        <f t="shared" si="709"/>
        <v>0</v>
      </c>
      <c r="T716" s="253">
        <f t="shared" si="710"/>
        <v>0</v>
      </c>
      <c r="U716" s="253">
        <f t="shared" si="709"/>
        <v>0</v>
      </c>
      <c r="V716" s="253">
        <f t="shared" si="711"/>
        <v>0</v>
      </c>
      <c r="W716" s="253">
        <f t="shared" si="709"/>
        <v>0</v>
      </c>
      <c r="X716" s="253">
        <f t="shared" si="712"/>
        <v>0</v>
      </c>
      <c r="Y716" s="253">
        <f t="shared" si="711"/>
        <v>0</v>
      </c>
    </row>
    <row r="717" spans="1:25" ht="22.5" hidden="1" customHeight="1" x14ac:dyDescent="0.2">
      <c r="A717" s="255" t="s">
        <v>93</v>
      </c>
      <c r="B717" s="267">
        <v>801</v>
      </c>
      <c r="C717" s="248" t="s">
        <v>198</v>
      </c>
      <c r="D717" s="248" t="s">
        <v>194</v>
      </c>
      <c r="E717" s="248" t="s">
        <v>942</v>
      </c>
      <c r="F717" s="248" t="s">
        <v>94</v>
      </c>
      <c r="G717" s="253"/>
      <c r="H717" s="253"/>
      <c r="I717" s="253"/>
      <c r="J717" s="253"/>
      <c r="K717" s="253"/>
      <c r="L717" s="253">
        <v>147.69999999999999</v>
      </c>
      <c r="M717" s="253">
        <v>147.69999999999999</v>
      </c>
      <c r="N717" s="253">
        <v>-147.69999999999999</v>
      </c>
      <c r="O717" s="253">
        <f>M717+N717</f>
        <v>0</v>
      </c>
      <c r="P717" s="253">
        <v>0</v>
      </c>
      <c r="Q717" s="253">
        <v>0</v>
      </c>
      <c r="R717" s="253">
        <f t="shared" si="706"/>
        <v>0</v>
      </c>
      <c r="S717" s="253">
        <f t="shared" si="706"/>
        <v>0</v>
      </c>
      <c r="T717" s="253">
        <f t="shared" si="710"/>
        <v>0</v>
      </c>
      <c r="U717" s="253">
        <f t="shared" si="710"/>
        <v>0</v>
      </c>
      <c r="V717" s="253">
        <f t="shared" si="711"/>
        <v>0</v>
      </c>
      <c r="W717" s="253">
        <f t="shared" si="711"/>
        <v>0</v>
      </c>
      <c r="X717" s="253">
        <f t="shared" si="712"/>
        <v>0</v>
      </c>
      <c r="Y717" s="253">
        <f t="shared" si="711"/>
        <v>0</v>
      </c>
    </row>
    <row r="718" spans="1:25" ht="30" customHeight="1" x14ac:dyDescent="0.2">
      <c r="A718" s="255" t="s">
        <v>1110</v>
      </c>
      <c r="B718" s="267">
        <v>801</v>
      </c>
      <c r="C718" s="248" t="s">
        <v>198</v>
      </c>
      <c r="D718" s="248" t="s">
        <v>192</v>
      </c>
      <c r="E718" s="248" t="s">
        <v>1014</v>
      </c>
      <c r="F718" s="248" t="s">
        <v>1104</v>
      </c>
      <c r="G718" s="253"/>
      <c r="H718" s="253"/>
      <c r="I718" s="253"/>
      <c r="J718" s="253"/>
      <c r="K718" s="253"/>
      <c r="L718" s="253"/>
      <c r="M718" s="253"/>
      <c r="N718" s="253"/>
      <c r="O718" s="253"/>
      <c r="P718" s="253"/>
      <c r="Q718" s="253"/>
      <c r="R718" s="253"/>
      <c r="S718" s="253">
        <v>16858.7</v>
      </c>
      <c r="T718" s="253">
        <v>32342.2</v>
      </c>
      <c r="U718" s="253">
        <v>-21667</v>
      </c>
      <c r="V718" s="253">
        <v>10675.2</v>
      </c>
      <c r="W718" s="253">
        <v>-1317.2</v>
      </c>
      <c r="X718" s="253">
        <f>V718+W718</f>
        <v>9358</v>
      </c>
      <c r="Y718" s="253">
        <v>8847.6</v>
      </c>
    </row>
    <row r="719" spans="1:25" ht="126" customHeight="1" x14ac:dyDescent="0.2">
      <c r="A719" s="255" t="s">
        <v>1044</v>
      </c>
      <c r="B719" s="248" t="s">
        <v>146</v>
      </c>
      <c r="C719" s="248" t="s">
        <v>198</v>
      </c>
      <c r="D719" s="248" t="s">
        <v>192</v>
      </c>
      <c r="E719" s="248" t="s">
        <v>1121</v>
      </c>
      <c r="F719" s="248"/>
      <c r="G719" s="253"/>
      <c r="H719" s="253"/>
      <c r="I719" s="253"/>
      <c r="J719" s="253"/>
      <c r="K719" s="253"/>
      <c r="L719" s="253"/>
      <c r="M719" s="253"/>
      <c r="N719" s="253"/>
      <c r="O719" s="253"/>
      <c r="P719" s="253"/>
      <c r="Q719" s="253"/>
      <c r="R719" s="253">
        <f>R720</f>
        <v>0</v>
      </c>
      <c r="S719" s="253">
        <f t="shared" ref="S719:Y719" si="713">S720</f>
        <v>16858.7</v>
      </c>
      <c r="T719" s="253">
        <f t="shared" si="713"/>
        <v>16858.7</v>
      </c>
      <c r="U719" s="253">
        <f t="shared" si="713"/>
        <v>-4761.5</v>
      </c>
      <c r="V719" s="253">
        <f t="shared" si="713"/>
        <v>12097.2</v>
      </c>
      <c r="W719" s="253">
        <f t="shared" si="713"/>
        <v>-883.9</v>
      </c>
      <c r="X719" s="253">
        <f t="shared" si="713"/>
        <v>11213.300000000001</v>
      </c>
      <c r="Y719" s="253">
        <f t="shared" si="713"/>
        <v>11513.9</v>
      </c>
    </row>
    <row r="720" spans="1:25" ht="36" customHeight="1" x14ac:dyDescent="0.2">
      <c r="A720" s="255" t="s">
        <v>1110</v>
      </c>
      <c r="B720" s="248" t="s">
        <v>146</v>
      </c>
      <c r="C720" s="248" t="s">
        <v>198</v>
      </c>
      <c r="D720" s="248" t="s">
        <v>192</v>
      </c>
      <c r="E720" s="248" t="s">
        <v>1121</v>
      </c>
      <c r="F720" s="248" t="s">
        <v>1104</v>
      </c>
      <c r="G720" s="253"/>
      <c r="H720" s="253"/>
      <c r="I720" s="253"/>
      <c r="J720" s="253"/>
      <c r="K720" s="253"/>
      <c r="L720" s="253"/>
      <c r="M720" s="253"/>
      <c r="N720" s="253"/>
      <c r="O720" s="253"/>
      <c r="P720" s="253"/>
      <c r="Q720" s="253"/>
      <c r="R720" s="253"/>
      <c r="S720" s="253">
        <v>16858.7</v>
      </c>
      <c r="T720" s="253">
        <f t="shared" si="710"/>
        <v>16858.7</v>
      </c>
      <c r="U720" s="253">
        <v>-4761.5</v>
      </c>
      <c r="V720" s="253">
        <v>12097.2</v>
      </c>
      <c r="W720" s="253">
        <v>-883.9</v>
      </c>
      <c r="X720" s="253">
        <f t="shared" ref="X720" si="714">V720+W720</f>
        <v>11213.300000000001</v>
      </c>
      <c r="Y720" s="253">
        <v>11513.9</v>
      </c>
    </row>
    <row r="721" spans="1:25" ht="34.5" customHeight="1" x14ac:dyDescent="0.2">
      <c r="A721" s="363" t="s">
        <v>1040</v>
      </c>
      <c r="B721" s="248" t="s">
        <v>146</v>
      </c>
      <c r="C721" s="248" t="s">
        <v>198</v>
      </c>
      <c r="D721" s="248" t="s">
        <v>192</v>
      </c>
      <c r="E721" s="268" t="s">
        <v>1140</v>
      </c>
      <c r="F721" s="248"/>
      <c r="G721" s="253"/>
      <c r="H721" s="253"/>
      <c r="I721" s="253"/>
      <c r="J721" s="253"/>
      <c r="K721" s="253"/>
      <c r="L721" s="253"/>
      <c r="M721" s="253"/>
      <c r="N721" s="253"/>
      <c r="O721" s="253"/>
      <c r="P721" s="253"/>
      <c r="Q721" s="253"/>
      <c r="R721" s="253">
        <f>R722+R723</f>
        <v>0</v>
      </c>
      <c r="S721" s="253">
        <f t="shared" ref="S721:X721" si="715">S722+S723</f>
        <v>874.40000000000009</v>
      </c>
      <c r="T721" s="253">
        <f t="shared" si="715"/>
        <v>874.40000000000009</v>
      </c>
      <c r="U721" s="253">
        <f t="shared" si="715"/>
        <v>-476.67</v>
      </c>
      <c r="V721" s="253">
        <f t="shared" si="715"/>
        <v>782.73</v>
      </c>
      <c r="W721" s="253">
        <f t="shared" si="715"/>
        <v>944.77</v>
      </c>
      <c r="X721" s="253">
        <f t="shared" si="715"/>
        <v>1727.4999999999998</v>
      </c>
      <c r="Y721" s="253">
        <f t="shared" ref="Y721" si="716">Y722+Y723</f>
        <v>1796.3</v>
      </c>
    </row>
    <row r="722" spans="1:25" ht="31.5" customHeight="1" x14ac:dyDescent="0.2">
      <c r="A722" s="363" t="s">
        <v>1159</v>
      </c>
      <c r="B722" s="248" t="s">
        <v>146</v>
      </c>
      <c r="C722" s="248" t="s">
        <v>198</v>
      </c>
      <c r="D722" s="248" t="s">
        <v>192</v>
      </c>
      <c r="E722" s="268" t="s">
        <v>1122</v>
      </c>
      <c r="F722" s="248" t="s">
        <v>1104</v>
      </c>
      <c r="G722" s="253"/>
      <c r="H722" s="253"/>
      <c r="I722" s="253"/>
      <c r="J722" s="253"/>
      <c r="K722" s="253"/>
      <c r="L722" s="253"/>
      <c r="M722" s="253"/>
      <c r="N722" s="253"/>
      <c r="O722" s="253"/>
      <c r="P722" s="253"/>
      <c r="Q722" s="253"/>
      <c r="R722" s="253"/>
      <c r="S722" s="253">
        <v>865.7</v>
      </c>
      <c r="T722" s="253">
        <f>R722+S722</f>
        <v>865.7</v>
      </c>
      <c r="U722" s="253">
        <v>-475.8</v>
      </c>
      <c r="V722" s="253">
        <v>774.9</v>
      </c>
      <c r="W722" s="253">
        <v>935.3</v>
      </c>
      <c r="X722" s="253">
        <f>V722+W722</f>
        <v>1710.1999999999998</v>
      </c>
      <c r="Y722" s="253">
        <v>1778.3</v>
      </c>
    </row>
    <row r="723" spans="1:25" ht="32.25" customHeight="1" x14ac:dyDescent="0.2">
      <c r="A723" s="387" t="s">
        <v>854</v>
      </c>
      <c r="B723" s="248" t="s">
        <v>146</v>
      </c>
      <c r="C723" s="248" t="s">
        <v>198</v>
      </c>
      <c r="D723" s="248" t="s">
        <v>192</v>
      </c>
      <c r="E723" s="268" t="s">
        <v>1122</v>
      </c>
      <c r="F723" s="248" t="s">
        <v>1104</v>
      </c>
      <c r="G723" s="253"/>
      <c r="H723" s="253"/>
      <c r="I723" s="253"/>
      <c r="J723" s="253"/>
      <c r="K723" s="253"/>
      <c r="L723" s="253"/>
      <c r="M723" s="253"/>
      <c r="N723" s="253"/>
      <c r="O723" s="253"/>
      <c r="P723" s="253"/>
      <c r="Q723" s="253"/>
      <c r="R723" s="253"/>
      <c r="S723" s="253">
        <v>8.6999999999999993</v>
      </c>
      <c r="T723" s="253">
        <f>R723+S723</f>
        <v>8.6999999999999993</v>
      </c>
      <c r="U723" s="253">
        <v>-0.87</v>
      </c>
      <c r="V723" s="253">
        <v>7.83</v>
      </c>
      <c r="W723" s="253">
        <v>9.4700000000000006</v>
      </c>
      <c r="X723" s="253">
        <f>V723+W723</f>
        <v>17.3</v>
      </c>
      <c r="Y723" s="253">
        <v>18</v>
      </c>
    </row>
    <row r="724" spans="1:25" ht="64.5" customHeight="1" x14ac:dyDescent="0.2">
      <c r="A724" s="255" t="s">
        <v>1111</v>
      </c>
      <c r="B724" s="267">
        <v>801</v>
      </c>
      <c r="C724" s="248" t="s">
        <v>198</v>
      </c>
      <c r="D724" s="248" t="s">
        <v>192</v>
      </c>
      <c r="E724" s="248" t="s">
        <v>1112</v>
      </c>
      <c r="F724" s="248"/>
      <c r="G724" s="253"/>
      <c r="H724" s="253"/>
      <c r="I724" s="253"/>
      <c r="J724" s="253"/>
      <c r="K724" s="253"/>
      <c r="L724" s="253"/>
      <c r="M724" s="253"/>
      <c r="N724" s="253"/>
      <c r="O724" s="253"/>
      <c r="P724" s="253"/>
      <c r="Q724" s="253"/>
      <c r="R724" s="253">
        <f>R725+R726</f>
        <v>0</v>
      </c>
      <c r="S724" s="253">
        <f t="shared" ref="S724:X724" si="717">S725+S726</f>
        <v>505.05</v>
      </c>
      <c r="T724" s="253">
        <f t="shared" si="717"/>
        <v>505.05</v>
      </c>
      <c r="U724" s="253">
        <f t="shared" si="717"/>
        <v>-193.03</v>
      </c>
      <c r="V724" s="253">
        <f t="shared" si="717"/>
        <v>103.7</v>
      </c>
      <c r="W724" s="253">
        <f t="shared" si="717"/>
        <v>-103.7</v>
      </c>
      <c r="X724" s="253">
        <f t="shared" si="717"/>
        <v>0</v>
      </c>
      <c r="Y724" s="253">
        <f t="shared" ref="Y724" si="718">Y725+Y726</f>
        <v>0</v>
      </c>
    </row>
    <row r="725" spans="1:25" ht="35.25" customHeight="1" x14ac:dyDescent="0.2">
      <c r="A725" s="255" t="s">
        <v>1110</v>
      </c>
      <c r="B725" s="267">
        <v>801</v>
      </c>
      <c r="C725" s="248" t="s">
        <v>198</v>
      </c>
      <c r="D725" s="248" t="s">
        <v>192</v>
      </c>
      <c r="E725" s="248" t="s">
        <v>1112</v>
      </c>
      <c r="F725" s="248" t="s">
        <v>1104</v>
      </c>
      <c r="G725" s="253"/>
      <c r="H725" s="253"/>
      <c r="I725" s="253"/>
      <c r="J725" s="253"/>
      <c r="K725" s="253"/>
      <c r="L725" s="253"/>
      <c r="M725" s="253"/>
      <c r="N725" s="253"/>
      <c r="O725" s="253"/>
      <c r="P725" s="253"/>
      <c r="Q725" s="253"/>
      <c r="R725" s="253"/>
      <c r="S725" s="253">
        <v>500</v>
      </c>
      <c r="T725" s="253">
        <f>R725+S725</f>
        <v>500</v>
      </c>
      <c r="U725" s="253">
        <v>-191.1</v>
      </c>
      <c r="V725" s="253">
        <v>103.7</v>
      </c>
      <c r="W725" s="253">
        <v>-103.7</v>
      </c>
      <c r="X725" s="253">
        <f>V725+W725</f>
        <v>0</v>
      </c>
      <c r="Y725" s="253">
        <v>0</v>
      </c>
    </row>
    <row r="726" spans="1:25" ht="31.5" customHeight="1" x14ac:dyDescent="0.2">
      <c r="A726" s="255" t="s">
        <v>1113</v>
      </c>
      <c r="B726" s="267">
        <v>801</v>
      </c>
      <c r="C726" s="248" t="s">
        <v>198</v>
      </c>
      <c r="D726" s="248" t="s">
        <v>192</v>
      </c>
      <c r="E726" s="248" t="s">
        <v>1112</v>
      </c>
      <c r="F726" s="248" t="s">
        <v>1104</v>
      </c>
      <c r="G726" s="253"/>
      <c r="H726" s="253"/>
      <c r="I726" s="253"/>
      <c r="J726" s="253"/>
      <c r="K726" s="253"/>
      <c r="L726" s="253"/>
      <c r="M726" s="253"/>
      <c r="N726" s="253"/>
      <c r="O726" s="253"/>
      <c r="P726" s="253"/>
      <c r="Q726" s="253"/>
      <c r="R726" s="253"/>
      <c r="S726" s="253">
        <v>5.05</v>
      </c>
      <c r="T726" s="253">
        <f>R726+S726</f>
        <v>5.05</v>
      </c>
      <c r="U726" s="253">
        <v>-1.93</v>
      </c>
      <c r="V726" s="253">
        <v>0</v>
      </c>
      <c r="W726" s="253">
        <v>0</v>
      </c>
      <c r="X726" s="253">
        <f>V726+W726</f>
        <v>0</v>
      </c>
      <c r="Y726" s="253">
        <v>0</v>
      </c>
    </row>
    <row r="727" spans="1:25" ht="33" customHeight="1" x14ac:dyDescent="0.2">
      <c r="A727" s="255" t="s">
        <v>1167</v>
      </c>
      <c r="B727" s="267">
        <v>801</v>
      </c>
      <c r="C727" s="248" t="s">
        <v>198</v>
      </c>
      <c r="D727" s="248" t="s">
        <v>192</v>
      </c>
      <c r="E727" s="248" t="s">
        <v>1168</v>
      </c>
      <c r="F727" s="248"/>
      <c r="G727" s="253"/>
      <c r="H727" s="253"/>
      <c r="I727" s="253"/>
      <c r="J727" s="253"/>
      <c r="K727" s="253"/>
      <c r="L727" s="253"/>
      <c r="M727" s="253"/>
      <c r="N727" s="253"/>
      <c r="O727" s="253"/>
      <c r="P727" s="253"/>
      <c r="Q727" s="253"/>
      <c r="R727" s="253">
        <f>R728+R729</f>
        <v>0</v>
      </c>
      <c r="S727" s="253">
        <f t="shared" ref="S727:X727" si="719">S728+S729</f>
        <v>33437.1</v>
      </c>
      <c r="T727" s="253">
        <f t="shared" si="719"/>
        <v>0</v>
      </c>
      <c r="U727" s="253">
        <f t="shared" si="719"/>
        <v>0</v>
      </c>
      <c r="V727" s="253">
        <f t="shared" si="719"/>
        <v>7128.8890000000001</v>
      </c>
      <c r="W727" s="253">
        <f t="shared" si="719"/>
        <v>-7128.89</v>
      </c>
      <c r="X727" s="253">
        <f t="shared" si="719"/>
        <v>-1.0000000000047748E-3</v>
      </c>
      <c r="Y727" s="253">
        <f t="shared" ref="Y727" si="720">Y728+Y729</f>
        <v>0</v>
      </c>
    </row>
    <row r="728" spans="1:25" ht="37.5" customHeight="1" x14ac:dyDescent="0.2">
      <c r="A728" s="255" t="s">
        <v>93</v>
      </c>
      <c r="B728" s="267">
        <v>801</v>
      </c>
      <c r="C728" s="248" t="s">
        <v>198</v>
      </c>
      <c r="D728" s="248" t="s">
        <v>192</v>
      </c>
      <c r="E728" s="248" t="s">
        <v>1168</v>
      </c>
      <c r="F728" s="248" t="s">
        <v>1067</v>
      </c>
      <c r="G728" s="253"/>
      <c r="H728" s="253"/>
      <c r="I728" s="253"/>
      <c r="J728" s="253"/>
      <c r="K728" s="253"/>
      <c r="L728" s="253"/>
      <c r="M728" s="253"/>
      <c r="N728" s="253"/>
      <c r="O728" s="253"/>
      <c r="P728" s="253"/>
      <c r="Q728" s="253"/>
      <c r="R728" s="253"/>
      <c r="S728" s="253">
        <v>33102.699999999997</v>
      </c>
      <c r="T728" s="253">
        <v>0</v>
      </c>
      <c r="U728" s="253">
        <v>0</v>
      </c>
      <c r="V728" s="253">
        <v>7057.6</v>
      </c>
      <c r="W728" s="253">
        <v>-7057.6</v>
      </c>
      <c r="X728" s="253">
        <f>V728+W728</f>
        <v>0</v>
      </c>
      <c r="Y728" s="253">
        <v>0</v>
      </c>
    </row>
    <row r="729" spans="1:25" ht="33.75" customHeight="1" x14ac:dyDescent="0.2">
      <c r="A729" s="255" t="s">
        <v>93</v>
      </c>
      <c r="B729" s="267">
        <v>801</v>
      </c>
      <c r="C729" s="248" t="s">
        <v>198</v>
      </c>
      <c r="D729" s="248" t="s">
        <v>192</v>
      </c>
      <c r="E729" s="248" t="s">
        <v>1168</v>
      </c>
      <c r="F729" s="248" t="s">
        <v>1067</v>
      </c>
      <c r="G729" s="253"/>
      <c r="H729" s="253"/>
      <c r="I729" s="253"/>
      <c r="J729" s="253"/>
      <c r="K729" s="253"/>
      <c r="L729" s="253"/>
      <c r="M729" s="253"/>
      <c r="N729" s="253"/>
      <c r="O729" s="253"/>
      <c r="P729" s="253"/>
      <c r="Q729" s="253"/>
      <c r="R729" s="253"/>
      <c r="S729" s="253">
        <v>334.4</v>
      </c>
      <c r="T729" s="253">
        <v>0</v>
      </c>
      <c r="U729" s="253">
        <v>0</v>
      </c>
      <c r="V729" s="253">
        <v>71.289000000000001</v>
      </c>
      <c r="W729" s="253">
        <v>-71.290000000000006</v>
      </c>
      <c r="X729" s="253">
        <f>V729+W729</f>
        <v>-1.0000000000047748E-3</v>
      </c>
      <c r="Y729" s="253">
        <v>0</v>
      </c>
    </row>
    <row r="730" spans="1:25" s="429" customFormat="1" ht="20.25" hidden="1" customHeight="1" x14ac:dyDescent="0.2">
      <c r="A730" s="440" t="s">
        <v>224</v>
      </c>
      <c r="B730" s="245">
        <v>801</v>
      </c>
      <c r="C730" s="246" t="s">
        <v>198</v>
      </c>
      <c r="D730" s="246" t="s">
        <v>194</v>
      </c>
      <c r="E730" s="246"/>
      <c r="F730" s="246"/>
      <c r="G730" s="271"/>
      <c r="H730" s="271"/>
      <c r="I730" s="271"/>
      <c r="J730" s="271"/>
      <c r="K730" s="271"/>
      <c r="L730" s="271"/>
      <c r="M730" s="271"/>
      <c r="N730" s="271"/>
      <c r="O730" s="271"/>
      <c r="P730" s="271"/>
      <c r="Q730" s="271"/>
      <c r="R730" s="271"/>
      <c r="S730" s="271"/>
      <c r="T730" s="271">
        <f>T731</f>
        <v>0</v>
      </c>
      <c r="U730" s="271">
        <f t="shared" ref="U730:Y730" si="721">U731</f>
        <v>0</v>
      </c>
      <c r="V730" s="271">
        <f t="shared" si="721"/>
        <v>0</v>
      </c>
      <c r="W730" s="271">
        <f t="shared" si="721"/>
        <v>0</v>
      </c>
      <c r="X730" s="271">
        <f t="shared" si="721"/>
        <v>0</v>
      </c>
      <c r="Y730" s="271">
        <f t="shared" si="721"/>
        <v>0</v>
      </c>
    </row>
    <row r="731" spans="1:25" ht="33.75" hidden="1" customHeight="1" x14ac:dyDescent="0.2">
      <c r="A731" s="255" t="s">
        <v>1165</v>
      </c>
      <c r="B731" s="267">
        <v>801</v>
      </c>
      <c r="C731" s="248" t="s">
        <v>198</v>
      </c>
      <c r="D731" s="248" t="s">
        <v>194</v>
      </c>
      <c r="E731" s="248" t="s">
        <v>1166</v>
      </c>
      <c r="F731" s="248"/>
      <c r="G731" s="253"/>
      <c r="H731" s="253"/>
      <c r="I731" s="253"/>
      <c r="J731" s="253"/>
      <c r="K731" s="253"/>
      <c r="L731" s="253"/>
      <c r="M731" s="253"/>
      <c r="N731" s="253"/>
      <c r="O731" s="253"/>
      <c r="P731" s="253"/>
      <c r="Q731" s="253"/>
      <c r="R731" s="253"/>
      <c r="S731" s="253"/>
      <c r="T731" s="253">
        <f>T732+T733</f>
        <v>0</v>
      </c>
      <c r="U731" s="253">
        <f t="shared" ref="U731:X731" si="722">U732+U733</f>
        <v>0</v>
      </c>
      <c r="V731" s="253">
        <f t="shared" si="722"/>
        <v>0</v>
      </c>
      <c r="W731" s="253">
        <f t="shared" si="722"/>
        <v>0</v>
      </c>
      <c r="X731" s="253">
        <f t="shared" si="722"/>
        <v>0</v>
      </c>
      <c r="Y731" s="253">
        <f t="shared" ref="Y731" si="723">Y732+Y733</f>
        <v>0</v>
      </c>
    </row>
    <row r="732" spans="1:25" ht="18.75" hidden="1" customHeight="1" x14ac:dyDescent="0.2">
      <c r="A732" s="255" t="s">
        <v>93</v>
      </c>
      <c r="B732" s="267">
        <v>801</v>
      </c>
      <c r="C732" s="248" t="s">
        <v>198</v>
      </c>
      <c r="D732" s="248" t="s">
        <v>194</v>
      </c>
      <c r="E732" s="248" t="s">
        <v>1166</v>
      </c>
      <c r="F732" s="248" t="s">
        <v>94</v>
      </c>
      <c r="G732" s="253"/>
      <c r="H732" s="253"/>
      <c r="I732" s="253"/>
      <c r="J732" s="253"/>
      <c r="K732" s="253"/>
      <c r="L732" s="253"/>
      <c r="M732" s="253"/>
      <c r="N732" s="253"/>
      <c r="O732" s="253"/>
      <c r="P732" s="253"/>
      <c r="Q732" s="253"/>
      <c r="R732" s="253"/>
      <c r="S732" s="253"/>
      <c r="T732" s="253">
        <v>0</v>
      </c>
      <c r="U732" s="253">
        <v>0</v>
      </c>
      <c r="V732" s="253">
        <f>T732+U732</f>
        <v>0</v>
      </c>
      <c r="W732" s="253">
        <v>0</v>
      </c>
      <c r="X732" s="253">
        <f>V732+W732</f>
        <v>0</v>
      </c>
      <c r="Y732" s="253">
        <f>W732+X732</f>
        <v>0</v>
      </c>
    </row>
    <row r="733" spans="1:25" ht="18.75" hidden="1" customHeight="1" x14ac:dyDescent="0.2">
      <c r="A733" s="255" t="s">
        <v>1103</v>
      </c>
      <c r="B733" s="267">
        <v>801</v>
      </c>
      <c r="C733" s="248" t="s">
        <v>198</v>
      </c>
      <c r="D733" s="248" t="s">
        <v>194</v>
      </c>
      <c r="E733" s="248" t="s">
        <v>1166</v>
      </c>
      <c r="F733" s="248" t="s">
        <v>94</v>
      </c>
      <c r="G733" s="253"/>
      <c r="H733" s="253"/>
      <c r="I733" s="253"/>
      <c r="J733" s="253"/>
      <c r="K733" s="253"/>
      <c r="L733" s="253"/>
      <c r="M733" s="253"/>
      <c r="N733" s="253"/>
      <c r="O733" s="253"/>
      <c r="P733" s="253"/>
      <c r="Q733" s="253"/>
      <c r="R733" s="253"/>
      <c r="S733" s="253"/>
      <c r="T733" s="253">
        <v>0</v>
      </c>
      <c r="U733" s="253">
        <v>0</v>
      </c>
      <c r="V733" s="253">
        <f>T733+U733</f>
        <v>0</v>
      </c>
      <c r="W733" s="253">
        <v>0</v>
      </c>
      <c r="X733" s="253">
        <f>V733+W733</f>
        <v>0</v>
      </c>
      <c r="Y733" s="253">
        <f>W733+X733</f>
        <v>0</v>
      </c>
    </row>
    <row r="734" spans="1:25" ht="15" customHeight="1" x14ac:dyDescent="0.2">
      <c r="A734" s="264" t="s">
        <v>908</v>
      </c>
      <c r="B734" s="245">
        <v>801</v>
      </c>
      <c r="C734" s="246" t="s">
        <v>202</v>
      </c>
      <c r="D734" s="248"/>
      <c r="E734" s="248"/>
      <c r="F734" s="248"/>
      <c r="G734" s="253"/>
      <c r="H734" s="271">
        <f>H735+H737</f>
        <v>830</v>
      </c>
      <c r="I734" s="271">
        <f>I735+I737</f>
        <v>20</v>
      </c>
      <c r="J734" s="253">
        <f t="shared" si="703"/>
        <v>850</v>
      </c>
      <c r="K734" s="271">
        <f>K735+K737</f>
        <v>0</v>
      </c>
      <c r="L734" s="253">
        <f>L735+L737</f>
        <v>830</v>
      </c>
      <c r="M734" s="253">
        <f>M735+M737</f>
        <v>830</v>
      </c>
      <c r="N734" s="253">
        <f>N735+N737</f>
        <v>0</v>
      </c>
      <c r="O734" s="253">
        <f t="shared" ref="O734:Q734" si="724">O735+O737</f>
        <v>830</v>
      </c>
      <c r="P734" s="253">
        <f t="shared" si="724"/>
        <v>830</v>
      </c>
      <c r="Q734" s="253">
        <f t="shared" si="724"/>
        <v>0</v>
      </c>
      <c r="R734" s="271" t="e">
        <f>R737+#REF!</f>
        <v>#REF!</v>
      </c>
      <c r="S734" s="271" t="e">
        <f>S737+#REF!</f>
        <v>#REF!</v>
      </c>
      <c r="T734" s="271" t="e">
        <f>T737+#REF!</f>
        <v>#REF!</v>
      </c>
      <c r="U734" s="271">
        <f>U737</f>
        <v>270</v>
      </c>
      <c r="V734" s="271">
        <f t="shared" ref="V734:X734" si="725">V737</f>
        <v>830</v>
      </c>
      <c r="W734" s="271">
        <f t="shared" si="725"/>
        <v>0</v>
      </c>
      <c r="X734" s="271">
        <f t="shared" si="725"/>
        <v>830</v>
      </c>
      <c r="Y734" s="271">
        <f t="shared" ref="Y734" si="726">Y737</f>
        <v>830</v>
      </c>
    </row>
    <row r="735" spans="1:25" ht="18.75" hidden="1" customHeight="1" x14ac:dyDescent="0.2">
      <c r="A735" s="264" t="s">
        <v>227</v>
      </c>
      <c r="B735" s="245">
        <v>801</v>
      </c>
      <c r="C735" s="246" t="s">
        <v>202</v>
      </c>
      <c r="D735" s="246" t="s">
        <v>190</v>
      </c>
      <c r="E735" s="248"/>
      <c r="F735" s="248"/>
      <c r="G735" s="253"/>
      <c r="H735" s="271">
        <f>H736</f>
        <v>0</v>
      </c>
      <c r="I735" s="271">
        <f>I736</f>
        <v>20</v>
      </c>
      <c r="J735" s="271">
        <f>H735+I735</f>
        <v>20</v>
      </c>
      <c r="K735" s="271">
        <f>K736</f>
        <v>0</v>
      </c>
      <c r="L735" s="271">
        <f>L736</f>
        <v>0</v>
      </c>
      <c r="M735" s="271">
        <f>M736</f>
        <v>0</v>
      </c>
      <c r="N735" s="271">
        <f t="shared" ref="N735:Y735" si="727">N736</f>
        <v>0</v>
      </c>
      <c r="O735" s="271">
        <f t="shared" si="727"/>
        <v>0</v>
      </c>
      <c r="P735" s="271">
        <f t="shared" si="727"/>
        <v>0</v>
      </c>
      <c r="Q735" s="271">
        <f t="shared" si="727"/>
        <v>0</v>
      </c>
      <c r="R735" s="271">
        <f t="shared" si="727"/>
        <v>0</v>
      </c>
      <c r="S735" s="271">
        <f t="shared" si="727"/>
        <v>0</v>
      </c>
      <c r="T735" s="271">
        <f t="shared" si="727"/>
        <v>0</v>
      </c>
      <c r="U735" s="271">
        <f t="shared" si="727"/>
        <v>0</v>
      </c>
      <c r="V735" s="271">
        <f t="shared" si="727"/>
        <v>0</v>
      </c>
      <c r="W735" s="271">
        <f t="shared" si="727"/>
        <v>0</v>
      </c>
      <c r="X735" s="271">
        <f t="shared" si="727"/>
        <v>0</v>
      </c>
      <c r="Y735" s="271">
        <f t="shared" si="727"/>
        <v>0</v>
      </c>
    </row>
    <row r="736" spans="1:25" ht="18.75" hidden="1" customHeight="1" x14ac:dyDescent="0.2">
      <c r="A736" s="255" t="s">
        <v>78</v>
      </c>
      <c r="B736" s="267">
        <v>801</v>
      </c>
      <c r="C736" s="248" t="s">
        <v>202</v>
      </c>
      <c r="D736" s="248" t="s">
        <v>190</v>
      </c>
      <c r="E736" s="248" t="s">
        <v>747</v>
      </c>
      <c r="F736" s="248" t="s">
        <v>79</v>
      </c>
      <c r="G736" s="253"/>
      <c r="H736" s="253">
        <v>0</v>
      </c>
      <c r="I736" s="253">
        <v>20</v>
      </c>
      <c r="J736" s="253">
        <f>H736+I736</f>
        <v>20</v>
      </c>
      <c r="K736" s="253">
        <v>0</v>
      </c>
      <c r="L736" s="253">
        <v>0</v>
      </c>
      <c r="M736" s="253">
        <v>0</v>
      </c>
      <c r="N736" s="253">
        <v>0</v>
      </c>
      <c r="O736" s="253">
        <f>M736+N736</f>
        <v>0</v>
      </c>
      <c r="P736" s="253">
        <v>0</v>
      </c>
      <c r="Q736" s="253">
        <v>0</v>
      </c>
      <c r="R736" s="253">
        <f t="shared" si="706"/>
        <v>0</v>
      </c>
      <c r="S736" s="253">
        <f t="shared" si="706"/>
        <v>0</v>
      </c>
      <c r="T736" s="253">
        <f t="shared" si="706"/>
        <v>0</v>
      </c>
      <c r="U736" s="253">
        <f t="shared" si="706"/>
        <v>0</v>
      </c>
      <c r="V736" s="253">
        <f t="shared" si="706"/>
        <v>0</v>
      </c>
      <c r="W736" s="253">
        <f t="shared" si="706"/>
        <v>0</v>
      </c>
      <c r="X736" s="253">
        <f t="shared" si="706"/>
        <v>0</v>
      </c>
      <c r="Y736" s="253">
        <f t="shared" si="706"/>
        <v>0</v>
      </c>
    </row>
    <row r="737" spans="1:25" s="429" customFormat="1" ht="15.75" customHeight="1" x14ac:dyDescent="0.2">
      <c r="A737" s="375" t="s">
        <v>228</v>
      </c>
      <c r="B737" s="245">
        <v>801</v>
      </c>
      <c r="C737" s="246" t="s">
        <v>202</v>
      </c>
      <c r="D737" s="246" t="s">
        <v>192</v>
      </c>
      <c r="E737" s="246"/>
      <c r="F737" s="246"/>
      <c r="G737" s="271"/>
      <c r="H737" s="271">
        <f t="shared" ref="H737:Y737" si="728">H738</f>
        <v>830</v>
      </c>
      <c r="I737" s="271">
        <f t="shared" si="728"/>
        <v>0</v>
      </c>
      <c r="J737" s="271">
        <f t="shared" si="728"/>
        <v>830</v>
      </c>
      <c r="K737" s="271">
        <f t="shared" si="728"/>
        <v>0</v>
      </c>
      <c r="L737" s="271">
        <f t="shared" si="728"/>
        <v>830</v>
      </c>
      <c r="M737" s="271">
        <f t="shared" si="728"/>
        <v>830</v>
      </c>
      <c r="N737" s="271">
        <f t="shared" si="728"/>
        <v>0</v>
      </c>
      <c r="O737" s="271">
        <f t="shared" si="728"/>
        <v>830</v>
      </c>
      <c r="P737" s="271">
        <f t="shared" si="728"/>
        <v>830</v>
      </c>
      <c r="Q737" s="271">
        <f t="shared" si="728"/>
        <v>0</v>
      </c>
      <c r="R737" s="271">
        <f t="shared" si="728"/>
        <v>830</v>
      </c>
      <c r="S737" s="271">
        <f t="shared" si="728"/>
        <v>370</v>
      </c>
      <c r="T737" s="271">
        <f t="shared" si="728"/>
        <v>830</v>
      </c>
      <c r="U737" s="271">
        <f t="shared" si="728"/>
        <v>270</v>
      </c>
      <c r="V737" s="271">
        <f t="shared" si="728"/>
        <v>830</v>
      </c>
      <c r="W737" s="271">
        <f t="shared" si="728"/>
        <v>0</v>
      </c>
      <c r="X737" s="271">
        <f t="shared" si="728"/>
        <v>830</v>
      </c>
      <c r="Y737" s="271">
        <f t="shared" si="728"/>
        <v>830</v>
      </c>
    </row>
    <row r="738" spans="1:25" ht="30" x14ac:dyDescent="0.2">
      <c r="A738" s="269" t="s">
        <v>976</v>
      </c>
      <c r="B738" s="267" t="s">
        <v>146</v>
      </c>
      <c r="C738" s="248" t="s">
        <v>202</v>
      </c>
      <c r="D738" s="248" t="s">
        <v>192</v>
      </c>
      <c r="E738" s="248" t="s">
        <v>782</v>
      </c>
      <c r="F738" s="248" t="s">
        <v>1188</v>
      </c>
      <c r="G738" s="253"/>
      <c r="H738" s="253">
        <v>830</v>
      </c>
      <c r="I738" s="253">
        <v>0</v>
      </c>
      <c r="J738" s="253">
        <f>H738+I738</f>
        <v>830</v>
      </c>
      <c r="K738" s="253">
        <v>0</v>
      </c>
      <c r="L738" s="253">
        <v>830</v>
      </c>
      <c r="M738" s="253">
        <v>830</v>
      </c>
      <c r="N738" s="253">
        <v>0</v>
      </c>
      <c r="O738" s="253">
        <f>M738+N738</f>
        <v>830</v>
      </c>
      <c r="P738" s="253">
        <v>830</v>
      </c>
      <c r="Q738" s="253">
        <v>0</v>
      </c>
      <c r="R738" s="253">
        <f t="shared" si="706"/>
        <v>830</v>
      </c>
      <c r="S738" s="253">
        <v>370</v>
      </c>
      <c r="T738" s="253">
        <v>830</v>
      </c>
      <c r="U738" s="253">
        <v>270</v>
      </c>
      <c r="V738" s="253">
        <v>830</v>
      </c>
      <c r="W738" s="253">
        <v>0</v>
      </c>
      <c r="X738" s="253">
        <f t="shared" ref="X738" si="729">V738+W738</f>
        <v>830</v>
      </c>
      <c r="Y738" s="253">
        <v>830</v>
      </c>
    </row>
    <row r="739" spans="1:25" s="429" customFormat="1" ht="14.25" x14ac:dyDescent="0.2">
      <c r="A739" s="440" t="s">
        <v>65</v>
      </c>
      <c r="B739" s="245">
        <v>801</v>
      </c>
      <c r="C739" s="246">
        <v>10</v>
      </c>
      <c r="D739" s="246"/>
      <c r="E739" s="246"/>
      <c r="F739" s="246"/>
      <c r="G739" s="271"/>
      <c r="H739" s="271" t="e">
        <f>H740+H743+#REF!</f>
        <v>#REF!</v>
      </c>
      <c r="I739" s="271" t="e">
        <f>I740+I743+#REF!</f>
        <v>#REF!</v>
      </c>
      <c r="J739" s="271" t="e">
        <f>J740+J743+#REF!</f>
        <v>#REF!</v>
      </c>
      <c r="K739" s="271" t="e">
        <f>K740+K743+#REF!</f>
        <v>#REF!</v>
      </c>
      <c r="L739" s="271" t="e">
        <f>L740+L743</f>
        <v>#REF!</v>
      </c>
      <c r="M739" s="271" t="e">
        <f>M740+M743+#REF!</f>
        <v>#REF!</v>
      </c>
      <c r="N739" s="271" t="e">
        <f>N740+N743+#REF!</f>
        <v>#REF!</v>
      </c>
      <c r="O739" s="271" t="e">
        <f>O740+O743+#REF!</f>
        <v>#REF!</v>
      </c>
      <c r="P739" s="271" t="e">
        <f>P740+P743+#REF!</f>
        <v>#REF!</v>
      </c>
      <c r="Q739" s="271" t="e">
        <f>Q740+Q743+#REF!</f>
        <v>#REF!</v>
      </c>
      <c r="R739" s="271" t="e">
        <f>R740+R743+#REF!</f>
        <v>#REF!</v>
      </c>
      <c r="S739" s="271">
        <f t="shared" ref="S739:Y739" si="730">S740+S743</f>
        <v>-2798.9</v>
      </c>
      <c r="T739" s="271">
        <f t="shared" si="730"/>
        <v>2432.4</v>
      </c>
      <c r="U739" s="271">
        <f t="shared" si="730"/>
        <v>-1113.8999999999999</v>
      </c>
      <c r="V739" s="271">
        <f t="shared" si="730"/>
        <v>1270.9000000000001</v>
      </c>
      <c r="W739" s="271">
        <f t="shared" si="730"/>
        <v>3185.83</v>
      </c>
      <c r="X739" s="271">
        <f t="shared" si="730"/>
        <v>4456.7299999999996</v>
      </c>
      <c r="Y739" s="271">
        <f t="shared" si="730"/>
        <v>6123.3</v>
      </c>
    </row>
    <row r="740" spans="1:25" ht="13.5" customHeight="1" x14ac:dyDescent="0.2">
      <c r="A740" s="440" t="s">
        <v>275</v>
      </c>
      <c r="B740" s="245">
        <v>801</v>
      </c>
      <c r="C740" s="246">
        <v>10</v>
      </c>
      <c r="D740" s="246" t="s">
        <v>190</v>
      </c>
      <c r="E740" s="246"/>
      <c r="F740" s="246"/>
      <c r="G740" s="253" t="e">
        <f>#REF!+G741</f>
        <v>#REF!</v>
      </c>
      <c r="H740" s="253">
        <f>H741</f>
        <v>303.05</v>
      </c>
      <c r="I740" s="253">
        <f>I741</f>
        <v>0</v>
      </c>
      <c r="J740" s="253">
        <f>H740+I740</f>
        <v>303.05</v>
      </c>
      <c r="K740" s="253">
        <f t="shared" ref="K740:Y741" si="731">K741</f>
        <v>0</v>
      </c>
      <c r="L740" s="271">
        <f t="shared" si="731"/>
        <v>303.05</v>
      </c>
      <c r="M740" s="271">
        <f t="shared" si="731"/>
        <v>303.05</v>
      </c>
      <c r="N740" s="271">
        <f t="shared" si="731"/>
        <v>57.95</v>
      </c>
      <c r="O740" s="271">
        <f t="shared" si="731"/>
        <v>361</v>
      </c>
      <c r="P740" s="271">
        <f t="shared" si="731"/>
        <v>361</v>
      </c>
      <c r="Q740" s="271">
        <f t="shared" si="731"/>
        <v>22</v>
      </c>
      <c r="R740" s="271">
        <f t="shared" si="731"/>
        <v>383</v>
      </c>
      <c r="S740" s="271">
        <f t="shared" si="731"/>
        <v>17</v>
      </c>
      <c r="T740" s="271">
        <f t="shared" si="731"/>
        <v>383</v>
      </c>
      <c r="U740" s="271">
        <f t="shared" si="731"/>
        <v>17</v>
      </c>
      <c r="V740" s="271">
        <f t="shared" si="731"/>
        <v>400</v>
      </c>
      <c r="W740" s="271">
        <f t="shared" si="731"/>
        <v>20</v>
      </c>
      <c r="X740" s="271">
        <f t="shared" si="731"/>
        <v>420</v>
      </c>
      <c r="Y740" s="271">
        <f t="shared" si="731"/>
        <v>420</v>
      </c>
    </row>
    <row r="741" spans="1:25" ht="16.5" customHeight="1" x14ac:dyDescent="0.2">
      <c r="A741" s="255" t="s">
        <v>470</v>
      </c>
      <c r="B741" s="267">
        <v>801</v>
      </c>
      <c r="C741" s="248">
        <v>10</v>
      </c>
      <c r="D741" s="248" t="s">
        <v>190</v>
      </c>
      <c r="E741" s="247" t="s">
        <v>792</v>
      </c>
      <c r="F741" s="248"/>
      <c r="G741" s="253"/>
      <c r="H741" s="253">
        <f>H742</f>
        <v>303.05</v>
      </c>
      <c r="I741" s="253">
        <f>I742</f>
        <v>0</v>
      </c>
      <c r="J741" s="253">
        <f>H741+I741</f>
        <v>303.05</v>
      </c>
      <c r="K741" s="253">
        <f t="shared" si="731"/>
        <v>0</v>
      </c>
      <c r="L741" s="253">
        <f t="shared" si="731"/>
        <v>303.05</v>
      </c>
      <c r="M741" s="253">
        <f t="shared" si="731"/>
        <v>303.05</v>
      </c>
      <c r="N741" s="253">
        <f t="shared" si="731"/>
        <v>57.95</v>
      </c>
      <c r="O741" s="253">
        <f t="shared" si="731"/>
        <v>361</v>
      </c>
      <c r="P741" s="253">
        <f t="shared" si="731"/>
        <v>361</v>
      </c>
      <c r="Q741" s="253">
        <f t="shared" si="731"/>
        <v>22</v>
      </c>
      <c r="R741" s="253">
        <f t="shared" si="731"/>
        <v>383</v>
      </c>
      <c r="S741" s="253">
        <f t="shared" si="731"/>
        <v>17</v>
      </c>
      <c r="T741" s="253">
        <f t="shared" si="731"/>
        <v>383</v>
      </c>
      <c r="U741" s="253">
        <f t="shared" si="731"/>
        <v>17</v>
      </c>
      <c r="V741" s="253">
        <f t="shared" si="731"/>
        <v>400</v>
      </c>
      <c r="W741" s="253">
        <f t="shared" si="731"/>
        <v>20</v>
      </c>
      <c r="X741" s="253">
        <f t="shared" si="731"/>
        <v>420</v>
      </c>
      <c r="Y741" s="253">
        <f t="shared" si="731"/>
        <v>420</v>
      </c>
    </row>
    <row r="742" spans="1:25" x14ac:dyDescent="0.2">
      <c r="A742" s="255" t="s">
        <v>341</v>
      </c>
      <c r="B742" s="267">
        <v>801</v>
      </c>
      <c r="C742" s="248">
        <v>10</v>
      </c>
      <c r="D742" s="248" t="s">
        <v>190</v>
      </c>
      <c r="E742" s="247" t="s">
        <v>792</v>
      </c>
      <c r="F742" s="248" t="s">
        <v>342</v>
      </c>
      <c r="G742" s="253"/>
      <c r="H742" s="253">
        <v>303.05</v>
      </c>
      <c r="I742" s="253">
        <v>0</v>
      </c>
      <c r="J742" s="253">
        <f>H742+I742</f>
        <v>303.05</v>
      </c>
      <c r="K742" s="253">
        <v>0</v>
      </c>
      <c r="L742" s="253">
        <v>303.05</v>
      </c>
      <c r="M742" s="253">
        <v>303.05</v>
      </c>
      <c r="N742" s="253">
        <v>57.95</v>
      </c>
      <c r="O742" s="253">
        <f>M742+N742</f>
        <v>361</v>
      </c>
      <c r="P742" s="253">
        <v>361</v>
      </c>
      <c r="Q742" s="253">
        <v>22</v>
      </c>
      <c r="R742" s="253">
        <f t="shared" si="706"/>
        <v>383</v>
      </c>
      <c r="S742" s="253">
        <v>17</v>
      </c>
      <c r="T742" s="253">
        <v>383</v>
      </c>
      <c r="U742" s="253">
        <v>17</v>
      </c>
      <c r="V742" s="253">
        <v>400</v>
      </c>
      <c r="W742" s="253">
        <v>20</v>
      </c>
      <c r="X742" s="253">
        <f t="shared" ref="X742" si="732">V742+W742</f>
        <v>420</v>
      </c>
      <c r="Y742" s="253">
        <v>420</v>
      </c>
    </row>
    <row r="743" spans="1:25" x14ac:dyDescent="0.2">
      <c r="A743" s="440" t="s">
        <v>277</v>
      </c>
      <c r="B743" s="245">
        <v>801</v>
      </c>
      <c r="C743" s="246">
        <v>10</v>
      </c>
      <c r="D743" s="246" t="s">
        <v>194</v>
      </c>
      <c r="E743" s="246"/>
      <c r="F743" s="246"/>
      <c r="G743" s="253" t="e">
        <f>#REF!+#REF!+G744+#REF!</f>
        <v>#REF!</v>
      </c>
      <c r="H743" s="271" t="e">
        <f>H744</f>
        <v>#REF!</v>
      </c>
      <c r="I743" s="271" t="e">
        <f>I744</f>
        <v>#REF!</v>
      </c>
      <c r="J743" s="271" t="e">
        <f>J744</f>
        <v>#REF!</v>
      </c>
      <c r="K743" s="271" t="e">
        <f>K744+#REF!</f>
        <v>#REF!</v>
      </c>
      <c r="L743" s="271" t="e">
        <f>L744+#REF!</f>
        <v>#REF!</v>
      </c>
      <c r="M743" s="271" t="e">
        <f>M744+#REF!</f>
        <v>#REF!</v>
      </c>
      <c r="N743" s="271" t="e">
        <f>N744+#REF!</f>
        <v>#REF!</v>
      </c>
      <c r="O743" s="271" t="e">
        <f>O744+#REF!</f>
        <v>#REF!</v>
      </c>
      <c r="P743" s="271" t="e">
        <f>P744+#REF!</f>
        <v>#REF!</v>
      </c>
      <c r="Q743" s="271" t="e">
        <f>Q744+#REF!</f>
        <v>#REF!</v>
      </c>
      <c r="R743" s="271">
        <f>R744</f>
        <v>4981.8</v>
      </c>
      <c r="S743" s="271">
        <f t="shared" ref="S743:Y743" si="733">S744</f>
        <v>-2815.9</v>
      </c>
      <c r="T743" s="271">
        <f t="shared" si="733"/>
        <v>2049.4</v>
      </c>
      <c r="U743" s="271">
        <f t="shared" si="733"/>
        <v>-1130.8999999999999</v>
      </c>
      <c r="V743" s="271">
        <f>V744</f>
        <v>870.9</v>
      </c>
      <c r="W743" s="271">
        <f t="shared" si="733"/>
        <v>3165.83</v>
      </c>
      <c r="X743" s="271">
        <f t="shared" si="733"/>
        <v>4036.7299999999996</v>
      </c>
      <c r="Y743" s="271">
        <f t="shared" si="733"/>
        <v>5703.3</v>
      </c>
    </row>
    <row r="744" spans="1:25" ht="31.5" customHeight="1" x14ac:dyDescent="0.2">
      <c r="A744" s="255" t="s">
        <v>996</v>
      </c>
      <c r="B744" s="267">
        <v>801</v>
      </c>
      <c r="C744" s="248" t="s">
        <v>214</v>
      </c>
      <c r="D744" s="248" t="s">
        <v>194</v>
      </c>
      <c r="E744" s="248" t="s">
        <v>863</v>
      </c>
      <c r="F744" s="248"/>
      <c r="G744" s="253" t="e">
        <f>#REF!+G747+G750+G752</f>
        <v>#REF!</v>
      </c>
      <c r="H744" s="253" t="e">
        <f>#REF!+H747+H750+H752+#REF!</f>
        <v>#REF!</v>
      </c>
      <c r="I744" s="253" t="e">
        <f>#REF!+I747+I750+I752+#REF!</f>
        <v>#REF!</v>
      </c>
      <c r="J744" s="253" t="e">
        <f>#REF!+J747+J750+J752+#REF!</f>
        <v>#REF!</v>
      </c>
      <c r="K744" s="253" t="e">
        <f>#REF!+K747+K750+K752+#REF!+K748</f>
        <v>#REF!</v>
      </c>
      <c r="L744" s="253" t="e">
        <f>L746+L747+L750+#REF!+#REF!</f>
        <v>#REF!</v>
      </c>
      <c r="M744" s="253" t="e">
        <f>M746+M747+M750+#REF!+#REF!</f>
        <v>#REF!</v>
      </c>
      <c r="N744" s="253" t="e">
        <f>N746+N747+N750+#REF!+#REF!</f>
        <v>#REF!</v>
      </c>
      <c r="O744" s="253" t="e">
        <f>O746+O747+O750+#REF!+#REF!</f>
        <v>#REF!</v>
      </c>
      <c r="P744" s="253" t="e">
        <f>P746+P747+P750+#REF!+#REF!</f>
        <v>#REF!</v>
      </c>
      <c r="Q744" s="253" t="e">
        <f>Q746+Q747+Q750+#REF!+#REF!</f>
        <v>#REF!</v>
      </c>
      <c r="R744" s="253">
        <f>R746+R747+R750</f>
        <v>4981.8</v>
      </c>
      <c r="S744" s="253">
        <f t="shared" ref="S744:U744" si="734">S746+S747+S750</f>
        <v>-2815.9</v>
      </c>
      <c r="T744" s="253">
        <f t="shared" si="734"/>
        <v>2049.4</v>
      </c>
      <c r="U744" s="253">
        <f t="shared" si="734"/>
        <v>-1130.8999999999999</v>
      </c>
      <c r="V744" s="253">
        <f>V746+V747+V750+V755</f>
        <v>870.9</v>
      </c>
      <c r="W744" s="253">
        <f t="shared" ref="W744:Y744" si="735">W746+W747+W750+W755</f>
        <v>3165.83</v>
      </c>
      <c r="X744" s="253">
        <f t="shared" si="735"/>
        <v>4036.7299999999996</v>
      </c>
      <c r="Y744" s="253">
        <f t="shared" si="735"/>
        <v>5703.3</v>
      </c>
    </row>
    <row r="745" spans="1:25" ht="17.25" hidden="1" customHeight="1" x14ac:dyDescent="0.2">
      <c r="A745" s="255" t="s">
        <v>722</v>
      </c>
      <c r="B745" s="267">
        <v>801</v>
      </c>
      <c r="C745" s="248" t="s">
        <v>494</v>
      </c>
      <c r="D745" s="248" t="s">
        <v>194</v>
      </c>
      <c r="E745" s="248" t="s">
        <v>791</v>
      </c>
      <c r="F745" s="248" t="s">
        <v>94</v>
      </c>
      <c r="G745" s="253"/>
      <c r="H745" s="253">
        <v>400</v>
      </c>
      <c r="I745" s="253">
        <v>-363.1</v>
      </c>
      <c r="J745" s="253">
        <f t="shared" ref="J745:J753" si="736">H745+I745</f>
        <v>36.899999999999977</v>
      </c>
      <c r="K745" s="253">
        <v>0</v>
      </c>
      <c r="L745" s="253">
        <v>0</v>
      </c>
      <c r="M745" s="253">
        <v>0</v>
      </c>
      <c r="N745" s="253">
        <v>0</v>
      </c>
      <c r="O745" s="253">
        <v>0</v>
      </c>
      <c r="P745" s="253">
        <v>0</v>
      </c>
      <c r="Q745" s="253">
        <v>0</v>
      </c>
      <c r="R745" s="253">
        <f t="shared" si="706"/>
        <v>0</v>
      </c>
      <c r="S745" s="253">
        <f t="shared" si="706"/>
        <v>0</v>
      </c>
      <c r="T745" s="253">
        <f t="shared" si="706"/>
        <v>0</v>
      </c>
      <c r="U745" s="253">
        <f t="shared" si="706"/>
        <v>0</v>
      </c>
      <c r="V745" s="253">
        <f t="shared" si="706"/>
        <v>0</v>
      </c>
      <c r="W745" s="253">
        <f t="shared" si="706"/>
        <v>0</v>
      </c>
      <c r="X745" s="253">
        <f t="shared" si="706"/>
        <v>0</v>
      </c>
      <c r="Y745" s="253">
        <f t="shared" si="706"/>
        <v>0</v>
      </c>
    </row>
    <row r="746" spans="1:25" ht="18.75" customHeight="1" x14ac:dyDescent="0.2">
      <c r="A746" s="255" t="s">
        <v>722</v>
      </c>
      <c r="B746" s="267">
        <v>801</v>
      </c>
      <c r="C746" s="248" t="s">
        <v>494</v>
      </c>
      <c r="D746" s="248" t="s">
        <v>194</v>
      </c>
      <c r="E746" s="248" t="s">
        <v>791</v>
      </c>
      <c r="F746" s="248" t="s">
        <v>137</v>
      </c>
      <c r="G746" s="253"/>
      <c r="H746" s="253">
        <v>0</v>
      </c>
      <c r="I746" s="253">
        <v>363.1</v>
      </c>
      <c r="J746" s="253">
        <f t="shared" si="736"/>
        <v>363.1</v>
      </c>
      <c r="K746" s="253">
        <v>0</v>
      </c>
      <c r="L746" s="253">
        <v>400</v>
      </c>
      <c r="M746" s="253">
        <v>400</v>
      </c>
      <c r="N746" s="253">
        <v>0</v>
      </c>
      <c r="O746" s="253">
        <f>M746+N746</f>
        <v>400</v>
      </c>
      <c r="P746" s="253">
        <v>400</v>
      </c>
      <c r="Q746" s="253">
        <v>0</v>
      </c>
      <c r="R746" s="253">
        <f t="shared" si="706"/>
        <v>400</v>
      </c>
      <c r="S746" s="253">
        <v>-100</v>
      </c>
      <c r="T746" s="253">
        <v>400</v>
      </c>
      <c r="U746" s="253">
        <v>0</v>
      </c>
      <c r="V746" s="253">
        <v>400</v>
      </c>
      <c r="W746" s="253">
        <v>0</v>
      </c>
      <c r="X746" s="253">
        <f t="shared" si="706"/>
        <v>400</v>
      </c>
      <c r="Y746" s="253">
        <v>400</v>
      </c>
    </row>
    <row r="747" spans="1:25" ht="17.25" customHeight="1" x14ac:dyDescent="0.2">
      <c r="A747" s="255" t="s">
        <v>736</v>
      </c>
      <c r="B747" s="267">
        <v>801</v>
      </c>
      <c r="C747" s="248" t="s">
        <v>494</v>
      </c>
      <c r="D747" s="248" t="s">
        <v>194</v>
      </c>
      <c r="E747" s="248" t="s">
        <v>790</v>
      </c>
      <c r="F747" s="248" t="s">
        <v>94</v>
      </c>
      <c r="G747" s="253"/>
      <c r="H747" s="253">
        <v>100</v>
      </c>
      <c r="I747" s="253">
        <v>0</v>
      </c>
      <c r="J747" s="253">
        <f t="shared" si="736"/>
        <v>100</v>
      </c>
      <c r="K747" s="253">
        <v>0</v>
      </c>
      <c r="L747" s="253">
        <v>100</v>
      </c>
      <c r="M747" s="253">
        <v>100</v>
      </c>
      <c r="N747" s="253">
        <v>0</v>
      </c>
      <c r="O747" s="253">
        <f t="shared" ref="O747:O749" si="737">M747+N747</f>
        <v>100</v>
      </c>
      <c r="P747" s="253">
        <v>100</v>
      </c>
      <c r="Q747" s="253">
        <v>0</v>
      </c>
      <c r="R747" s="253">
        <f t="shared" si="706"/>
        <v>100</v>
      </c>
      <c r="S747" s="253">
        <v>-50</v>
      </c>
      <c r="T747" s="253">
        <v>100</v>
      </c>
      <c r="U747" s="253">
        <v>0</v>
      </c>
      <c r="V747" s="253">
        <v>100</v>
      </c>
      <c r="W747" s="253">
        <v>0</v>
      </c>
      <c r="X747" s="253">
        <f t="shared" si="706"/>
        <v>100</v>
      </c>
      <c r="Y747" s="253">
        <v>100</v>
      </c>
    </row>
    <row r="748" spans="1:25" ht="17.25" hidden="1" customHeight="1" x14ac:dyDescent="0.2">
      <c r="A748" s="255" t="s">
        <v>929</v>
      </c>
      <c r="B748" s="267">
        <v>801</v>
      </c>
      <c r="C748" s="248">
        <v>10</v>
      </c>
      <c r="D748" s="248" t="s">
        <v>194</v>
      </c>
      <c r="E748" s="248" t="s">
        <v>928</v>
      </c>
      <c r="F748" s="248"/>
      <c r="G748" s="253"/>
      <c r="H748" s="253">
        <f>H749</f>
        <v>780.7</v>
      </c>
      <c r="I748" s="253">
        <f>I749</f>
        <v>0</v>
      </c>
      <c r="J748" s="253">
        <v>0</v>
      </c>
      <c r="K748" s="253">
        <f>K749</f>
        <v>1516.768</v>
      </c>
      <c r="L748" s="253">
        <f>L749</f>
        <v>0</v>
      </c>
      <c r="M748" s="253">
        <f>M749</f>
        <v>0</v>
      </c>
      <c r="N748" s="253">
        <f t="shared" ref="N748:Q748" si="738">N749</f>
        <v>1</v>
      </c>
      <c r="O748" s="253">
        <f t="shared" si="737"/>
        <v>1</v>
      </c>
      <c r="P748" s="253">
        <f t="shared" si="738"/>
        <v>3</v>
      </c>
      <c r="Q748" s="253">
        <f t="shared" si="738"/>
        <v>4</v>
      </c>
      <c r="R748" s="253">
        <f t="shared" si="706"/>
        <v>7</v>
      </c>
      <c r="S748" s="253">
        <f t="shared" si="706"/>
        <v>11</v>
      </c>
      <c r="T748" s="253">
        <f t="shared" si="706"/>
        <v>18</v>
      </c>
      <c r="U748" s="253">
        <f t="shared" si="706"/>
        <v>29</v>
      </c>
      <c r="V748" s="253">
        <f t="shared" si="706"/>
        <v>47</v>
      </c>
      <c r="W748" s="253">
        <f t="shared" si="706"/>
        <v>76</v>
      </c>
      <c r="X748" s="253">
        <f t="shared" si="706"/>
        <v>123</v>
      </c>
      <c r="Y748" s="253">
        <f t="shared" si="706"/>
        <v>199</v>
      </c>
    </row>
    <row r="749" spans="1:25" ht="17.25" hidden="1" customHeight="1" x14ac:dyDescent="0.2">
      <c r="A749" s="255" t="s">
        <v>304</v>
      </c>
      <c r="B749" s="267">
        <v>801</v>
      </c>
      <c r="C749" s="248">
        <v>10</v>
      </c>
      <c r="D749" s="248" t="s">
        <v>194</v>
      </c>
      <c r="E749" s="248" t="s">
        <v>928</v>
      </c>
      <c r="F749" s="248" t="s">
        <v>305</v>
      </c>
      <c r="G749" s="253"/>
      <c r="H749" s="253">
        <v>780.7</v>
      </c>
      <c r="I749" s="253">
        <v>0</v>
      </c>
      <c r="J749" s="253">
        <v>0</v>
      </c>
      <c r="K749" s="253">
        <v>1516.768</v>
      </c>
      <c r="L749" s="253">
        <v>0</v>
      </c>
      <c r="M749" s="253">
        <v>0</v>
      </c>
      <c r="N749" s="253">
        <v>1</v>
      </c>
      <c r="O749" s="253">
        <f t="shared" si="737"/>
        <v>1</v>
      </c>
      <c r="P749" s="253">
        <v>3</v>
      </c>
      <c r="Q749" s="253">
        <v>4</v>
      </c>
      <c r="R749" s="253">
        <f t="shared" si="706"/>
        <v>7</v>
      </c>
      <c r="S749" s="253">
        <f t="shared" si="706"/>
        <v>11</v>
      </c>
      <c r="T749" s="253">
        <f t="shared" si="706"/>
        <v>18</v>
      </c>
      <c r="U749" s="253">
        <f t="shared" si="706"/>
        <v>29</v>
      </c>
      <c r="V749" s="253">
        <f t="shared" si="706"/>
        <v>47</v>
      </c>
      <c r="W749" s="253">
        <f t="shared" si="706"/>
        <v>76</v>
      </c>
      <c r="X749" s="253">
        <f t="shared" si="706"/>
        <v>123</v>
      </c>
      <c r="Y749" s="253">
        <f t="shared" si="706"/>
        <v>199</v>
      </c>
    </row>
    <row r="750" spans="1:25" ht="32.25" customHeight="1" x14ac:dyDescent="0.2">
      <c r="A750" s="255" t="s">
        <v>1123</v>
      </c>
      <c r="B750" s="267">
        <v>801</v>
      </c>
      <c r="C750" s="248">
        <v>10</v>
      </c>
      <c r="D750" s="248" t="s">
        <v>194</v>
      </c>
      <c r="E750" s="248" t="s">
        <v>1150</v>
      </c>
      <c r="F750" s="248"/>
      <c r="G750" s="253"/>
      <c r="H750" s="253">
        <f>H751</f>
        <v>780.7</v>
      </c>
      <c r="I750" s="253">
        <f>I751</f>
        <v>0</v>
      </c>
      <c r="J750" s="253">
        <f t="shared" si="736"/>
        <v>780.7</v>
      </c>
      <c r="K750" s="253">
        <f>K751</f>
        <v>-4.29</v>
      </c>
      <c r="L750" s="253">
        <f>L751</f>
        <v>448</v>
      </c>
      <c r="M750" s="253">
        <f>M751</f>
        <v>448</v>
      </c>
      <c r="N750" s="253">
        <f t="shared" ref="N750:Q750" si="739">N751</f>
        <v>3607.7</v>
      </c>
      <c r="O750" s="253">
        <f t="shared" si="739"/>
        <v>4055.7</v>
      </c>
      <c r="P750" s="253">
        <f t="shared" si="739"/>
        <v>5121.7</v>
      </c>
      <c r="Q750" s="253">
        <f t="shared" si="739"/>
        <v>-639.9</v>
      </c>
      <c r="R750" s="253">
        <f>R751+R754</f>
        <v>4481.8</v>
      </c>
      <c r="S750" s="253">
        <f t="shared" ref="S750:V750" si="740">S751+S754</f>
        <v>-2665.9</v>
      </c>
      <c r="T750" s="253">
        <f t="shared" si="740"/>
        <v>1549.4</v>
      </c>
      <c r="U750" s="253">
        <f t="shared" si="740"/>
        <v>-1130.8999999999999</v>
      </c>
      <c r="V750" s="253">
        <f t="shared" si="740"/>
        <v>370.9</v>
      </c>
      <c r="W750" s="253">
        <f>W751+W754</f>
        <v>392.63</v>
      </c>
      <c r="X750" s="253">
        <f t="shared" ref="X750:Y750" si="741">X751+X754</f>
        <v>763.53</v>
      </c>
      <c r="Y750" s="253">
        <f t="shared" si="741"/>
        <v>844.7</v>
      </c>
    </row>
    <row r="751" spans="1:25" ht="15" customHeight="1" x14ac:dyDescent="0.2">
      <c r="A751" s="255" t="s">
        <v>304</v>
      </c>
      <c r="B751" s="267">
        <v>801</v>
      </c>
      <c r="C751" s="248">
        <v>10</v>
      </c>
      <c r="D751" s="248" t="s">
        <v>194</v>
      </c>
      <c r="E751" s="248" t="s">
        <v>1150</v>
      </c>
      <c r="F751" s="248" t="s">
        <v>305</v>
      </c>
      <c r="G751" s="253"/>
      <c r="H751" s="253">
        <v>780.7</v>
      </c>
      <c r="I751" s="253">
        <v>0</v>
      </c>
      <c r="J751" s="253">
        <f t="shared" si="736"/>
        <v>780.7</v>
      </c>
      <c r="K751" s="253">
        <v>-4.29</v>
      </c>
      <c r="L751" s="253">
        <v>448</v>
      </c>
      <c r="M751" s="253">
        <v>448</v>
      </c>
      <c r="N751" s="253">
        <v>3607.7</v>
      </c>
      <c r="O751" s="253">
        <f>M751+N751</f>
        <v>4055.7</v>
      </c>
      <c r="P751" s="253">
        <v>5121.7</v>
      </c>
      <c r="Q751" s="253">
        <v>-639.9</v>
      </c>
      <c r="R751" s="253">
        <f t="shared" si="706"/>
        <v>4481.8</v>
      </c>
      <c r="S751" s="253">
        <v>-2684.1</v>
      </c>
      <c r="T751" s="253">
        <v>1533.9</v>
      </c>
      <c r="U751" s="253">
        <v>-1119.5999999999999</v>
      </c>
      <c r="V751" s="253">
        <v>370.9</v>
      </c>
      <c r="W751" s="253">
        <v>385</v>
      </c>
      <c r="X751" s="253">
        <f>V751+W751</f>
        <v>755.9</v>
      </c>
      <c r="Y751" s="253">
        <v>836.2</v>
      </c>
    </row>
    <row r="752" spans="1:25" ht="48.75" hidden="1" customHeight="1" x14ac:dyDescent="0.2">
      <c r="A752" s="255" t="s">
        <v>304</v>
      </c>
      <c r="B752" s="267">
        <v>801</v>
      </c>
      <c r="C752" s="248">
        <v>10</v>
      </c>
      <c r="D752" s="248" t="s">
        <v>194</v>
      </c>
      <c r="E752" s="248" t="s">
        <v>787</v>
      </c>
      <c r="F752" s="248"/>
      <c r="G752" s="253"/>
      <c r="H752" s="253">
        <f>H753</f>
        <v>300</v>
      </c>
      <c r="I752" s="253">
        <f>I753</f>
        <v>0</v>
      </c>
      <c r="J752" s="253">
        <f t="shared" si="736"/>
        <v>300</v>
      </c>
      <c r="K752" s="253">
        <f>K753</f>
        <v>0</v>
      </c>
      <c r="L752" s="253">
        <f>L753</f>
        <v>0</v>
      </c>
      <c r="M752" s="253">
        <f>M753</f>
        <v>0</v>
      </c>
      <c r="N752" s="253">
        <f t="shared" ref="N752:Q752" si="742">N753</f>
        <v>1</v>
      </c>
      <c r="O752" s="253">
        <f t="shared" si="742"/>
        <v>2</v>
      </c>
      <c r="P752" s="253">
        <f t="shared" si="742"/>
        <v>3</v>
      </c>
      <c r="Q752" s="253">
        <f t="shared" si="742"/>
        <v>4</v>
      </c>
      <c r="R752" s="253">
        <f t="shared" si="706"/>
        <v>7</v>
      </c>
      <c r="S752" s="253">
        <f t="shared" si="706"/>
        <v>11</v>
      </c>
      <c r="T752" s="253">
        <f t="shared" si="706"/>
        <v>18</v>
      </c>
      <c r="U752" s="253">
        <f t="shared" si="706"/>
        <v>29</v>
      </c>
      <c r="V752" s="253">
        <v>123</v>
      </c>
      <c r="W752" s="253">
        <f t="shared" si="706"/>
        <v>152</v>
      </c>
      <c r="X752" s="253">
        <f t="shared" ref="X752:X754" si="743">V752+W752</f>
        <v>275</v>
      </c>
      <c r="Y752" s="253">
        <f t="shared" si="706"/>
        <v>427</v>
      </c>
    </row>
    <row r="753" spans="1:25" ht="23.25" hidden="1" customHeight="1" x14ac:dyDescent="0.2">
      <c r="A753" s="255" t="s">
        <v>304</v>
      </c>
      <c r="B753" s="267">
        <v>801</v>
      </c>
      <c r="C753" s="248">
        <v>10</v>
      </c>
      <c r="D753" s="248" t="s">
        <v>194</v>
      </c>
      <c r="E753" s="248" t="s">
        <v>787</v>
      </c>
      <c r="F753" s="248" t="s">
        <v>305</v>
      </c>
      <c r="G753" s="253"/>
      <c r="H753" s="253">
        <v>300</v>
      </c>
      <c r="I753" s="253">
        <v>0</v>
      </c>
      <c r="J753" s="253">
        <f t="shared" si="736"/>
        <v>300</v>
      </c>
      <c r="K753" s="253">
        <v>0</v>
      </c>
      <c r="L753" s="253">
        <v>0</v>
      </c>
      <c r="M753" s="253">
        <v>0</v>
      </c>
      <c r="N753" s="253">
        <v>1</v>
      </c>
      <c r="O753" s="253">
        <v>2</v>
      </c>
      <c r="P753" s="253">
        <v>3</v>
      </c>
      <c r="Q753" s="253">
        <v>4</v>
      </c>
      <c r="R753" s="253">
        <f t="shared" si="706"/>
        <v>7</v>
      </c>
      <c r="S753" s="253">
        <f t="shared" si="706"/>
        <v>11</v>
      </c>
      <c r="T753" s="253">
        <f t="shared" si="706"/>
        <v>18</v>
      </c>
      <c r="U753" s="253">
        <f t="shared" si="706"/>
        <v>29</v>
      </c>
      <c r="V753" s="253">
        <v>123</v>
      </c>
      <c r="W753" s="253">
        <f t="shared" si="706"/>
        <v>152</v>
      </c>
      <c r="X753" s="253">
        <f t="shared" si="743"/>
        <v>275</v>
      </c>
      <c r="Y753" s="253">
        <f t="shared" si="706"/>
        <v>427</v>
      </c>
    </row>
    <row r="754" spans="1:25" ht="17.25" customHeight="1" x14ac:dyDescent="0.2">
      <c r="A754" s="255" t="s">
        <v>1124</v>
      </c>
      <c r="B754" s="267">
        <v>801</v>
      </c>
      <c r="C754" s="248">
        <v>10</v>
      </c>
      <c r="D754" s="248" t="s">
        <v>194</v>
      </c>
      <c r="E754" s="248" t="s">
        <v>1150</v>
      </c>
      <c r="F754" s="248" t="s">
        <v>305</v>
      </c>
      <c r="G754" s="253"/>
      <c r="H754" s="253"/>
      <c r="I754" s="253"/>
      <c r="J754" s="253"/>
      <c r="K754" s="253"/>
      <c r="L754" s="253"/>
      <c r="M754" s="253"/>
      <c r="N754" s="253"/>
      <c r="O754" s="253"/>
      <c r="P754" s="253"/>
      <c r="Q754" s="253"/>
      <c r="R754" s="253">
        <v>0</v>
      </c>
      <c r="S754" s="253">
        <v>18.2</v>
      </c>
      <c r="T754" s="253">
        <v>15.5</v>
      </c>
      <c r="U754" s="253">
        <v>-11.3</v>
      </c>
      <c r="V754" s="253">
        <v>0</v>
      </c>
      <c r="W754" s="253">
        <v>7.63</v>
      </c>
      <c r="X754" s="253">
        <f t="shared" si="743"/>
        <v>7.63</v>
      </c>
      <c r="Y754" s="253">
        <v>8.5</v>
      </c>
    </row>
    <row r="755" spans="1:25" ht="45.75" customHeight="1" x14ac:dyDescent="0.25">
      <c r="A755" s="444" t="s">
        <v>1210</v>
      </c>
      <c r="B755" s="267">
        <v>801</v>
      </c>
      <c r="C755" s="248">
        <v>10</v>
      </c>
      <c r="D755" s="248" t="s">
        <v>194</v>
      </c>
      <c r="E755" s="248" t="s">
        <v>947</v>
      </c>
      <c r="F755" s="248"/>
      <c r="G755" s="253"/>
      <c r="H755" s="253"/>
      <c r="I755" s="253"/>
      <c r="J755" s="253"/>
      <c r="K755" s="253"/>
      <c r="L755" s="253"/>
      <c r="M755" s="253"/>
      <c r="N755" s="253"/>
      <c r="O755" s="253"/>
      <c r="P755" s="253"/>
      <c r="Q755" s="253"/>
      <c r="R755" s="253"/>
      <c r="S755" s="253"/>
      <c r="T755" s="253"/>
      <c r="U755" s="253"/>
      <c r="V755" s="253">
        <f>V756</f>
        <v>0</v>
      </c>
      <c r="W755" s="253">
        <f t="shared" ref="W755:Y755" si="744">W756</f>
        <v>2773.2</v>
      </c>
      <c r="X755" s="253">
        <f t="shared" si="744"/>
        <v>2773.2</v>
      </c>
      <c r="Y755" s="253">
        <f t="shared" si="744"/>
        <v>4358.6000000000004</v>
      </c>
    </row>
    <row r="756" spans="1:25" ht="17.25" customHeight="1" x14ac:dyDescent="0.2">
      <c r="A756" s="255" t="s">
        <v>341</v>
      </c>
      <c r="B756" s="267">
        <v>801</v>
      </c>
      <c r="C756" s="248">
        <v>10</v>
      </c>
      <c r="D756" s="248" t="s">
        <v>194</v>
      </c>
      <c r="E756" s="248" t="s">
        <v>947</v>
      </c>
      <c r="F756" s="248" t="s">
        <v>342</v>
      </c>
      <c r="G756" s="253"/>
      <c r="H756" s="253"/>
      <c r="I756" s="253"/>
      <c r="J756" s="253"/>
      <c r="K756" s="253"/>
      <c r="L756" s="253"/>
      <c r="M756" s="253"/>
      <c r="N756" s="253"/>
      <c r="O756" s="253"/>
      <c r="P756" s="253"/>
      <c r="Q756" s="253"/>
      <c r="R756" s="253"/>
      <c r="S756" s="253"/>
      <c r="T756" s="253"/>
      <c r="U756" s="253"/>
      <c r="V756" s="253">
        <v>0</v>
      </c>
      <c r="W756" s="253">
        <v>2773.2</v>
      </c>
      <c r="X756" s="253">
        <f>V756+W756</f>
        <v>2773.2</v>
      </c>
      <c r="Y756" s="253">
        <v>4358.6000000000004</v>
      </c>
    </row>
    <row r="757" spans="1:25" s="429" customFormat="1" ht="14.25" x14ac:dyDescent="0.2">
      <c r="A757" s="440" t="s">
        <v>127</v>
      </c>
      <c r="B757" s="245">
        <v>801</v>
      </c>
      <c r="C757" s="246" t="s">
        <v>205</v>
      </c>
      <c r="D757" s="246"/>
      <c r="E757" s="246"/>
      <c r="F757" s="246"/>
      <c r="G757" s="271"/>
      <c r="H757" s="271">
        <f t="shared" ref="H757:Y757" si="745">H758</f>
        <v>2384</v>
      </c>
      <c r="I757" s="271">
        <f t="shared" si="745"/>
        <v>352.27</v>
      </c>
      <c r="J757" s="271">
        <f t="shared" si="745"/>
        <v>2736.27</v>
      </c>
      <c r="K757" s="271">
        <f t="shared" si="745"/>
        <v>220</v>
      </c>
      <c r="L757" s="271">
        <f t="shared" si="745"/>
        <v>3390</v>
      </c>
      <c r="M757" s="271">
        <f t="shared" si="745"/>
        <v>3390</v>
      </c>
      <c r="N757" s="271">
        <f t="shared" si="745"/>
        <v>506</v>
      </c>
      <c r="O757" s="271">
        <f t="shared" si="745"/>
        <v>3896</v>
      </c>
      <c r="P757" s="271">
        <f t="shared" si="745"/>
        <v>3896</v>
      </c>
      <c r="Q757" s="271">
        <f t="shared" si="745"/>
        <v>0</v>
      </c>
      <c r="R757" s="271">
        <f t="shared" si="745"/>
        <v>3896</v>
      </c>
      <c r="S757" s="271">
        <f t="shared" si="745"/>
        <v>147</v>
      </c>
      <c r="T757" s="271">
        <f t="shared" si="745"/>
        <v>4998</v>
      </c>
      <c r="U757" s="271">
        <f t="shared" si="745"/>
        <v>-551</v>
      </c>
      <c r="V757" s="271">
        <f t="shared" si="745"/>
        <v>4418</v>
      </c>
      <c r="W757" s="271">
        <f t="shared" si="745"/>
        <v>956</v>
      </c>
      <c r="X757" s="271">
        <f t="shared" si="745"/>
        <v>5374</v>
      </c>
      <c r="Y757" s="271">
        <f t="shared" si="745"/>
        <v>5374</v>
      </c>
    </row>
    <row r="758" spans="1:25" ht="18.75" customHeight="1" x14ac:dyDescent="0.2">
      <c r="A758" s="440" t="s">
        <v>1109</v>
      </c>
      <c r="B758" s="245">
        <v>801</v>
      </c>
      <c r="C758" s="246" t="s">
        <v>205</v>
      </c>
      <c r="D758" s="246" t="s">
        <v>192</v>
      </c>
      <c r="E758" s="246"/>
      <c r="F758" s="246"/>
      <c r="G758" s="253" t="e">
        <f>#REF!+G921</f>
        <v>#REF!</v>
      </c>
      <c r="H758" s="253">
        <f t="shared" ref="H758:Q758" si="746">H921+H923</f>
        <v>2384</v>
      </c>
      <c r="I758" s="253">
        <f t="shared" si="746"/>
        <v>352.27</v>
      </c>
      <c r="J758" s="253">
        <f t="shared" si="746"/>
        <v>2736.27</v>
      </c>
      <c r="K758" s="253">
        <f t="shared" si="746"/>
        <v>220</v>
      </c>
      <c r="L758" s="253">
        <f t="shared" si="746"/>
        <v>3390</v>
      </c>
      <c r="M758" s="253">
        <f t="shared" si="746"/>
        <v>3390</v>
      </c>
      <c r="N758" s="253">
        <f t="shared" si="746"/>
        <v>506</v>
      </c>
      <c r="O758" s="253">
        <f t="shared" si="746"/>
        <v>3896</v>
      </c>
      <c r="P758" s="253">
        <f t="shared" si="746"/>
        <v>3896</v>
      </c>
      <c r="Q758" s="253">
        <f t="shared" si="746"/>
        <v>0</v>
      </c>
      <c r="R758" s="271">
        <f>R921+R923+R922</f>
        <v>3896</v>
      </c>
      <c r="S758" s="271">
        <f t="shared" ref="S758" si="747">S921+S923+S922</f>
        <v>147</v>
      </c>
      <c r="T758" s="271">
        <f>T921+T923+T922</f>
        <v>4998</v>
      </c>
      <c r="U758" s="271">
        <f t="shared" ref="U758:X758" si="748">U921+U923+U922</f>
        <v>-551</v>
      </c>
      <c r="V758" s="271">
        <f t="shared" si="748"/>
        <v>4418</v>
      </c>
      <c r="W758" s="271">
        <f t="shared" si="748"/>
        <v>956</v>
      </c>
      <c r="X758" s="271">
        <f t="shared" si="748"/>
        <v>5374</v>
      </c>
      <c r="Y758" s="271">
        <f t="shared" ref="Y758" si="749">Y921+Y923+Y922</f>
        <v>5374</v>
      </c>
    </row>
    <row r="759" spans="1:25" hidden="1" x14ac:dyDescent="0.2">
      <c r="A759" s="255" t="s">
        <v>128</v>
      </c>
      <c r="B759" s="267">
        <v>801</v>
      </c>
      <c r="C759" s="248" t="s">
        <v>205</v>
      </c>
      <c r="D759" s="248" t="s">
        <v>192</v>
      </c>
      <c r="E759" s="248" t="s">
        <v>129</v>
      </c>
      <c r="F759" s="248"/>
      <c r="G759" s="253"/>
      <c r="H759" s="253"/>
      <c r="I759" s="253" t="e">
        <f>I760</f>
        <v>#REF!</v>
      </c>
      <c r="J759" s="253" t="e">
        <f t="shared" ref="J759:J822" si="750">H759+I759</f>
        <v>#REF!</v>
      </c>
      <c r="K759" s="253" t="e">
        <f>K760</f>
        <v>#REF!</v>
      </c>
      <c r="L759" s="253" t="e">
        <f t="shared" ref="L759:Q801" si="751">I759+J759</f>
        <v>#REF!</v>
      </c>
      <c r="M759" s="253" t="e">
        <f t="shared" si="751"/>
        <v>#REF!</v>
      </c>
      <c r="N759" s="253" t="e">
        <f t="shared" si="751"/>
        <v>#REF!</v>
      </c>
      <c r="O759" s="253" t="e">
        <f t="shared" si="751"/>
        <v>#REF!</v>
      </c>
      <c r="P759" s="253" t="e">
        <f t="shared" si="751"/>
        <v>#REF!</v>
      </c>
      <c r="Q759" s="253" t="e">
        <f t="shared" si="751"/>
        <v>#REF!</v>
      </c>
      <c r="R759" s="253" t="e">
        <f t="shared" si="706"/>
        <v>#REF!</v>
      </c>
      <c r="S759" s="253" t="e">
        <f t="shared" si="706"/>
        <v>#REF!</v>
      </c>
      <c r="T759" s="253" t="e">
        <f t="shared" si="706"/>
        <v>#REF!</v>
      </c>
      <c r="U759" s="253" t="e">
        <f t="shared" si="706"/>
        <v>#REF!</v>
      </c>
      <c r="V759" s="253" t="e">
        <f t="shared" si="706"/>
        <v>#REF!</v>
      </c>
      <c r="W759" s="253" t="e">
        <f t="shared" si="706"/>
        <v>#REF!</v>
      </c>
      <c r="X759" s="253" t="e">
        <f t="shared" si="706"/>
        <v>#REF!</v>
      </c>
      <c r="Y759" s="253" t="e">
        <f t="shared" si="706"/>
        <v>#REF!</v>
      </c>
    </row>
    <row r="760" spans="1:25" hidden="1" x14ac:dyDescent="0.2">
      <c r="A760" s="255" t="s">
        <v>299</v>
      </c>
      <c r="B760" s="267">
        <v>801</v>
      </c>
      <c r="C760" s="248" t="s">
        <v>205</v>
      </c>
      <c r="D760" s="248" t="s">
        <v>192</v>
      </c>
      <c r="E760" s="248" t="s">
        <v>5</v>
      </c>
      <c r="F760" s="248"/>
      <c r="G760" s="253"/>
      <c r="H760" s="253"/>
      <c r="I760" s="253" t="e">
        <f>I761+I907+I908+I909+I910+I911+I914+I915+I912+I913</f>
        <v>#REF!</v>
      </c>
      <c r="J760" s="253" t="e">
        <f t="shared" si="750"/>
        <v>#REF!</v>
      </c>
      <c r="K760" s="253" t="e">
        <f>K761+K907+K908+K909+K910+K911+K914+K915+K912+K913</f>
        <v>#REF!</v>
      </c>
      <c r="L760" s="253" t="e">
        <f t="shared" si="751"/>
        <v>#REF!</v>
      </c>
      <c r="M760" s="253" t="e">
        <f t="shared" si="751"/>
        <v>#REF!</v>
      </c>
      <c r="N760" s="253" t="e">
        <f t="shared" si="751"/>
        <v>#REF!</v>
      </c>
      <c r="O760" s="253" t="e">
        <f t="shared" si="751"/>
        <v>#REF!</v>
      </c>
      <c r="P760" s="253" t="e">
        <f t="shared" si="751"/>
        <v>#REF!</v>
      </c>
      <c r="Q760" s="253" t="e">
        <f t="shared" si="751"/>
        <v>#REF!</v>
      </c>
      <c r="R760" s="253" t="e">
        <f t="shared" si="706"/>
        <v>#REF!</v>
      </c>
      <c r="S760" s="253" t="e">
        <f t="shared" si="706"/>
        <v>#REF!</v>
      </c>
      <c r="T760" s="253" t="e">
        <f t="shared" si="706"/>
        <v>#REF!</v>
      </c>
      <c r="U760" s="253" t="e">
        <f t="shared" si="706"/>
        <v>#REF!</v>
      </c>
      <c r="V760" s="253" t="e">
        <f t="shared" si="706"/>
        <v>#REF!</v>
      </c>
      <c r="W760" s="253" t="e">
        <f t="shared" si="706"/>
        <v>#REF!</v>
      </c>
      <c r="X760" s="253" t="e">
        <f t="shared" si="706"/>
        <v>#REF!</v>
      </c>
      <c r="Y760" s="253" t="e">
        <f t="shared" si="706"/>
        <v>#REF!</v>
      </c>
    </row>
    <row r="761" spans="1:25" ht="12.75" hidden="1" customHeight="1" x14ac:dyDescent="0.2">
      <c r="A761" s="255" t="s">
        <v>300</v>
      </c>
      <c r="B761" s="267">
        <v>801</v>
      </c>
      <c r="C761" s="248" t="s">
        <v>205</v>
      </c>
      <c r="D761" s="248" t="s">
        <v>192</v>
      </c>
      <c r="E761" s="248" t="s">
        <v>5</v>
      </c>
      <c r="F761" s="248" t="s">
        <v>301</v>
      </c>
      <c r="G761" s="253"/>
      <c r="H761" s="253"/>
      <c r="I761" s="253" t="e">
        <f>#REF!+G761</f>
        <v>#REF!</v>
      </c>
      <c r="J761" s="253" t="e">
        <f t="shared" si="750"/>
        <v>#REF!</v>
      </c>
      <c r="K761" s="253" t="e">
        <f t="shared" ref="K761:P824" si="752">H761+I761</f>
        <v>#REF!</v>
      </c>
      <c r="L761" s="253" t="e">
        <f t="shared" si="751"/>
        <v>#REF!</v>
      </c>
      <c r="M761" s="253" t="e">
        <f t="shared" si="751"/>
        <v>#REF!</v>
      </c>
      <c r="N761" s="253" t="e">
        <f t="shared" si="751"/>
        <v>#REF!</v>
      </c>
      <c r="O761" s="253" t="e">
        <f t="shared" si="751"/>
        <v>#REF!</v>
      </c>
      <c r="P761" s="253" t="e">
        <f t="shared" si="751"/>
        <v>#REF!</v>
      </c>
      <c r="Q761" s="253" t="e">
        <f t="shared" si="751"/>
        <v>#REF!</v>
      </c>
      <c r="R761" s="253" t="e">
        <f t="shared" si="706"/>
        <v>#REF!</v>
      </c>
      <c r="S761" s="253" t="e">
        <f t="shared" si="706"/>
        <v>#REF!</v>
      </c>
      <c r="T761" s="253" t="e">
        <f t="shared" si="706"/>
        <v>#REF!</v>
      </c>
      <c r="U761" s="253" t="e">
        <f t="shared" si="706"/>
        <v>#REF!</v>
      </c>
      <c r="V761" s="253" t="e">
        <f t="shared" si="706"/>
        <v>#REF!</v>
      </c>
      <c r="W761" s="253" t="e">
        <f t="shared" si="706"/>
        <v>#REF!</v>
      </c>
      <c r="X761" s="253" t="e">
        <f t="shared" si="706"/>
        <v>#REF!</v>
      </c>
      <c r="Y761" s="253" t="e">
        <f t="shared" si="706"/>
        <v>#REF!</v>
      </c>
    </row>
    <row r="762" spans="1:25" ht="12.75" hidden="1" customHeight="1" x14ac:dyDescent="0.2">
      <c r="A762" s="574" t="s">
        <v>6</v>
      </c>
      <c r="B762" s="575"/>
      <c r="C762" s="575"/>
      <c r="D762" s="575"/>
      <c r="E762" s="575"/>
      <c r="F762" s="575"/>
      <c r="G762" s="253"/>
      <c r="H762" s="253"/>
      <c r="I762" s="253" t="e">
        <f>#REF!+G762</f>
        <v>#REF!</v>
      </c>
      <c r="J762" s="253" t="e">
        <f t="shared" si="750"/>
        <v>#REF!</v>
      </c>
      <c r="K762" s="253" t="e">
        <f t="shared" si="752"/>
        <v>#REF!</v>
      </c>
      <c r="L762" s="253" t="e">
        <f t="shared" si="751"/>
        <v>#REF!</v>
      </c>
      <c r="M762" s="253" t="e">
        <f t="shared" si="751"/>
        <v>#REF!</v>
      </c>
      <c r="N762" s="253" t="e">
        <f t="shared" si="751"/>
        <v>#REF!</v>
      </c>
      <c r="O762" s="253" t="e">
        <f t="shared" si="751"/>
        <v>#REF!</v>
      </c>
      <c r="P762" s="253" t="e">
        <f t="shared" si="751"/>
        <v>#REF!</v>
      </c>
      <c r="Q762" s="253" t="e">
        <f t="shared" si="751"/>
        <v>#REF!</v>
      </c>
      <c r="R762" s="253" t="e">
        <f t="shared" si="706"/>
        <v>#REF!</v>
      </c>
      <c r="S762" s="253" t="e">
        <f t="shared" si="706"/>
        <v>#REF!</v>
      </c>
      <c r="T762" s="253" t="e">
        <f t="shared" si="706"/>
        <v>#REF!</v>
      </c>
      <c r="U762" s="253" t="e">
        <f t="shared" si="706"/>
        <v>#REF!</v>
      </c>
      <c r="V762" s="253" t="e">
        <f t="shared" si="706"/>
        <v>#REF!</v>
      </c>
      <c r="W762" s="253" t="e">
        <f t="shared" si="706"/>
        <v>#REF!</v>
      </c>
      <c r="X762" s="253" t="e">
        <f t="shared" si="706"/>
        <v>#REF!</v>
      </c>
      <c r="Y762" s="253" t="e">
        <f t="shared" si="706"/>
        <v>#REF!</v>
      </c>
    </row>
    <row r="763" spans="1:25" ht="12.75" hidden="1" customHeight="1" x14ac:dyDescent="0.2">
      <c r="A763" s="440" t="s">
        <v>72</v>
      </c>
      <c r="B763" s="245">
        <v>803</v>
      </c>
      <c r="C763" s="245" t="s">
        <v>312</v>
      </c>
      <c r="D763" s="245"/>
      <c r="E763" s="245"/>
      <c r="F763" s="256"/>
      <c r="G763" s="253"/>
      <c r="H763" s="253"/>
      <c r="I763" s="253" t="e">
        <f>#REF!+G763</f>
        <v>#REF!</v>
      </c>
      <c r="J763" s="253" t="e">
        <f t="shared" si="750"/>
        <v>#REF!</v>
      </c>
      <c r="K763" s="253" t="e">
        <f t="shared" si="752"/>
        <v>#REF!</v>
      </c>
      <c r="L763" s="253" t="e">
        <f t="shared" si="751"/>
        <v>#REF!</v>
      </c>
      <c r="M763" s="253" t="e">
        <f t="shared" si="751"/>
        <v>#REF!</v>
      </c>
      <c r="N763" s="253" t="e">
        <f t="shared" si="751"/>
        <v>#REF!</v>
      </c>
      <c r="O763" s="253" t="e">
        <f t="shared" si="751"/>
        <v>#REF!</v>
      </c>
      <c r="P763" s="253" t="e">
        <f t="shared" si="751"/>
        <v>#REF!</v>
      </c>
      <c r="Q763" s="253" t="e">
        <f t="shared" si="751"/>
        <v>#REF!</v>
      </c>
      <c r="R763" s="253" t="e">
        <f t="shared" si="706"/>
        <v>#REF!</v>
      </c>
      <c r="S763" s="253" t="e">
        <f t="shared" si="706"/>
        <v>#REF!</v>
      </c>
      <c r="T763" s="253" t="e">
        <f t="shared" si="706"/>
        <v>#REF!</v>
      </c>
      <c r="U763" s="253" t="e">
        <f t="shared" si="706"/>
        <v>#REF!</v>
      </c>
      <c r="V763" s="253" t="e">
        <f t="shared" si="706"/>
        <v>#REF!</v>
      </c>
      <c r="W763" s="253" t="e">
        <f t="shared" si="706"/>
        <v>#REF!</v>
      </c>
      <c r="X763" s="253" t="e">
        <f t="shared" si="706"/>
        <v>#REF!</v>
      </c>
      <c r="Y763" s="253" t="e">
        <f t="shared" si="706"/>
        <v>#REF!</v>
      </c>
    </row>
    <row r="764" spans="1:25" ht="25.5" hidden="1" customHeight="1" x14ac:dyDescent="0.2">
      <c r="A764" s="440" t="s">
        <v>368</v>
      </c>
      <c r="B764" s="245">
        <v>803</v>
      </c>
      <c r="C764" s="245" t="s">
        <v>312</v>
      </c>
      <c r="D764" s="245">
        <v>12</v>
      </c>
      <c r="E764" s="245"/>
      <c r="F764" s="245"/>
      <c r="G764" s="253"/>
      <c r="H764" s="253"/>
      <c r="I764" s="253" t="e">
        <f>#REF!+G764</f>
        <v>#REF!</v>
      </c>
      <c r="J764" s="253" t="e">
        <f t="shared" si="750"/>
        <v>#REF!</v>
      </c>
      <c r="K764" s="253" t="e">
        <f t="shared" si="752"/>
        <v>#REF!</v>
      </c>
      <c r="L764" s="253" t="e">
        <f t="shared" si="751"/>
        <v>#REF!</v>
      </c>
      <c r="M764" s="253" t="e">
        <f t="shared" si="751"/>
        <v>#REF!</v>
      </c>
      <c r="N764" s="253" t="e">
        <f t="shared" si="751"/>
        <v>#REF!</v>
      </c>
      <c r="O764" s="253" t="e">
        <f t="shared" si="751"/>
        <v>#REF!</v>
      </c>
      <c r="P764" s="253" t="e">
        <f t="shared" si="751"/>
        <v>#REF!</v>
      </c>
      <c r="Q764" s="253" t="e">
        <f t="shared" si="751"/>
        <v>#REF!</v>
      </c>
      <c r="R764" s="253" t="e">
        <f t="shared" si="706"/>
        <v>#REF!</v>
      </c>
      <c r="S764" s="253" t="e">
        <f t="shared" si="706"/>
        <v>#REF!</v>
      </c>
      <c r="T764" s="253" t="e">
        <f t="shared" si="706"/>
        <v>#REF!</v>
      </c>
      <c r="U764" s="253" t="e">
        <f t="shared" si="706"/>
        <v>#REF!</v>
      </c>
      <c r="V764" s="253" t="e">
        <f t="shared" si="706"/>
        <v>#REF!</v>
      </c>
      <c r="W764" s="253" t="e">
        <f t="shared" si="706"/>
        <v>#REF!</v>
      </c>
      <c r="X764" s="253" t="e">
        <f t="shared" si="706"/>
        <v>#REF!</v>
      </c>
      <c r="Y764" s="253" t="e">
        <f t="shared" si="706"/>
        <v>#REF!</v>
      </c>
    </row>
    <row r="765" spans="1:25" ht="12.75" hidden="1" customHeight="1" x14ac:dyDescent="0.2">
      <c r="A765" s="255" t="s">
        <v>7</v>
      </c>
      <c r="B765" s="267">
        <v>803</v>
      </c>
      <c r="C765" s="267" t="s">
        <v>312</v>
      </c>
      <c r="D765" s="267">
        <v>12</v>
      </c>
      <c r="E765" s="267" t="s">
        <v>8</v>
      </c>
      <c r="F765" s="267"/>
      <c r="G765" s="253"/>
      <c r="H765" s="253"/>
      <c r="I765" s="253" t="e">
        <f>#REF!+G765</f>
        <v>#REF!</v>
      </c>
      <c r="J765" s="253" t="e">
        <f t="shared" si="750"/>
        <v>#REF!</v>
      </c>
      <c r="K765" s="253" t="e">
        <f t="shared" si="752"/>
        <v>#REF!</v>
      </c>
      <c r="L765" s="253" t="e">
        <f t="shared" si="751"/>
        <v>#REF!</v>
      </c>
      <c r="M765" s="253" t="e">
        <f t="shared" si="751"/>
        <v>#REF!</v>
      </c>
      <c r="N765" s="253" t="e">
        <f t="shared" si="751"/>
        <v>#REF!</v>
      </c>
      <c r="O765" s="253" t="e">
        <f t="shared" si="751"/>
        <v>#REF!</v>
      </c>
      <c r="P765" s="253" t="e">
        <f t="shared" si="751"/>
        <v>#REF!</v>
      </c>
      <c r="Q765" s="253" t="e">
        <f t="shared" si="751"/>
        <v>#REF!</v>
      </c>
      <c r="R765" s="253" t="e">
        <f t="shared" si="706"/>
        <v>#REF!</v>
      </c>
      <c r="S765" s="253" t="e">
        <f t="shared" si="706"/>
        <v>#REF!</v>
      </c>
      <c r="T765" s="253" t="e">
        <f t="shared" si="706"/>
        <v>#REF!</v>
      </c>
      <c r="U765" s="253" t="e">
        <f t="shared" si="706"/>
        <v>#REF!</v>
      </c>
      <c r="V765" s="253" t="e">
        <f t="shared" si="706"/>
        <v>#REF!</v>
      </c>
      <c r="W765" s="253" t="e">
        <f t="shared" si="706"/>
        <v>#REF!</v>
      </c>
      <c r="X765" s="253" t="e">
        <f t="shared" si="706"/>
        <v>#REF!</v>
      </c>
      <c r="Y765" s="253" t="e">
        <f t="shared" si="706"/>
        <v>#REF!</v>
      </c>
    </row>
    <row r="766" spans="1:25" ht="12.75" hidden="1" customHeight="1" x14ac:dyDescent="0.2">
      <c r="A766" s="255" t="s">
        <v>299</v>
      </c>
      <c r="B766" s="267">
        <v>803</v>
      </c>
      <c r="C766" s="267" t="s">
        <v>312</v>
      </c>
      <c r="D766" s="267">
        <v>12</v>
      </c>
      <c r="E766" s="267" t="s">
        <v>9</v>
      </c>
      <c r="F766" s="267"/>
      <c r="G766" s="253"/>
      <c r="H766" s="253"/>
      <c r="I766" s="253" t="e">
        <f>#REF!+G766</f>
        <v>#REF!</v>
      </c>
      <c r="J766" s="253" t="e">
        <f t="shared" si="750"/>
        <v>#REF!</v>
      </c>
      <c r="K766" s="253" t="e">
        <f t="shared" si="752"/>
        <v>#REF!</v>
      </c>
      <c r="L766" s="253" t="e">
        <f t="shared" si="751"/>
        <v>#REF!</v>
      </c>
      <c r="M766" s="253" t="e">
        <f t="shared" si="751"/>
        <v>#REF!</v>
      </c>
      <c r="N766" s="253" t="e">
        <f t="shared" si="751"/>
        <v>#REF!</v>
      </c>
      <c r="O766" s="253" t="e">
        <f t="shared" si="751"/>
        <v>#REF!</v>
      </c>
      <c r="P766" s="253" t="e">
        <f t="shared" si="751"/>
        <v>#REF!</v>
      </c>
      <c r="Q766" s="253" t="e">
        <f t="shared" si="751"/>
        <v>#REF!</v>
      </c>
      <c r="R766" s="253" t="e">
        <f t="shared" si="706"/>
        <v>#REF!</v>
      </c>
      <c r="S766" s="253" t="e">
        <f t="shared" si="706"/>
        <v>#REF!</v>
      </c>
      <c r="T766" s="253" t="e">
        <f t="shared" si="706"/>
        <v>#REF!</v>
      </c>
      <c r="U766" s="253" t="e">
        <f t="shared" si="706"/>
        <v>#REF!</v>
      </c>
      <c r="V766" s="253" t="e">
        <f t="shared" si="706"/>
        <v>#REF!</v>
      </c>
      <c r="W766" s="253" t="e">
        <f t="shared" si="706"/>
        <v>#REF!</v>
      </c>
      <c r="X766" s="253" t="e">
        <f t="shared" si="706"/>
        <v>#REF!</v>
      </c>
      <c r="Y766" s="253" t="e">
        <f t="shared" si="706"/>
        <v>#REF!</v>
      </c>
    </row>
    <row r="767" spans="1:25" ht="12.75" hidden="1" customHeight="1" x14ac:dyDescent="0.2">
      <c r="A767" s="255" t="s">
        <v>300</v>
      </c>
      <c r="B767" s="267">
        <v>803</v>
      </c>
      <c r="C767" s="267" t="s">
        <v>312</v>
      </c>
      <c r="D767" s="267">
        <v>12</v>
      </c>
      <c r="E767" s="267" t="s">
        <v>9</v>
      </c>
      <c r="F767" s="248" t="s">
        <v>301</v>
      </c>
      <c r="G767" s="253"/>
      <c r="H767" s="253"/>
      <c r="I767" s="253" t="e">
        <f>#REF!+G767</f>
        <v>#REF!</v>
      </c>
      <c r="J767" s="253" t="e">
        <f t="shared" si="750"/>
        <v>#REF!</v>
      </c>
      <c r="K767" s="253" t="e">
        <f t="shared" si="752"/>
        <v>#REF!</v>
      </c>
      <c r="L767" s="253" t="e">
        <f t="shared" si="751"/>
        <v>#REF!</v>
      </c>
      <c r="M767" s="253" t="e">
        <f t="shared" si="751"/>
        <v>#REF!</v>
      </c>
      <c r="N767" s="253" t="e">
        <f t="shared" si="751"/>
        <v>#REF!</v>
      </c>
      <c r="O767" s="253" t="e">
        <f t="shared" si="751"/>
        <v>#REF!</v>
      </c>
      <c r="P767" s="253" t="e">
        <f t="shared" si="751"/>
        <v>#REF!</v>
      </c>
      <c r="Q767" s="253" t="e">
        <f t="shared" si="751"/>
        <v>#REF!</v>
      </c>
      <c r="R767" s="253" t="e">
        <f t="shared" si="706"/>
        <v>#REF!</v>
      </c>
      <c r="S767" s="253" t="e">
        <f t="shared" si="706"/>
        <v>#REF!</v>
      </c>
      <c r="T767" s="253" t="e">
        <f t="shared" si="706"/>
        <v>#REF!</v>
      </c>
      <c r="U767" s="253" t="e">
        <f t="shared" si="706"/>
        <v>#REF!</v>
      </c>
      <c r="V767" s="253" t="e">
        <f t="shared" si="706"/>
        <v>#REF!</v>
      </c>
      <c r="W767" s="253" t="e">
        <f t="shared" si="706"/>
        <v>#REF!</v>
      </c>
      <c r="X767" s="253" t="e">
        <f t="shared" si="706"/>
        <v>#REF!</v>
      </c>
      <c r="Y767" s="253" t="e">
        <f t="shared" si="706"/>
        <v>#REF!</v>
      </c>
    </row>
    <row r="768" spans="1:25" ht="25.5" hidden="1" customHeight="1" x14ac:dyDescent="0.2">
      <c r="A768" s="255" t="s">
        <v>147</v>
      </c>
      <c r="B768" s="267">
        <v>803</v>
      </c>
      <c r="C768" s="248" t="s">
        <v>190</v>
      </c>
      <c r="D768" s="267">
        <v>12</v>
      </c>
      <c r="E768" s="267" t="s">
        <v>10</v>
      </c>
      <c r="F768" s="248"/>
      <c r="G768" s="253"/>
      <c r="H768" s="253"/>
      <c r="I768" s="253" t="e">
        <f>#REF!+G768</f>
        <v>#REF!</v>
      </c>
      <c r="J768" s="253" t="e">
        <f t="shared" si="750"/>
        <v>#REF!</v>
      </c>
      <c r="K768" s="253" t="e">
        <f t="shared" si="752"/>
        <v>#REF!</v>
      </c>
      <c r="L768" s="253" t="e">
        <f t="shared" si="751"/>
        <v>#REF!</v>
      </c>
      <c r="M768" s="253" t="e">
        <f t="shared" si="751"/>
        <v>#REF!</v>
      </c>
      <c r="N768" s="253" t="e">
        <f t="shared" si="751"/>
        <v>#REF!</v>
      </c>
      <c r="O768" s="253" t="e">
        <f t="shared" si="751"/>
        <v>#REF!</v>
      </c>
      <c r="P768" s="253" t="e">
        <f t="shared" si="751"/>
        <v>#REF!</v>
      </c>
      <c r="Q768" s="253" t="e">
        <f t="shared" si="751"/>
        <v>#REF!</v>
      </c>
      <c r="R768" s="253" t="e">
        <f t="shared" si="706"/>
        <v>#REF!</v>
      </c>
      <c r="S768" s="253" t="e">
        <f t="shared" si="706"/>
        <v>#REF!</v>
      </c>
      <c r="T768" s="253" t="e">
        <f t="shared" si="706"/>
        <v>#REF!</v>
      </c>
      <c r="U768" s="253" t="e">
        <f t="shared" si="706"/>
        <v>#REF!</v>
      </c>
      <c r="V768" s="253" t="e">
        <f t="shared" si="706"/>
        <v>#REF!</v>
      </c>
      <c r="W768" s="253" t="e">
        <f t="shared" si="706"/>
        <v>#REF!</v>
      </c>
      <c r="X768" s="253" t="e">
        <f t="shared" si="706"/>
        <v>#REF!</v>
      </c>
      <c r="Y768" s="253" t="e">
        <f t="shared" si="706"/>
        <v>#REF!</v>
      </c>
    </row>
    <row r="769" spans="1:25" ht="12.75" hidden="1" customHeight="1" x14ac:dyDescent="0.2">
      <c r="A769" s="255" t="s">
        <v>300</v>
      </c>
      <c r="B769" s="267">
        <v>803</v>
      </c>
      <c r="C769" s="248" t="s">
        <v>190</v>
      </c>
      <c r="D769" s="267">
        <v>12</v>
      </c>
      <c r="E769" s="267" t="s">
        <v>10</v>
      </c>
      <c r="F769" s="248" t="s">
        <v>301</v>
      </c>
      <c r="G769" s="253"/>
      <c r="H769" s="253"/>
      <c r="I769" s="253" t="e">
        <f>#REF!+G769</f>
        <v>#REF!</v>
      </c>
      <c r="J769" s="253" t="e">
        <f t="shared" si="750"/>
        <v>#REF!</v>
      </c>
      <c r="K769" s="253" t="e">
        <f t="shared" si="752"/>
        <v>#REF!</v>
      </c>
      <c r="L769" s="253" t="e">
        <f t="shared" si="751"/>
        <v>#REF!</v>
      </c>
      <c r="M769" s="253" t="e">
        <f t="shared" si="751"/>
        <v>#REF!</v>
      </c>
      <c r="N769" s="253" t="e">
        <f t="shared" si="751"/>
        <v>#REF!</v>
      </c>
      <c r="O769" s="253" t="e">
        <f t="shared" si="751"/>
        <v>#REF!</v>
      </c>
      <c r="P769" s="253" t="e">
        <f t="shared" si="751"/>
        <v>#REF!</v>
      </c>
      <c r="Q769" s="253" t="e">
        <f t="shared" si="751"/>
        <v>#REF!</v>
      </c>
      <c r="R769" s="253" t="e">
        <f t="shared" si="706"/>
        <v>#REF!</v>
      </c>
      <c r="S769" s="253" t="e">
        <f t="shared" si="706"/>
        <v>#REF!</v>
      </c>
      <c r="T769" s="253" t="e">
        <f t="shared" si="706"/>
        <v>#REF!</v>
      </c>
      <c r="U769" s="253" t="e">
        <f t="shared" si="706"/>
        <v>#REF!</v>
      </c>
      <c r="V769" s="253" t="e">
        <f t="shared" si="706"/>
        <v>#REF!</v>
      </c>
      <c r="W769" s="253" t="e">
        <f t="shared" si="706"/>
        <v>#REF!</v>
      </c>
      <c r="X769" s="253" t="e">
        <f t="shared" si="706"/>
        <v>#REF!</v>
      </c>
      <c r="Y769" s="253" t="e">
        <f t="shared" si="706"/>
        <v>#REF!</v>
      </c>
    </row>
    <row r="770" spans="1:25" ht="12.75" hidden="1" customHeight="1" x14ac:dyDescent="0.2">
      <c r="A770" s="440" t="s">
        <v>306</v>
      </c>
      <c r="B770" s="245">
        <v>803</v>
      </c>
      <c r="C770" s="246" t="s">
        <v>196</v>
      </c>
      <c r="D770" s="246"/>
      <c r="E770" s="246"/>
      <c r="F770" s="246"/>
      <c r="G770" s="253"/>
      <c r="H770" s="253"/>
      <c r="I770" s="253" t="e">
        <f>#REF!+G770</f>
        <v>#REF!</v>
      </c>
      <c r="J770" s="253" t="e">
        <f t="shared" si="750"/>
        <v>#REF!</v>
      </c>
      <c r="K770" s="253" t="e">
        <f t="shared" si="752"/>
        <v>#REF!</v>
      </c>
      <c r="L770" s="253" t="e">
        <f t="shared" si="751"/>
        <v>#REF!</v>
      </c>
      <c r="M770" s="253" t="e">
        <f t="shared" si="751"/>
        <v>#REF!</v>
      </c>
      <c r="N770" s="253" t="e">
        <f t="shared" si="751"/>
        <v>#REF!</v>
      </c>
      <c r="O770" s="253" t="e">
        <f t="shared" si="751"/>
        <v>#REF!</v>
      </c>
      <c r="P770" s="253" t="e">
        <f t="shared" si="751"/>
        <v>#REF!</v>
      </c>
      <c r="Q770" s="253" t="e">
        <f t="shared" si="751"/>
        <v>#REF!</v>
      </c>
      <c r="R770" s="253" t="e">
        <f t="shared" si="706"/>
        <v>#REF!</v>
      </c>
      <c r="S770" s="253" t="e">
        <f t="shared" si="706"/>
        <v>#REF!</v>
      </c>
      <c r="T770" s="253" t="e">
        <f t="shared" si="706"/>
        <v>#REF!</v>
      </c>
      <c r="U770" s="253" t="e">
        <f t="shared" si="706"/>
        <v>#REF!</v>
      </c>
      <c r="V770" s="253" t="e">
        <f t="shared" si="706"/>
        <v>#REF!</v>
      </c>
      <c r="W770" s="253" t="e">
        <f t="shared" si="706"/>
        <v>#REF!</v>
      </c>
      <c r="X770" s="253" t="e">
        <f t="shared" si="706"/>
        <v>#REF!</v>
      </c>
      <c r="Y770" s="253" t="e">
        <f t="shared" si="706"/>
        <v>#REF!</v>
      </c>
    </row>
    <row r="771" spans="1:25" ht="12.75" hidden="1" customHeight="1" x14ac:dyDescent="0.2">
      <c r="A771" s="440" t="s">
        <v>218</v>
      </c>
      <c r="B771" s="245">
        <v>803</v>
      </c>
      <c r="C771" s="246" t="s">
        <v>196</v>
      </c>
      <c r="D771" s="246" t="s">
        <v>200</v>
      </c>
      <c r="E771" s="246"/>
      <c r="F771" s="246"/>
      <c r="G771" s="253"/>
      <c r="H771" s="253"/>
      <c r="I771" s="253" t="e">
        <f>#REF!+G771</f>
        <v>#REF!</v>
      </c>
      <c r="J771" s="253" t="e">
        <f t="shared" si="750"/>
        <v>#REF!</v>
      </c>
      <c r="K771" s="253" t="e">
        <f t="shared" si="752"/>
        <v>#REF!</v>
      </c>
      <c r="L771" s="253" t="e">
        <f t="shared" si="751"/>
        <v>#REF!</v>
      </c>
      <c r="M771" s="253" t="e">
        <f t="shared" si="751"/>
        <v>#REF!</v>
      </c>
      <c r="N771" s="253" t="e">
        <f t="shared" si="751"/>
        <v>#REF!</v>
      </c>
      <c r="O771" s="253" t="e">
        <f t="shared" si="751"/>
        <v>#REF!</v>
      </c>
      <c r="P771" s="253" t="e">
        <f t="shared" si="751"/>
        <v>#REF!</v>
      </c>
      <c r="Q771" s="253" t="e">
        <f t="shared" si="751"/>
        <v>#REF!</v>
      </c>
      <c r="R771" s="253" t="e">
        <f t="shared" si="706"/>
        <v>#REF!</v>
      </c>
      <c r="S771" s="253" t="e">
        <f t="shared" si="706"/>
        <v>#REF!</v>
      </c>
      <c r="T771" s="253" t="e">
        <f t="shared" si="706"/>
        <v>#REF!</v>
      </c>
      <c r="U771" s="253" t="e">
        <f t="shared" si="706"/>
        <v>#REF!</v>
      </c>
      <c r="V771" s="253" t="e">
        <f t="shared" si="706"/>
        <v>#REF!</v>
      </c>
      <c r="W771" s="253" t="e">
        <f t="shared" si="706"/>
        <v>#REF!</v>
      </c>
      <c r="X771" s="253" t="e">
        <f t="shared" si="706"/>
        <v>#REF!</v>
      </c>
      <c r="Y771" s="253" t="e">
        <f t="shared" si="706"/>
        <v>#REF!</v>
      </c>
    </row>
    <row r="772" spans="1:25" ht="12.75" hidden="1" customHeight="1" x14ac:dyDescent="0.2">
      <c r="A772" s="255" t="s">
        <v>11</v>
      </c>
      <c r="B772" s="267">
        <v>803</v>
      </c>
      <c r="C772" s="248" t="s">
        <v>196</v>
      </c>
      <c r="D772" s="248" t="s">
        <v>200</v>
      </c>
      <c r="E772" s="248" t="s">
        <v>12</v>
      </c>
      <c r="F772" s="246"/>
      <c r="G772" s="253"/>
      <c r="H772" s="253"/>
      <c r="I772" s="253" t="e">
        <f>#REF!+G772</f>
        <v>#REF!</v>
      </c>
      <c r="J772" s="253" t="e">
        <f t="shared" si="750"/>
        <v>#REF!</v>
      </c>
      <c r="K772" s="253" t="e">
        <f t="shared" si="752"/>
        <v>#REF!</v>
      </c>
      <c r="L772" s="253" t="e">
        <f t="shared" si="751"/>
        <v>#REF!</v>
      </c>
      <c r="M772" s="253" t="e">
        <f t="shared" si="751"/>
        <v>#REF!</v>
      </c>
      <c r="N772" s="253" t="e">
        <f t="shared" si="751"/>
        <v>#REF!</v>
      </c>
      <c r="O772" s="253" t="e">
        <f t="shared" si="751"/>
        <v>#REF!</v>
      </c>
      <c r="P772" s="253" t="e">
        <f t="shared" si="751"/>
        <v>#REF!</v>
      </c>
      <c r="Q772" s="253" t="e">
        <f t="shared" si="751"/>
        <v>#REF!</v>
      </c>
      <c r="R772" s="253" t="e">
        <f t="shared" si="706"/>
        <v>#REF!</v>
      </c>
      <c r="S772" s="253" t="e">
        <f t="shared" si="706"/>
        <v>#REF!</v>
      </c>
      <c r="T772" s="253" t="e">
        <f t="shared" si="706"/>
        <v>#REF!</v>
      </c>
      <c r="U772" s="253" t="e">
        <f t="shared" si="706"/>
        <v>#REF!</v>
      </c>
      <c r="V772" s="253" t="e">
        <f t="shared" si="706"/>
        <v>#REF!</v>
      </c>
      <c r="W772" s="253" t="e">
        <f t="shared" si="706"/>
        <v>#REF!</v>
      </c>
      <c r="X772" s="253" t="e">
        <f t="shared" si="706"/>
        <v>#REF!</v>
      </c>
      <c r="Y772" s="253" t="e">
        <f t="shared" si="706"/>
        <v>#REF!</v>
      </c>
    </row>
    <row r="773" spans="1:25" ht="51" hidden="1" customHeight="1" x14ac:dyDescent="0.2">
      <c r="A773" s="255" t="s">
        <v>13</v>
      </c>
      <c r="B773" s="267">
        <v>803</v>
      </c>
      <c r="C773" s="248" t="s">
        <v>196</v>
      </c>
      <c r="D773" s="248" t="s">
        <v>200</v>
      </c>
      <c r="E773" s="248" t="s">
        <v>14</v>
      </c>
      <c r="F773" s="248"/>
      <c r="G773" s="253"/>
      <c r="H773" s="253"/>
      <c r="I773" s="253" t="e">
        <f>#REF!+G773</f>
        <v>#REF!</v>
      </c>
      <c r="J773" s="253" t="e">
        <f t="shared" si="750"/>
        <v>#REF!</v>
      </c>
      <c r="K773" s="253" t="e">
        <f t="shared" si="752"/>
        <v>#REF!</v>
      </c>
      <c r="L773" s="253" t="e">
        <f t="shared" si="751"/>
        <v>#REF!</v>
      </c>
      <c r="M773" s="253" t="e">
        <f t="shared" si="751"/>
        <v>#REF!</v>
      </c>
      <c r="N773" s="253" t="e">
        <f t="shared" si="751"/>
        <v>#REF!</v>
      </c>
      <c r="O773" s="253" t="e">
        <f t="shared" si="751"/>
        <v>#REF!</v>
      </c>
      <c r="P773" s="253" t="e">
        <f t="shared" si="751"/>
        <v>#REF!</v>
      </c>
      <c r="Q773" s="253" t="e">
        <f t="shared" si="751"/>
        <v>#REF!</v>
      </c>
      <c r="R773" s="253" t="e">
        <f t="shared" si="706"/>
        <v>#REF!</v>
      </c>
      <c r="S773" s="253" t="e">
        <f t="shared" si="706"/>
        <v>#REF!</v>
      </c>
      <c r="T773" s="253" t="e">
        <f t="shared" si="706"/>
        <v>#REF!</v>
      </c>
      <c r="U773" s="253" t="e">
        <f t="shared" si="706"/>
        <v>#REF!</v>
      </c>
      <c r="V773" s="253" t="e">
        <f t="shared" si="706"/>
        <v>#REF!</v>
      </c>
      <c r="W773" s="253" t="e">
        <f t="shared" si="706"/>
        <v>#REF!</v>
      </c>
      <c r="X773" s="253" t="e">
        <f t="shared" si="706"/>
        <v>#REF!</v>
      </c>
      <c r="Y773" s="253" t="e">
        <f t="shared" si="706"/>
        <v>#REF!</v>
      </c>
    </row>
    <row r="774" spans="1:25" ht="12.75" hidden="1" customHeight="1" x14ac:dyDescent="0.2">
      <c r="A774" s="255" t="s">
        <v>153</v>
      </c>
      <c r="B774" s="267">
        <v>803</v>
      </c>
      <c r="C774" s="248" t="s">
        <v>196</v>
      </c>
      <c r="D774" s="248" t="s">
        <v>200</v>
      </c>
      <c r="E774" s="248" t="s">
        <v>14</v>
      </c>
      <c r="F774" s="248" t="s">
        <v>154</v>
      </c>
      <c r="G774" s="253"/>
      <c r="H774" s="253"/>
      <c r="I774" s="253" t="e">
        <f>#REF!+G774</f>
        <v>#REF!</v>
      </c>
      <c r="J774" s="253" t="e">
        <f t="shared" si="750"/>
        <v>#REF!</v>
      </c>
      <c r="K774" s="253" t="e">
        <f t="shared" si="752"/>
        <v>#REF!</v>
      </c>
      <c r="L774" s="253" t="e">
        <f t="shared" si="751"/>
        <v>#REF!</v>
      </c>
      <c r="M774" s="253" t="e">
        <f t="shared" si="751"/>
        <v>#REF!</v>
      </c>
      <c r="N774" s="253" t="e">
        <f t="shared" si="751"/>
        <v>#REF!</v>
      </c>
      <c r="O774" s="253" t="e">
        <f t="shared" si="751"/>
        <v>#REF!</v>
      </c>
      <c r="P774" s="253" t="e">
        <f t="shared" si="751"/>
        <v>#REF!</v>
      </c>
      <c r="Q774" s="253" t="e">
        <f t="shared" si="751"/>
        <v>#REF!</v>
      </c>
      <c r="R774" s="253" t="e">
        <f t="shared" si="706"/>
        <v>#REF!</v>
      </c>
      <c r="S774" s="253" t="e">
        <f t="shared" si="706"/>
        <v>#REF!</v>
      </c>
      <c r="T774" s="253" t="e">
        <f t="shared" si="706"/>
        <v>#REF!</v>
      </c>
      <c r="U774" s="253" t="e">
        <f t="shared" si="706"/>
        <v>#REF!</v>
      </c>
      <c r="V774" s="253" t="e">
        <f t="shared" si="706"/>
        <v>#REF!</v>
      </c>
      <c r="W774" s="253" t="e">
        <f t="shared" si="706"/>
        <v>#REF!</v>
      </c>
      <c r="X774" s="253" t="e">
        <f t="shared" si="706"/>
        <v>#REF!</v>
      </c>
      <c r="Y774" s="253" t="e">
        <f t="shared" si="706"/>
        <v>#REF!</v>
      </c>
    </row>
    <row r="775" spans="1:25" ht="51" hidden="1" customHeight="1" x14ac:dyDescent="0.2">
      <c r="A775" s="255" t="s">
        <v>15</v>
      </c>
      <c r="B775" s="267">
        <v>803</v>
      </c>
      <c r="C775" s="248" t="s">
        <v>196</v>
      </c>
      <c r="D775" s="248" t="s">
        <v>200</v>
      </c>
      <c r="E775" s="248" t="s">
        <v>16</v>
      </c>
      <c r="F775" s="248"/>
      <c r="G775" s="253"/>
      <c r="H775" s="253"/>
      <c r="I775" s="253" t="e">
        <f>#REF!+G775</f>
        <v>#REF!</v>
      </c>
      <c r="J775" s="253" t="e">
        <f t="shared" si="750"/>
        <v>#REF!</v>
      </c>
      <c r="K775" s="253" t="e">
        <f t="shared" si="752"/>
        <v>#REF!</v>
      </c>
      <c r="L775" s="253" t="e">
        <f t="shared" si="751"/>
        <v>#REF!</v>
      </c>
      <c r="M775" s="253" t="e">
        <f t="shared" si="751"/>
        <v>#REF!</v>
      </c>
      <c r="N775" s="253" t="e">
        <f t="shared" si="751"/>
        <v>#REF!</v>
      </c>
      <c r="O775" s="253" t="e">
        <f t="shared" si="751"/>
        <v>#REF!</v>
      </c>
      <c r="P775" s="253" t="e">
        <f t="shared" si="751"/>
        <v>#REF!</v>
      </c>
      <c r="Q775" s="253" t="e">
        <f t="shared" si="751"/>
        <v>#REF!</v>
      </c>
      <c r="R775" s="253" t="e">
        <f t="shared" si="706"/>
        <v>#REF!</v>
      </c>
      <c r="S775" s="253" t="e">
        <f t="shared" si="706"/>
        <v>#REF!</v>
      </c>
      <c r="T775" s="253" t="e">
        <f t="shared" si="706"/>
        <v>#REF!</v>
      </c>
      <c r="U775" s="253" t="e">
        <f t="shared" si="706"/>
        <v>#REF!</v>
      </c>
      <c r="V775" s="253" t="e">
        <f t="shared" si="706"/>
        <v>#REF!</v>
      </c>
      <c r="W775" s="253" t="e">
        <f t="shared" si="706"/>
        <v>#REF!</v>
      </c>
      <c r="X775" s="253" t="e">
        <f t="shared" si="706"/>
        <v>#REF!</v>
      </c>
      <c r="Y775" s="253" t="e">
        <f t="shared" si="706"/>
        <v>#REF!</v>
      </c>
    </row>
    <row r="776" spans="1:25" ht="12.75" hidden="1" customHeight="1" x14ac:dyDescent="0.2">
      <c r="A776" s="255" t="s">
        <v>153</v>
      </c>
      <c r="B776" s="267">
        <v>803</v>
      </c>
      <c r="C776" s="248" t="s">
        <v>196</v>
      </c>
      <c r="D776" s="248" t="s">
        <v>200</v>
      </c>
      <c r="E776" s="248" t="s">
        <v>16</v>
      </c>
      <c r="F776" s="248" t="s">
        <v>154</v>
      </c>
      <c r="G776" s="253"/>
      <c r="H776" s="253"/>
      <c r="I776" s="253" t="e">
        <f>#REF!+G776</f>
        <v>#REF!</v>
      </c>
      <c r="J776" s="253" t="e">
        <f t="shared" si="750"/>
        <v>#REF!</v>
      </c>
      <c r="K776" s="253" t="e">
        <f t="shared" si="752"/>
        <v>#REF!</v>
      </c>
      <c r="L776" s="253" t="e">
        <f t="shared" si="751"/>
        <v>#REF!</v>
      </c>
      <c r="M776" s="253" t="e">
        <f t="shared" si="751"/>
        <v>#REF!</v>
      </c>
      <c r="N776" s="253" t="e">
        <f t="shared" si="751"/>
        <v>#REF!</v>
      </c>
      <c r="O776" s="253" t="e">
        <f t="shared" si="751"/>
        <v>#REF!</v>
      </c>
      <c r="P776" s="253" t="e">
        <f t="shared" si="751"/>
        <v>#REF!</v>
      </c>
      <c r="Q776" s="253" t="e">
        <f t="shared" si="751"/>
        <v>#REF!</v>
      </c>
      <c r="R776" s="253" t="e">
        <f t="shared" si="706"/>
        <v>#REF!</v>
      </c>
      <c r="S776" s="253" t="e">
        <f t="shared" si="706"/>
        <v>#REF!</v>
      </c>
      <c r="T776" s="253" t="e">
        <f t="shared" si="706"/>
        <v>#REF!</v>
      </c>
      <c r="U776" s="253" t="e">
        <f t="shared" si="706"/>
        <v>#REF!</v>
      </c>
      <c r="V776" s="253" t="e">
        <f t="shared" si="706"/>
        <v>#REF!</v>
      </c>
      <c r="W776" s="253" t="e">
        <f t="shared" si="706"/>
        <v>#REF!</v>
      </c>
      <c r="X776" s="253" t="e">
        <f t="shared" si="706"/>
        <v>#REF!</v>
      </c>
      <c r="Y776" s="253" t="e">
        <f t="shared" si="706"/>
        <v>#REF!</v>
      </c>
    </row>
    <row r="777" spans="1:25" ht="12.75" hidden="1" customHeight="1" x14ac:dyDescent="0.2">
      <c r="A777" s="255" t="s">
        <v>17</v>
      </c>
      <c r="B777" s="267">
        <v>803</v>
      </c>
      <c r="C777" s="248" t="s">
        <v>196</v>
      </c>
      <c r="D777" s="248" t="s">
        <v>200</v>
      </c>
      <c r="E777" s="248" t="s">
        <v>18</v>
      </c>
      <c r="F777" s="248"/>
      <c r="G777" s="253"/>
      <c r="H777" s="253"/>
      <c r="I777" s="253" t="e">
        <f>#REF!+G777</f>
        <v>#REF!</v>
      </c>
      <c r="J777" s="253" t="e">
        <f t="shared" si="750"/>
        <v>#REF!</v>
      </c>
      <c r="K777" s="253" t="e">
        <f t="shared" si="752"/>
        <v>#REF!</v>
      </c>
      <c r="L777" s="253" t="e">
        <f t="shared" si="751"/>
        <v>#REF!</v>
      </c>
      <c r="M777" s="253" t="e">
        <f t="shared" si="751"/>
        <v>#REF!</v>
      </c>
      <c r="N777" s="253" t="e">
        <f t="shared" si="751"/>
        <v>#REF!</v>
      </c>
      <c r="O777" s="253" t="e">
        <f t="shared" si="751"/>
        <v>#REF!</v>
      </c>
      <c r="P777" s="253" t="e">
        <f t="shared" si="751"/>
        <v>#REF!</v>
      </c>
      <c r="Q777" s="253" t="e">
        <f t="shared" si="751"/>
        <v>#REF!</v>
      </c>
      <c r="R777" s="253" t="e">
        <f t="shared" si="706"/>
        <v>#REF!</v>
      </c>
      <c r="S777" s="253" t="e">
        <f t="shared" si="706"/>
        <v>#REF!</v>
      </c>
      <c r="T777" s="253" t="e">
        <f t="shared" si="706"/>
        <v>#REF!</v>
      </c>
      <c r="U777" s="253" t="e">
        <f t="shared" si="706"/>
        <v>#REF!</v>
      </c>
      <c r="V777" s="253" t="e">
        <f t="shared" si="706"/>
        <v>#REF!</v>
      </c>
      <c r="W777" s="253" t="e">
        <f t="shared" si="706"/>
        <v>#REF!</v>
      </c>
      <c r="X777" s="253" t="e">
        <f t="shared" si="706"/>
        <v>#REF!</v>
      </c>
      <c r="Y777" s="253" t="e">
        <f t="shared" si="706"/>
        <v>#REF!</v>
      </c>
    </row>
    <row r="778" spans="1:25" ht="12.75" hidden="1" customHeight="1" x14ac:dyDescent="0.2">
      <c r="A778" s="255" t="s">
        <v>320</v>
      </c>
      <c r="B778" s="267">
        <v>803</v>
      </c>
      <c r="C778" s="248" t="s">
        <v>196</v>
      </c>
      <c r="D778" s="248" t="s">
        <v>200</v>
      </c>
      <c r="E778" s="248" t="s">
        <v>18</v>
      </c>
      <c r="F778" s="248" t="s">
        <v>321</v>
      </c>
      <c r="G778" s="253"/>
      <c r="H778" s="253"/>
      <c r="I778" s="253" t="e">
        <f>#REF!+G778</f>
        <v>#REF!</v>
      </c>
      <c r="J778" s="253" t="e">
        <f t="shared" si="750"/>
        <v>#REF!</v>
      </c>
      <c r="K778" s="253" t="e">
        <f t="shared" si="752"/>
        <v>#REF!</v>
      </c>
      <c r="L778" s="253" t="e">
        <f t="shared" si="751"/>
        <v>#REF!</v>
      </c>
      <c r="M778" s="253" t="e">
        <f t="shared" si="751"/>
        <v>#REF!</v>
      </c>
      <c r="N778" s="253" t="e">
        <f t="shared" si="751"/>
        <v>#REF!</v>
      </c>
      <c r="O778" s="253" t="e">
        <f t="shared" si="751"/>
        <v>#REF!</v>
      </c>
      <c r="P778" s="253" t="e">
        <f t="shared" si="751"/>
        <v>#REF!</v>
      </c>
      <c r="Q778" s="253" t="e">
        <f t="shared" si="751"/>
        <v>#REF!</v>
      </c>
      <c r="R778" s="253" t="e">
        <f t="shared" si="706"/>
        <v>#REF!</v>
      </c>
      <c r="S778" s="253" t="e">
        <f t="shared" si="706"/>
        <v>#REF!</v>
      </c>
      <c r="T778" s="253" t="e">
        <f t="shared" si="706"/>
        <v>#REF!</v>
      </c>
      <c r="U778" s="253" t="e">
        <f t="shared" si="706"/>
        <v>#REF!</v>
      </c>
      <c r="V778" s="253" t="e">
        <f t="shared" si="706"/>
        <v>#REF!</v>
      </c>
      <c r="W778" s="253" t="e">
        <f t="shared" si="706"/>
        <v>#REF!</v>
      </c>
      <c r="X778" s="253" t="e">
        <f t="shared" si="706"/>
        <v>#REF!</v>
      </c>
      <c r="Y778" s="253" t="e">
        <f t="shared" si="706"/>
        <v>#REF!</v>
      </c>
    </row>
    <row r="779" spans="1:25" ht="12.75" hidden="1" customHeight="1" x14ac:dyDescent="0.2">
      <c r="A779" s="440" t="s">
        <v>19</v>
      </c>
      <c r="B779" s="245">
        <v>803</v>
      </c>
      <c r="C779" s="246" t="s">
        <v>196</v>
      </c>
      <c r="D779" s="246" t="s">
        <v>202</v>
      </c>
      <c r="E779" s="246"/>
      <c r="F779" s="246"/>
      <c r="G779" s="253"/>
      <c r="H779" s="253"/>
      <c r="I779" s="253" t="e">
        <f>#REF!+G779</f>
        <v>#REF!</v>
      </c>
      <c r="J779" s="253" t="e">
        <f t="shared" si="750"/>
        <v>#REF!</v>
      </c>
      <c r="K779" s="253" t="e">
        <f t="shared" si="752"/>
        <v>#REF!</v>
      </c>
      <c r="L779" s="253" t="e">
        <f t="shared" si="751"/>
        <v>#REF!</v>
      </c>
      <c r="M779" s="253" t="e">
        <f t="shared" si="751"/>
        <v>#REF!</v>
      </c>
      <c r="N779" s="253" t="e">
        <f t="shared" si="751"/>
        <v>#REF!</v>
      </c>
      <c r="O779" s="253" t="e">
        <f t="shared" si="751"/>
        <v>#REF!</v>
      </c>
      <c r="P779" s="253" t="e">
        <f t="shared" si="751"/>
        <v>#REF!</v>
      </c>
      <c r="Q779" s="253" t="e">
        <f t="shared" si="751"/>
        <v>#REF!</v>
      </c>
      <c r="R779" s="253" t="e">
        <f t="shared" si="706"/>
        <v>#REF!</v>
      </c>
      <c r="S779" s="253" t="e">
        <f t="shared" si="706"/>
        <v>#REF!</v>
      </c>
      <c r="T779" s="253" t="e">
        <f t="shared" si="706"/>
        <v>#REF!</v>
      </c>
      <c r="U779" s="253" t="e">
        <f t="shared" si="706"/>
        <v>#REF!</v>
      </c>
      <c r="V779" s="253" t="e">
        <f t="shared" si="706"/>
        <v>#REF!</v>
      </c>
      <c r="W779" s="253" t="e">
        <f t="shared" si="706"/>
        <v>#REF!</v>
      </c>
      <c r="X779" s="253" t="e">
        <f t="shared" si="706"/>
        <v>#REF!</v>
      </c>
      <c r="Y779" s="253" t="e">
        <f t="shared" si="706"/>
        <v>#REF!</v>
      </c>
    </row>
    <row r="780" spans="1:25" ht="12.75" hidden="1" customHeight="1" x14ac:dyDescent="0.2">
      <c r="A780" s="255" t="s">
        <v>20</v>
      </c>
      <c r="B780" s="267">
        <v>803</v>
      </c>
      <c r="C780" s="248" t="s">
        <v>196</v>
      </c>
      <c r="D780" s="248" t="s">
        <v>202</v>
      </c>
      <c r="E780" s="248" t="s">
        <v>21</v>
      </c>
      <c r="F780" s="248"/>
      <c r="G780" s="253"/>
      <c r="H780" s="253"/>
      <c r="I780" s="253" t="e">
        <f>#REF!+G780</f>
        <v>#REF!</v>
      </c>
      <c r="J780" s="253" t="e">
        <f t="shared" si="750"/>
        <v>#REF!</v>
      </c>
      <c r="K780" s="253" t="e">
        <f t="shared" si="752"/>
        <v>#REF!</v>
      </c>
      <c r="L780" s="253" t="e">
        <f t="shared" si="751"/>
        <v>#REF!</v>
      </c>
      <c r="M780" s="253" t="e">
        <f t="shared" si="751"/>
        <v>#REF!</v>
      </c>
      <c r="N780" s="253" t="e">
        <f t="shared" si="751"/>
        <v>#REF!</v>
      </c>
      <c r="O780" s="253" t="e">
        <f t="shared" si="751"/>
        <v>#REF!</v>
      </c>
      <c r="P780" s="253" t="e">
        <f t="shared" si="751"/>
        <v>#REF!</v>
      </c>
      <c r="Q780" s="253" t="e">
        <f t="shared" si="751"/>
        <v>#REF!</v>
      </c>
      <c r="R780" s="253" t="e">
        <f t="shared" ref="R780:X816" si="753">P780+Q780</f>
        <v>#REF!</v>
      </c>
      <c r="S780" s="253" t="e">
        <f t="shared" si="753"/>
        <v>#REF!</v>
      </c>
      <c r="T780" s="253" t="e">
        <f t="shared" si="753"/>
        <v>#REF!</v>
      </c>
      <c r="U780" s="253" t="e">
        <f t="shared" si="753"/>
        <v>#REF!</v>
      </c>
      <c r="V780" s="253" t="e">
        <f t="shared" si="753"/>
        <v>#REF!</v>
      </c>
      <c r="W780" s="253" t="e">
        <f t="shared" si="753"/>
        <v>#REF!</v>
      </c>
      <c r="X780" s="253" t="e">
        <f t="shared" si="753"/>
        <v>#REF!</v>
      </c>
      <c r="Y780" s="253" t="e">
        <f t="shared" ref="Y780:Y843" si="754">W780+X780</f>
        <v>#REF!</v>
      </c>
    </row>
    <row r="781" spans="1:25" ht="12.75" hidden="1" customHeight="1" x14ac:dyDescent="0.2">
      <c r="A781" s="255" t="s">
        <v>22</v>
      </c>
      <c r="B781" s="267">
        <v>803</v>
      </c>
      <c r="C781" s="248" t="s">
        <v>196</v>
      </c>
      <c r="D781" s="248" t="s">
        <v>202</v>
      </c>
      <c r="E781" s="248" t="s">
        <v>23</v>
      </c>
      <c r="F781" s="248"/>
      <c r="G781" s="253"/>
      <c r="H781" s="253"/>
      <c r="I781" s="253" t="e">
        <f>#REF!+G781</f>
        <v>#REF!</v>
      </c>
      <c r="J781" s="253" t="e">
        <f t="shared" si="750"/>
        <v>#REF!</v>
      </c>
      <c r="K781" s="253" t="e">
        <f t="shared" si="752"/>
        <v>#REF!</v>
      </c>
      <c r="L781" s="253" t="e">
        <f t="shared" si="751"/>
        <v>#REF!</v>
      </c>
      <c r="M781" s="253" t="e">
        <f t="shared" si="751"/>
        <v>#REF!</v>
      </c>
      <c r="N781" s="253" t="e">
        <f t="shared" si="751"/>
        <v>#REF!</v>
      </c>
      <c r="O781" s="253" t="e">
        <f t="shared" si="751"/>
        <v>#REF!</v>
      </c>
      <c r="P781" s="253" t="e">
        <f t="shared" si="751"/>
        <v>#REF!</v>
      </c>
      <c r="Q781" s="253" t="e">
        <f t="shared" si="751"/>
        <v>#REF!</v>
      </c>
      <c r="R781" s="253" t="e">
        <f t="shared" si="753"/>
        <v>#REF!</v>
      </c>
      <c r="S781" s="253" t="e">
        <f t="shared" si="753"/>
        <v>#REF!</v>
      </c>
      <c r="T781" s="253" t="e">
        <f t="shared" si="753"/>
        <v>#REF!</v>
      </c>
      <c r="U781" s="253" t="e">
        <f t="shared" si="753"/>
        <v>#REF!</v>
      </c>
      <c r="V781" s="253" t="e">
        <f t="shared" si="753"/>
        <v>#REF!</v>
      </c>
      <c r="W781" s="253" t="e">
        <f t="shared" si="753"/>
        <v>#REF!</v>
      </c>
      <c r="X781" s="253" t="e">
        <f t="shared" si="753"/>
        <v>#REF!</v>
      </c>
      <c r="Y781" s="253" t="e">
        <f t="shared" si="754"/>
        <v>#REF!</v>
      </c>
    </row>
    <row r="782" spans="1:25" ht="12.75" hidden="1" customHeight="1" x14ac:dyDescent="0.2">
      <c r="A782" s="255" t="s">
        <v>24</v>
      </c>
      <c r="B782" s="267">
        <v>803</v>
      </c>
      <c r="C782" s="248" t="s">
        <v>196</v>
      </c>
      <c r="D782" s="248" t="s">
        <v>202</v>
      </c>
      <c r="E782" s="248" t="s">
        <v>23</v>
      </c>
      <c r="F782" s="248" t="s">
        <v>301</v>
      </c>
      <c r="G782" s="253"/>
      <c r="H782" s="253"/>
      <c r="I782" s="253" t="e">
        <f>#REF!+G782</f>
        <v>#REF!</v>
      </c>
      <c r="J782" s="253" t="e">
        <f t="shared" si="750"/>
        <v>#REF!</v>
      </c>
      <c r="K782" s="253" t="e">
        <f t="shared" si="752"/>
        <v>#REF!</v>
      </c>
      <c r="L782" s="253" t="e">
        <f t="shared" si="751"/>
        <v>#REF!</v>
      </c>
      <c r="M782" s="253" t="e">
        <f t="shared" si="751"/>
        <v>#REF!</v>
      </c>
      <c r="N782" s="253" t="e">
        <f t="shared" si="751"/>
        <v>#REF!</v>
      </c>
      <c r="O782" s="253" t="e">
        <f t="shared" si="751"/>
        <v>#REF!</v>
      </c>
      <c r="P782" s="253" t="e">
        <f t="shared" si="751"/>
        <v>#REF!</v>
      </c>
      <c r="Q782" s="253" t="e">
        <f t="shared" si="751"/>
        <v>#REF!</v>
      </c>
      <c r="R782" s="253" t="e">
        <f t="shared" si="753"/>
        <v>#REF!</v>
      </c>
      <c r="S782" s="253" t="e">
        <f t="shared" si="753"/>
        <v>#REF!</v>
      </c>
      <c r="T782" s="253" t="e">
        <f t="shared" si="753"/>
        <v>#REF!</v>
      </c>
      <c r="U782" s="253" t="e">
        <f t="shared" si="753"/>
        <v>#REF!</v>
      </c>
      <c r="V782" s="253" t="e">
        <f t="shared" si="753"/>
        <v>#REF!</v>
      </c>
      <c r="W782" s="253" t="e">
        <f t="shared" si="753"/>
        <v>#REF!</v>
      </c>
      <c r="X782" s="253" t="e">
        <f t="shared" si="753"/>
        <v>#REF!</v>
      </c>
      <c r="Y782" s="253" t="e">
        <f t="shared" si="754"/>
        <v>#REF!</v>
      </c>
    </row>
    <row r="783" spans="1:25" ht="12.75" hidden="1" customHeight="1" x14ac:dyDescent="0.2">
      <c r="A783" s="255" t="s">
        <v>320</v>
      </c>
      <c r="B783" s="267">
        <v>803</v>
      </c>
      <c r="C783" s="248" t="s">
        <v>196</v>
      </c>
      <c r="D783" s="248" t="s">
        <v>202</v>
      </c>
      <c r="E783" s="248" t="s">
        <v>23</v>
      </c>
      <c r="F783" s="248" t="s">
        <v>321</v>
      </c>
      <c r="G783" s="253"/>
      <c r="H783" s="253"/>
      <c r="I783" s="253" t="e">
        <f>#REF!+G783</f>
        <v>#REF!</v>
      </c>
      <c r="J783" s="253" t="e">
        <f t="shared" si="750"/>
        <v>#REF!</v>
      </c>
      <c r="K783" s="253" t="e">
        <f t="shared" si="752"/>
        <v>#REF!</v>
      </c>
      <c r="L783" s="253" t="e">
        <f t="shared" si="751"/>
        <v>#REF!</v>
      </c>
      <c r="M783" s="253" t="e">
        <f t="shared" si="751"/>
        <v>#REF!</v>
      </c>
      <c r="N783" s="253" t="e">
        <f t="shared" si="751"/>
        <v>#REF!</v>
      </c>
      <c r="O783" s="253" t="e">
        <f t="shared" si="751"/>
        <v>#REF!</v>
      </c>
      <c r="P783" s="253" t="e">
        <f t="shared" si="751"/>
        <v>#REF!</v>
      </c>
      <c r="Q783" s="253" t="e">
        <f t="shared" si="751"/>
        <v>#REF!</v>
      </c>
      <c r="R783" s="253" t="e">
        <f t="shared" si="753"/>
        <v>#REF!</v>
      </c>
      <c r="S783" s="253" t="e">
        <f t="shared" si="753"/>
        <v>#REF!</v>
      </c>
      <c r="T783" s="253" t="e">
        <f t="shared" si="753"/>
        <v>#REF!</v>
      </c>
      <c r="U783" s="253" t="e">
        <f t="shared" si="753"/>
        <v>#REF!</v>
      </c>
      <c r="V783" s="253" t="e">
        <f t="shared" si="753"/>
        <v>#REF!</v>
      </c>
      <c r="W783" s="253" t="e">
        <f t="shared" si="753"/>
        <v>#REF!</v>
      </c>
      <c r="X783" s="253" t="e">
        <f t="shared" si="753"/>
        <v>#REF!</v>
      </c>
      <c r="Y783" s="253" t="e">
        <f t="shared" si="754"/>
        <v>#REF!</v>
      </c>
    </row>
    <row r="784" spans="1:25" ht="12.75" hidden="1" customHeight="1" x14ac:dyDescent="0.2">
      <c r="A784" s="255" t="s">
        <v>149</v>
      </c>
      <c r="B784" s="267">
        <v>803</v>
      </c>
      <c r="C784" s="248" t="s">
        <v>196</v>
      </c>
      <c r="D784" s="248" t="s">
        <v>202</v>
      </c>
      <c r="E784" s="248" t="s">
        <v>23</v>
      </c>
      <c r="F784" s="248" t="s">
        <v>150</v>
      </c>
      <c r="G784" s="253"/>
      <c r="H784" s="253"/>
      <c r="I784" s="253" t="e">
        <f>#REF!+G784</f>
        <v>#REF!</v>
      </c>
      <c r="J784" s="253" t="e">
        <f t="shared" si="750"/>
        <v>#REF!</v>
      </c>
      <c r="K784" s="253" t="e">
        <f t="shared" si="752"/>
        <v>#REF!</v>
      </c>
      <c r="L784" s="253" t="e">
        <f t="shared" si="751"/>
        <v>#REF!</v>
      </c>
      <c r="M784" s="253" t="e">
        <f t="shared" si="751"/>
        <v>#REF!</v>
      </c>
      <c r="N784" s="253" t="e">
        <f t="shared" si="751"/>
        <v>#REF!</v>
      </c>
      <c r="O784" s="253" t="e">
        <f t="shared" si="751"/>
        <v>#REF!</v>
      </c>
      <c r="P784" s="253" t="e">
        <f t="shared" si="751"/>
        <v>#REF!</v>
      </c>
      <c r="Q784" s="253" t="e">
        <f t="shared" si="751"/>
        <v>#REF!</v>
      </c>
      <c r="R784" s="253" t="e">
        <f t="shared" si="753"/>
        <v>#REF!</v>
      </c>
      <c r="S784" s="253" t="e">
        <f t="shared" si="753"/>
        <v>#REF!</v>
      </c>
      <c r="T784" s="253" t="e">
        <f t="shared" si="753"/>
        <v>#REF!</v>
      </c>
      <c r="U784" s="253" t="e">
        <f t="shared" si="753"/>
        <v>#REF!</v>
      </c>
      <c r="V784" s="253" t="e">
        <f t="shared" si="753"/>
        <v>#REF!</v>
      </c>
      <c r="W784" s="253" t="e">
        <f t="shared" si="753"/>
        <v>#REF!</v>
      </c>
      <c r="X784" s="253" t="e">
        <f t="shared" si="753"/>
        <v>#REF!</v>
      </c>
      <c r="Y784" s="253" t="e">
        <f t="shared" si="754"/>
        <v>#REF!</v>
      </c>
    </row>
    <row r="785" spans="1:25" ht="12.75" hidden="1" customHeight="1" x14ac:dyDescent="0.2">
      <c r="A785" s="440" t="s">
        <v>25</v>
      </c>
      <c r="B785" s="245">
        <v>803</v>
      </c>
      <c r="C785" s="246" t="s">
        <v>200</v>
      </c>
      <c r="D785" s="246"/>
      <c r="E785" s="246"/>
      <c r="F785" s="246"/>
      <c r="G785" s="253"/>
      <c r="H785" s="253"/>
      <c r="I785" s="253" t="e">
        <f>#REF!+G785</f>
        <v>#REF!</v>
      </c>
      <c r="J785" s="253" t="e">
        <f t="shared" si="750"/>
        <v>#REF!</v>
      </c>
      <c r="K785" s="253" t="e">
        <f t="shared" si="752"/>
        <v>#REF!</v>
      </c>
      <c r="L785" s="253" t="e">
        <f t="shared" si="751"/>
        <v>#REF!</v>
      </c>
      <c r="M785" s="253" t="e">
        <f t="shared" si="751"/>
        <v>#REF!</v>
      </c>
      <c r="N785" s="253" t="e">
        <f t="shared" si="751"/>
        <v>#REF!</v>
      </c>
      <c r="O785" s="253" t="e">
        <f t="shared" si="751"/>
        <v>#REF!</v>
      </c>
      <c r="P785" s="253" t="e">
        <f t="shared" si="751"/>
        <v>#REF!</v>
      </c>
      <c r="Q785" s="253" t="e">
        <f t="shared" si="751"/>
        <v>#REF!</v>
      </c>
      <c r="R785" s="253" t="e">
        <f t="shared" si="753"/>
        <v>#REF!</v>
      </c>
      <c r="S785" s="253" t="e">
        <f t="shared" si="753"/>
        <v>#REF!</v>
      </c>
      <c r="T785" s="253" t="e">
        <f t="shared" si="753"/>
        <v>#REF!</v>
      </c>
      <c r="U785" s="253" t="e">
        <f t="shared" si="753"/>
        <v>#REF!</v>
      </c>
      <c r="V785" s="253" t="e">
        <f t="shared" si="753"/>
        <v>#REF!</v>
      </c>
      <c r="W785" s="253" t="e">
        <f t="shared" si="753"/>
        <v>#REF!</v>
      </c>
      <c r="X785" s="253" t="e">
        <f t="shared" si="753"/>
        <v>#REF!</v>
      </c>
      <c r="Y785" s="253" t="e">
        <f t="shared" si="754"/>
        <v>#REF!</v>
      </c>
    </row>
    <row r="786" spans="1:25" ht="25.5" hidden="1" customHeight="1" x14ac:dyDescent="0.2">
      <c r="A786" s="440" t="s">
        <v>26</v>
      </c>
      <c r="B786" s="245">
        <v>803</v>
      </c>
      <c r="C786" s="246" t="s">
        <v>200</v>
      </c>
      <c r="D786" s="246" t="s">
        <v>194</v>
      </c>
      <c r="E786" s="248"/>
      <c r="F786" s="248"/>
      <c r="G786" s="253"/>
      <c r="H786" s="253"/>
      <c r="I786" s="253" t="e">
        <f>#REF!+G786</f>
        <v>#REF!</v>
      </c>
      <c r="J786" s="253" t="e">
        <f t="shared" si="750"/>
        <v>#REF!</v>
      </c>
      <c r="K786" s="253" t="e">
        <f t="shared" si="752"/>
        <v>#REF!</v>
      </c>
      <c r="L786" s="253" t="e">
        <f t="shared" si="751"/>
        <v>#REF!</v>
      </c>
      <c r="M786" s="253" t="e">
        <f t="shared" si="751"/>
        <v>#REF!</v>
      </c>
      <c r="N786" s="253" t="e">
        <f t="shared" si="751"/>
        <v>#REF!</v>
      </c>
      <c r="O786" s="253" t="e">
        <f t="shared" si="751"/>
        <v>#REF!</v>
      </c>
      <c r="P786" s="253" t="e">
        <f t="shared" si="751"/>
        <v>#REF!</v>
      </c>
      <c r="Q786" s="253" t="e">
        <f t="shared" si="751"/>
        <v>#REF!</v>
      </c>
      <c r="R786" s="253" t="e">
        <f t="shared" si="753"/>
        <v>#REF!</v>
      </c>
      <c r="S786" s="253" t="e">
        <f t="shared" si="753"/>
        <v>#REF!</v>
      </c>
      <c r="T786" s="253" t="e">
        <f t="shared" si="753"/>
        <v>#REF!</v>
      </c>
      <c r="U786" s="253" t="e">
        <f t="shared" si="753"/>
        <v>#REF!</v>
      </c>
      <c r="V786" s="253" t="e">
        <f t="shared" si="753"/>
        <v>#REF!</v>
      </c>
      <c r="W786" s="253" t="e">
        <f t="shared" si="753"/>
        <v>#REF!</v>
      </c>
      <c r="X786" s="253" t="e">
        <f t="shared" si="753"/>
        <v>#REF!</v>
      </c>
      <c r="Y786" s="253" t="e">
        <f t="shared" si="754"/>
        <v>#REF!</v>
      </c>
    </row>
    <row r="787" spans="1:25" ht="12.75" hidden="1" customHeight="1" x14ac:dyDescent="0.2">
      <c r="A787" s="255" t="s">
        <v>27</v>
      </c>
      <c r="B787" s="267">
        <v>803</v>
      </c>
      <c r="C787" s="248" t="s">
        <v>200</v>
      </c>
      <c r="D787" s="248" t="s">
        <v>194</v>
      </c>
      <c r="E787" s="248" t="s">
        <v>28</v>
      </c>
      <c r="F787" s="248"/>
      <c r="G787" s="253"/>
      <c r="H787" s="253"/>
      <c r="I787" s="253" t="e">
        <f>#REF!+G787</f>
        <v>#REF!</v>
      </c>
      <c r="J787" s="253" t="e">
        <f t="shared" si="750"/>
        <v>#REF!</v>
      </c>
      <c r="K787" s="253" t="e">
        <f t="shared" si="752"/>
        <v>#REF!</v>
      </c>
      <c r="L787" s="253" t="e">
        <f t="shared" si="751"/>
        <v>#REF!</v>
      </c>
      <c r="M787" s="253" t="e">
        <f t="shared" si="751"/>
        <v>#REF!</v>
      </c>
      <c r="N787" s="253" t="e">
        <f t="shared" si="751"/>
        <v>#REF!</v>
      </c>
      <c r="O787" s="253" t="e">
        <f t="shared" si="751"/>
        <v>#REF!</v>
      </c>
      <c r="P787" s="253" t="e">
        <f t="shared" si="751"/>
        <v>#REF!</v>
      </c>
      <c r="Q787" s="253" t="e">
        <f t="shared" si="751"/>
        <v>#REF!</v>
      </c>
      <c r="R787" s="253" t="e">
        <f t="shared" si="753"/>
        <v>#REF!</v>
      </c>
      <c r="S787" s="253" t="e">
        <f t="shared" si="753"/>
        <v>#REF!</v>
      </c>
      <c r="T787" s="253" t="e">
        <f t="shared" si="753"/>
        <v>#REF!</v>
      </c>
      <c r="U787" s="253" t="e">
        <f t="shared" si="753"/>
        <v>#REF!</v>
      </c>
      <c r="V787" s="253" t="e">
        <f t="shared" si="753"/>
        <v>#REF!</v>
      </c>
      <c r="W787" s="253" t="e">
        <f t="shared" si="753"/>
        <v>#REF!</v>
      </c>
      <c r="X787" s="253" t="e">
        <f t="shared" si="753"/>
        <v>#REF!</v>
      </c>
      <c r="Y787" s="253" t="e">
        <f t="shared" si="754"/>
        <v>#REF!</v>
      </c>
    </row>
    <row r="788" spans="1:25" ht="12.75" hidden="1" customHeight="1" x14ac:dyDescent="0.2">
      <c r="A788" s="255" t="s">
        <v>299</v>
      </c>
      <c r="B788" s="267">
        <v>803</v>
      </c>
      <c r="C788" s="248" t="s">
        <v>200</v>
      </c>
      <c r="D788" s="248" t="s">
        <v>194</v>
      </c>
      <c r="E788" s="248" t="s">
        <v>29</v>
      </c>
      <c r="F788" s="248"/>
      <c r="G788" s="253"/>
      <c r="H788" s="253"/>
      <c r="I788" s="253" t="e">
        <f>#REF!+G788</f>
        <v>#REF!</v>
      </c>
      <c r="J788" s="253" t="e">
        <f t="shared" si="750"/>
        <v>#REF!</v>
      </c>
      <c r="K788" s="253" t="e">
        <f t="shared" si="752"/>
        <v>#REF!</v>
      </c>
      <c r="L788" s="253" t="e">
        <f t="shared" si="751"/>
        <v>#REF!</v>
      </c>
      <c r="M788" s="253" t="e">
        <f t="shared" si="751"/>
        <v>#REF!</v>
      </c>
      <c r="N788" s="253" t="e">
        <f t="shared" si="751"/>
        <v>#REF!</v>
      </c>
      <c r="O788" s="253" t="e">
        <f t="shared" si="751"/>
        <v>#REF!</v>
      </c>
      <c r="P788" s="253" t="e">
        <f t="shared" si="751"/>
        <v>#REF!</v>
      </c>
      <c r="Q788" s="253" t="e">
        <f t="shared" si="751"/>
        <v>#REF!</v>
      </c>
      <c r="R788" s="253" t="e">
        <f t="shared" si="753"/>
        <v>#REF!</v>
      </c>
      <c r="S788" s="253" t="e">
        <f t="shared" si="753"/>
        <v>#REF!</v>
      </c>
      <c r="T788" s="253" t="e">
        <f t="shared" si="753"/>
        <v>#REF!</v>
      </c>
      <c r="U788" s="253" t="e">
        <f t="shared" si="753"/>
        <v>#REF!</v>
      </c>
      <c r="V788" s="253" t="e">
        <f t="shared" si="753"/>
        <v>#REF!</v>
      </c>
      <c r="W788" s="253" t="e">
        <f t="shared" si="753"/>
        <v>#REF!</v>
      </c>
      <c r="X788" s="253" t="e">
        <f t="shared" si="753"/>
        <v>#REF!</v>
      </c>
      <c r="Y788" s="253" t="e">
        <f t="shared" si="754"/>
        <v>#REF!</v>
      </c>
    </row>
    <row r="789" spans="1:25" ht="12.75" hidden="1" customHeight="1" x14ac:dyDescent="0.2">
      <c r="A789" s="255" t="s">
        <v>300</v>
      </c>
      <c r="B789" s="267">
        <v>803</v>
      </c>
      <c r="C789" s="248" t="s">
        <v>200</v>
      </c>
      <c r="D789" s="248" t="s">
        <v>194</v>
      </c>
      <c r="E789" s="248" t="s">
        <v>29</v>
      </c>
      <c r="F789" s="248" t="s">
        <v>301</v>
      </c>
      <c r="G789" s="253"/>
      <c r="H789" s="253"/>
      <c r="I789" s="253" t="e">
        <f>#REF!+G789</f>
        <v>#REF!</v>
      </c>
      <c r="J789" s="253" t="e">
        <f t="shared" si="750"/>
        <v>#REF!</v>
      </c>
      <c r="K789" s="253" t="e">
        <f t="shared" si="752"/>
        <v>#REF!</v>
      </c>
      <c r="L789" s="253" t="e">
        <f t="shared" si="751"/>
        <v>#REF!</v>
      </c>
      <c r="M789" s="253" t="e">
        <f t="shared" si="751"/>
        <v>#REF!</v>
      </c>
      <c r="N789" s="253" t="e">
        <f t="shared" si="751"/>
        <v>#REF!</v>
      </c>
      <c r="O789" s="253" t="e">
        <f t="shared" si="751"/>
        <v>#REF!</v>
      </c>
      <c r="P789" s="253" t="e">
        <f t="shared" si="751"/>
        <v>#REF!</v>
      </c>
      <c r="Q789" s="253" t="e">
        <f t="shared" si="751"/>
        <v>#REF!</v>
      </c>
      <c r="R789" s="253" t="e">
        <f t="shared" si="753"/>
        <v>#REF!</v>
      </c>
      <c r="S789" s="253" t="e">
        <f t="shared" si="753"/>
        <v>#REF!</v>
      </c>
      <c r="T789" s="253" t="e">
        <f t="shared" si="753"/>
        <v>#REF!</v>
      </c>
      <c r="U789" s="253" t="e">
        <f t="shared" si="753"/>
        <v>#REF!</v>
      </c>
      <c r="V789" s="253" t="e">
        <f t="shared" si="753"/>
        <v>#REF!</v>
      </c>
      <c r="W789" s="253" t="e">
        <f t="shared" si="753"/>
        <v>#REF!</v>
      </c>
      <c r="X789" s="253" t="e">
        <f t="shared" si="753"/>
        <v>#REF!</v>
      </c>
      <c r="Y789" s="253" t="e">
        <f t="shared" si="754"/>
        <v>#REF!</v>
      </c>
    </row>
    <row r="790" spans="1:25" ht="12.75" hidden="1" customHeight="1" x14ac:dyDescent="0.2">
      <c r="A790" s="255" t="s">
        <v>338</v>
      </c>
      <c r="B790" s="267">
        <v>803</v>
      </c>
      <c r="C790" s="248" t="s">
        <v>200</v>
      </c>
      <c r="D790" s="248" t="s">
        <v>194</v>
      </c>
      <c r="E790" s="248" t="s">
        <v>29</v>
      </c>
      <c r="F790" s="248" t="s">
        <v>339</v>
      </c>
      <c r="G790" s="253"/>
      <c r="H790" s="253"/>
      <c r="I790" s="253" t="e">
        <f>#REF!+G790</f>
        <v>#REF!</v>
      </c>
      <c r="J790" s="253" t="e">
        <f t="shared" si="750"/>
        <v>#REF!</v>
      </c>
      <c r="K790" s="253" t="e">
        <f t="shared" si="752"/>
        <v>#REF!</v>
      </c>
      <c r="L790" s="253" t="e">
        <f t="shared" si="751"/>
        <v>#REF!</v>
      </c>
      <c r="M790" s="253" t="e">
        <f t="shared" si="751"/>
        <v>#REF!</v>
      </c>
      <c r="N790" s="253" t="e">
        <f t="shared" si="751"/>
        <v>#REF!</v>
      </c>
      <c r="O790" s="253" t="e">
        <f t="shared" si="751"/>
        <v>#REF!</v>
      </c>
      <c r="P790" s="253" t="e">
        <f t="shared" si="751"/>
        <v>#REF!</v>
      </c>
      <c r="Q790" s="253" t="e">
        <f t="shared" si="751"/>
        <v>#REF!</v>
      </c>
      <c r="R790" s="253" t="e">
        <f t="shared" si="753"/>
        <v>#REF!</v>
      </c>
      <c r="S790" s="253" t="e">
        <f t="shared" si="753"/>
        <v>#REF!</v>
      </c>
      <c r="T790" s="253" t="e">
        <f t="shared" si="753"/>
        <v>#REF!</v>
      </c>
      <c r="U790" s="253" t="e">
        <f t="shared" si="753"/>
        <v>#REF!</v>
      </c>
      <c r="V790" s="253" t="e">
        <f t="shared" si="753"/>
        <v>#REF!</v>
      </c>
      <c r="W790" s="253" t="e">
        <f t="shared" si="753"/>
        <v>#REF!</v>
      </c>
      <c r="X790" s="253" t="e">
        <f t="shared" si="753"/>
        <v>#REF!</v>
      </c>
      <c r="Y790" s="253" t="e">
        <f t="shared" si="754"/>
        <v>#REF!</v>
      </c>
    </row>
    <row r="791" spans="1:25" ht="25.5" hidden="1" customHeight="1" x14ac:dyDescent="0.2">
      <c r="A791" s="255" t="s">
        <v>147</v>
      </c>
      <c r="B791" s="267">
        <v>803</v>
      </c>
      <c r="C791" s="248" t="s">
        <v>200</v>
      </c>
      <c r="D791" s="248" t="s">
        <v>194</v>
      </c>
      <c r="E791" s="248" t="s">
        <v>30</v>
      </c>
      <c r="F791" s="248"/>
      <c r="G791" s="253"/>
      <c r="H791" s="253"/>
      <c r="I791" s="253" t="e">
        <f>#REF!+G791</f>
        <v>#REF!</v>
      </c>
      <c r="J791" s="253" t="e">
        <f t="shared" si="750"/>
        <v>#REF!</v>
      </c>
      <c r="K791" s="253" t="e">
        <f t="shared" si="752"/>
        <v>#REF!</v>
      </c>
      <c r="L791" s="253" t="e">
        <f t="shared" si="751"/>
        <v>#REF!</v>
      </c>
      <c r="M791" s="253" t="e">
        <f t="shared" si="751"/>
        <v>#REF!</v>
      </c>
      <c r="N791" s="253" t="e">
        <f t="shared" si="751"/>
        <v>#REF!</v>
      </c>
      <c r="O791" s="253" t="e">
        <f t="shared" si="751"/>
        <v>#REF!</v>
      </c>
      <c r="P791" s="253" t="e">
        <f t="shared" si="751"/>
        <v>#REF!</v>
      </c>
      <c r="Q791" s="253" t="e">
        <f t="shared" si="751"/>
        <v>#REF!</v>
      </c>
      <c r="R791" s="253" t="e">
        <f t="shared" si="753"/>
        <v>#REF!</v>
      </c>
      <c r="S791" s="253" t="e">
        <f t="shared" si="753"/>
        <v>#REF!</v>
      </c>
      <c r="T791" s="253" t="e">
        <f t="shared" si="753"/>
        <v>#REF!</v>
      </c>
      <c r="U791" s="253" t="e">
        <f t="shared" si="753"/>
        <v>#REF!</v>
      </c>
      <c r="V791" s="253" t="e">
        <f t="shared" si="753"/>
        <v>#REF!</v>
      </c>
      <c r="W791" s="253" t="e">
        <f t="shared" si="753"/>
        <v>#REF!</v>
      </c>
      <c r="X791" s="253" t="e">
        <f t="shared" si="753"/>
        <v>#REF!</v>
      </c>
      <c r="Y791" s="253" t="e">
        <f t="shared" si="754"/>
        <v>#REF!</v>
      </c>
    </row>
    <row r="792" spans="1:25" ht="12.75" hidden="1" customHeight="1" x14ac:dyDescent="0.2">
      <c r="A792" s="255" t="s">
        <v>300</v>
      </c>
      <c r="B792" s="267">
        <v>803</v>
      </c>
      <c r="C792" s="248" t="s">
        <v>200</v>
      </c>
      <c r="D792" s="248" t="s">
        <v>194</v>
      </c>
      <c r="E792" s="248" t="s">
        <v>30</v>
      </c>
      <c r="F792" s="248" t="s">
        <v>301</v>
      </c>
      <c r="G792" s="253"/>
      <c r="H792" s="253"/>
      <c r="I792" s="253" t="e">
        <f>#REF!+G792</f>
        <v>#REF!</v>
      </c>
      <c r="J792" s="253" t="e">
        <f t="shared" si="750"/>
        <v>#REF!</v>
      </c>
      <c r="K792" s="253" t="e">
        <f t="shared" si="752"/>
        <v>#REF!</v>
      </c>
      <c r="L792" s="253" t="e">
        <f t="shared" si="751"/>
        <v>#REF!</v>
      </c>
      <c r="M792" s="253" t="e">
        <f t="shared" si="751"/>
        <v>#REF!</v>
      </c>
      <c r="N792" s="253" t="e">
        <f t="shared" si="751"/>
        <v>#REF!</v>
      </c>
      <c r="O792" s="253" t="e">
        <f t="shared" si="751"/>
        <v>#REF!</v>
      </c>
      <c r="P792" s="253" t="e">
        <f t="shared" si="751"/>
        <v>#REF!</v>
      </c>
      <c r="Q792" s="253" t="e">
        <f t="shared" si="751"/>
        <v>#REF!</v>
      </c>
      <c r="R792" s="253" t="e">
        <f t="shared" si="753"/>
        <v>#REF!</v>
      </c>
      <c r="S792" s="253" t="e">
        <f t="shared" si="753"/>
        <v>#REF!</v>
      </c>
      <c r="T792" s="253" t="e">
        <f t="shared" si="753"/>
        <v>#REF!</v>
      </c>
      <c r="U792" s="253" t="e">
        <f t="shared" si="753"/>
        <v>#REF!</v>
      </c>
      <c r="V792" s="253" t="e">
        <f t="shared" si="753"/>
        <v>#REF!</v>
      </c>
      <c r="W792" s="253" t="e">
        <f t="shared" si="753"/>
        <v>#REF!</v>
      </c>
      <c r="X792" s="253" t="e">
        <f t="shared" si="753"/>
        <v>#REF!</v>
      </c>
      <c r="Y792" s="253" t="e">
        <f t="shared" si="754"/>
        <v>#REF!</v>
      </c>
    </row>
    <row r="793" spans="1:25" ht="12.75" hidden="1" customHeight="1" x14ac:dyDescent="0.2">
      <c r="A793" s="255" t="s">
        <v>324</v>
      </c>
      <c r="B793" s="267">
        <v>803</v>
      </c>
      <c r="C793" s="248" t="s">
        <v>200</v>
      </c>
      <c r="D793" s="248" t="s">
        <v>194</v>
      </c>
      <c r="E793" s="248" t="s">
        <v>325</v>
      </c>
      <c r="F793" s="248"/>
      <c r="G793" s="253"/>
      <c r="H793" s="253"/>
      <c r="I793" s="253" t="e">
        <f>#REF!+G793</f>
        <v>#REF!</v>
      </c>
      <c r="J793" s="253" t="e">
        <f t="shared" si="750"/>
        <v>#REF!</v>
      </c>
      <c r="K793" s="253" t="e">
        <f t="shared" si="752"/>
        <v>#REF!</v>
      </c>
      <c r="L793" s="253" t="e">
        <f t="shared" si="751"/>
        <v>#REF!</v>
      </c>
      <c r="M793" s="253" t="e">
        <f t="shared" si="751"/>
        <v>#REF!</v>
      </c>
      <c r="N793" s="253" t="e">
        <f t="shared" si="751"/>
        <v>#REF!</v>
      </c>
      <c r="O793" s="253" t="e">
        <f t="shared" si="751"/>
        <v>#REF!</v>
      </c>
      <c r="P793" s="253" t="e">
        <f t="shared" si="751"/>
        <v>#REF!</v>
      </c>
      <c r="Q793" s="253" t="e">
        <f t="shared" si="751"/>
        <v>#REF!</v>
      </c>
      <c r="R793" s="253" t="e">
        <f t="shared" si="753"/>
        <v>#REF!</v>
      </c>
      <c r="S793" s="253" t="e">
        <f t="shared" si="753"/>
        <v>#REF!</v>
      </c>
      <c r="T793" s="253" t="e">
        <f t="shared" si="753"/>
        <v>#REF!</v>
      </c>
      <c r="U793" s="253" t="e">
        <f t="shared" si="753"/>
        <v>#REF!</v>
      </c>
      <c r="V793" s="253" t="e">
        <f t="shared" si="753"/>
        <v>#REF!</v>
      </c>
      <c r="W793" s="253" t="e">
        <f t="shared" si="753"/>
        <v>#REF!</v>
      </c>
      <c r="X793" s="253" t="e">
        <f t="shared" si="753"/>
        <v>#REF!</v>
      </c>
      <c r="Y793" s="253" t="e">
        <f t="shared" si="754"/>
        <v>#REF!</v>
      </c>
    </row>
    <row r="794" spans="1:25" ht="25.5" hidden="1" customHeight="1" x14ac:dyDescent="0.2">
      <c r="A794" s="255" t="s">
        <v>31</v>
      </c>
      <c r="B794" s="267">
        <v>803</v>
      </c>
      <c r="C794" s="248" t="s">
        <v>200</v>
      </c>
      <c r="D794" s="248" t="s">
        <v>194</v>
      </c>
      <c r="E794" s="248" t="s">
        <v>32</v>
      </c>
      <c r="F794" s="248"/>
      <c r="G794" s="253"/>
      <c r="H794" s="253"/>
      <c r="I794" s="253" t="e">
        <f>#REF!+G794</f>
        <v>#REF!</v>
      </c>
      <c r="J794" s="253" t="e">
        <f t="shared" si="750"/>
        <v>#REF!</v>
      </c>
      <c r="K794" s="253" t="e">
        <f t="shared" si="752"/>
        <v>#REF!</v>
      </c>
      <c r="L794" s="253" t="e">
        <f t="shared" si="751"/>
        <v>#REF!</v>
      </c>
      <c r="M794" s="253" t="e">
        <f t="shared" si="751"/>
        <v>#REF!</v>
      </c>
      <c r="N794" s="253" t="e">
        <f t="shared" si="751"/>
        <v>#REF!</v>
      </c>
      <c r="O794" s="253" t="e">
        <f t="shared" si="751"/>
        <v>#REF!</v>
      </c>
      <c r="P794" s="253" t="e">
        <f t="shared" si="751"/>
        <v>#REF!</v>
      </c>
      <c r="Q794" s="253" t="e">
        <f t="shared" si="751"/>
        <v>#REF!</v>
      </c>
      <c r="R794" s="253" t="e">
        <f t="shared" si="753"/>
        <v>#REF!</v>
      </c>
      <c r="S794" s="253" t="e">
        <f t="shared" si="753"/>
        <v>#REF!</v>
      </c>
      <c r="T794" s="253" t="e">
        <f t="shared" si="753"/>
        <v>#REF!</v>
      </c>
      <c r="U794" s="253" t="e">
        <f t="shared" si="753"/>
        <v>#REF!</v>
      </c>
      <c r="V794" s="253" t="e">
        <f t="shared" si="753"/>
        <v>#REF!</v>
      </c>
      <c r="W794" s="253" t="e">
        <f t="shared" si="753"/>
        <v>#REF!</v>
      </c>
      <c r="X794" s="253" t="e">
        <f t="shared" si="753"/>
        <v>#REF!</v>
      </c>
      <c r="Y794" s="253" t="e">
        <f t="shared" si="754"/>
        <v>#REF!</v>
      </c>
    </row>
    <row r="795" spans="1:25" ht="12.75" hidden="1" customHeight="1" x14ac:dyDescent="0.2">
      <c r="A795" s="255" t="s">
        <v>320</v>
      </c>
      <c r="B795" s="267">
        <v>803</v>
      </c>
      <c r="C795" s="248" t="s">
        <v>200</v>
      </c>
      <c r="D795" s="248" t="s">
        <v>194</v>
      </c>
      <c r="E795" s="248" t="s">
        <v>32</v>
      </c>
      <c r="F795" s="248" t="s">
        <v>321</v>
      </c>
      <c r="G795" s="253"/>
      <c r="H795" s="253"/>
      <c r="I795" s="253" t="e">
        <f>#REF!+G795</f>
        <v>#REF!</v>
      </c>
      <c r="J795" s="253" t="e">
        <f t="shared" si="750"/>
        <v>#REF!</v>
      </c>
      <c r="K795" s="253" t="e">
        <f t="shared" si="752"/>
        <v>#REF!</v>
      </c>
      <c r="L795" s="253" t="e">
        <f t="shared" si="751"/>
        <v>#REF!</v>
      </c>
      <c r="M795" s="253" t="e">
        <f t="shared" si="751"/>
        <v>#REF!</v>
      </c>
      <c r="N795" s="253" t="e">
        <f t="shared" si="751"/>
        <v>#REF!</v>
      </c>
      <c r="O795" s="253" t="e">
        <f t="shared" si="751"/>
        <v>#REF!</v>
      </c>
      <c r="P795" s="253" t="e">
        <f t="shared" si="751"/>
        <v>#REF!</v>
      </c>
      <c r="Q795" s="253" t="e">
        <f t="shared" si="751"/>
        <v>#REF!</v>
      </c>
      <c r="R795" s="253" t="e">
        <f t="shared" si="753"/>
        <v>#REF!</v>
      </c>
      <c r="S795" s="253" t="e">
        <f t="shared" si="753"/>
        <v>#REF!</v>
      </c>
      <c r="T795" s="253" t="e">
        <f t="shared" si="753"/>
        <v>#REF!</v>
      </c>
      <c r="U795" s="253" t="e">
        <f t="shared" si="753"/>
        <v>#REF!</v>
      </c>
      <c r="V795" s="253" t="e">
        <f t="shared" si="753"/>
        <v>#REF!</v>
      </c>
      <c r="W795" s="253" t="e">
        <f t="shared" si="753"/>
        <v>#REF!</v>
      </c>
      <c r="X795" s="253" t="e">
        <f t="shared" si="753"/>
        <v>#REF!</v>
      </c>
      <c r="Y795" s="253" t="e">
        <f t="shared" si="754"/>
        <v>#REF!</v>
      </c>
    </row>
    <row r="796" spans="1:25" ht="12.75" hidden="1" customHeight="1" x14ac:dyDescent="0.2">
      <c r="A796" s="440" t="s">
        <v>33</v>
      </c>
      <c r="B796" s="245">
        <v>803</v>
      </c>
      <c r="C796" s="246" t="s">
        <v>200</v>
      </c>
      <c r="D796" s="246" t="s">
        <v>198</v>
      </c>
      <c r="E796" s="246"/>
      <c r="F796" s="246"/>
      <c r="G796" s="253"/>
      <c r="H796" s="253"/>
      <c r="I796" s="253" t="e">
        <f>#REF!+G796</f>
        <v>#REF!</v>
      </c>
      <c r="J796" s="253" t="e">
        <f t="shared" si="750"/>
        <v>#REF!</v>
      </c>
      <c r="K796" s="253" t="e">
        <f t="shared" si="752"/>
        <v>#REF!</v>
      </c>
      <c r="L796" s="253" t="e">
        <f t="shared" si="751"/>
        <v>#REF!</v>
      </c>
      <c r="M796" s="253" t="e">
        <f t="shared" si="751"/>
        <v>#REF!</v>
      </c>
      <c r="N796" s="253" t="e">
        <f t="shared" si="751"/>
        <v>#REF!</v>
      </c>
      <c r="O796" s="253" t="e">
        <f t="shared" si="751"/>
        <v>#REF!</v>
      </c>
      <c r="P796" s="253" t="e">
        <f t="shared" si="751"/>
        <v>#REF!</v>
      </c>
      <c r="Q796" s="253" t="e">
        <f t="shared" si="751"/>
        <v>#REF!</v>
      </c>
      <c r="R796" s="253" t="e">
        <f t="shared" si="753"/>
        <v>#REF!</v>
      </c>
      <c r="S796" s="253" t="e">
        <f t="shared" si="753"/>
        <v>#REF!</v>
      </c>
      <c r="T796" s="253" t="e">
        <f t="shared" si="753"/>
        <v>#REF!</v>
      </c>
      <c r="U796" s="253" t="e">
        <f t="shared" si="753"/>
        <v>#REF!</v>
      </c>
      <c r="V796" s="253" t="e">
        <f t="shared" si="753"/>
        <v>#REF!</v>
      </c>
      <c r="W796" s="253" t="e">
        <f t="shared" si="753"/>
        <v>#REF!</v>
      </c>
      <c r="X796" s="253" t="e">
        <f t="shared" si="753"/>
        <v>#REF!</v>
      </c>
      <c r="Y796" s="253" t="e">
        <f t="shared" si="754"/>
        <v>#REF!</v>
      </c>
    </row>
    <row r="797" spans="1:25" ht="38.25" hidden="1" customHeight="1" x14ac:dyDescent="0.2">
      <c r="A797" s="255" t="s">
        <v>123</v>
      </c>
      <c r="B797" s="267">
        <v>803</v>
      </c>
      <c r="C797" s="248" t="s">
        <v>200</v>
      </c>
      <c r="D797" s="248" t="s">
        <v>198</v>
      </c>
      <c r="E797" s="256" t="s">
        <v>332</v>
      </c>
      <c r="F797" s="248"/>
      <c r="G797" s="253"/>
      <c r="H797" s="253"/>
      <c r="I797" s="253" t="e">
        <f>#REF!+G797</f>
        <v>#REF!</v>
      </c>
      <c r="J797" s="253" t="e">
        <f t="shared" si="750"/>
        <v>#REF!</v>
      </c>
      <c r="K797" s="253" t="e">
        <f t="shared" si="752"/>
        <v>#REF!</v>
      </c>
      <c r="L797" s="253" t="e">
        <f t="shared" si="751"/>
        <v>#REF!</v>
      </c>
      <c r="M797" s="253" t="e">
        <f t="shared" si="751"/>
        <v>#REF!</v>
      </c>
      <c r="N797" s="253" t="e">
        <f t="shared" si="751"/>
        <v>#REF!</v>
      </c>
      <c r="O797" s="253" t="e">
        <f t="shared" si="751"/>
        <v>#REF!</v>
      </c>
      <c r="P797" s="253" t="e">
        <f t="shared" si="751"/>
        <v>#REF!</v>
      </c>
      <c r="Q797" s="253" t="e">
        <f t="shared" si="751"/>
        <v>#REF!</v>
      </c>
      <c r="R797" s="253" t="e">
        <f t="shared" si="753"/>
        <v>#REF!</v>
      </c>
      <c r="S797" s="253" t="e">
        <f t="shared" si="753"/>
        <v>#REF!</v>
      </c>
      <c r="T797" s="253" t="e">
        <f t="shared" si="753"/>
        <v>#REF!</v>
      </c>
      <c r="U797" s="253" t="e">
        <f t="shared" si="753"/>
        <v>#REF!</v>
      </c>
      <c r="V797" s="253" t="e">
        <f t="shared" si="753"/>
        <v>#REF!</v>
      </c>
      <c r="W797" s="253" t="e">
        <f t="shared" si="753"/>
        <v>#REF!</v>
      </c>
      <c r="X797" s="253" t="e">
        <f t="shared" si="753"/>
        <v>#REF!</v>
      </c>
      <c r="Y797" s="253" t="e">
        <f t="shared" si="754"/>
        <v>#REF!</v>
      </c>
    </row>
    <row r="798" spans="1:25" ht="12.75" hidden="1" customHeight="1" x14ac:dyDescent="0.2">
      <c r="A798" s="255" t="s">
        <v>333</v>
      </c>
      <c r="B798" s="267">
        <v>803</v>
      </c>
      <c r="C798" s="248" t="s">
        <v>200</v>
      </c>
      <c r="D798" s="248" t="s">
        <v>198</v>
      </c>
      <c r="E798" s="256" t="s">
        <v>334</v>
      </c>
      <c r="F798" s="248"/>
      <c r="G798" s="253"/>
      <c r="H798" s="253"/>
      <c r="I798" s="253" t="e">
        <f>#REF!+G798</f>
        <v>#REF!</v>
      </c>
      <c r="J798" s="253" t="e">
        <f t="shared" si="750"/>
        <v>#REF!</v>
      </c>
      <c r="K798" s="253" t="e">
        <f t="shared" si="752"/>
        <v>#REF!</v>
      </c>
      <c r="L798" s="253" t="e">
        <f t="shared" si="751"/>
        <v>#REF!</v>
      </c>
      <c r="M798" s="253" t="e">
        <f t="shared" si="751"/>
        <v>#REF!</v>
      </c>
      <c r="N798" s="253" t="e">
        <f t="shared" si="751"/>
        <v>#REF!</v>
      </c>
      <c r="O798" s="253" t="e">
        <f t="shared" si="751"/>
        <v>#REF!</v>
      </c>
      <c r="P798" s="253" t="e">
        <f t="shared" si="751"/>
        <v>#REF!</v>
      </c>
      <c r="Q798" s="253" t="e">
        <f t="shared" si="751"/>
        <v>#REF!</v>
      </c>
      <c r="R798" s="253" t="e">
        <f t="shared" si="753"/>
        <v>#REF!</v>
      </c>
      <c r="S798" s="253" t="e">
        <f t="shared" si="753"/>
        <v>#REF!</v>
      </c>
      <c r="T798" s="253" t="e">
        <f t="shared" si="753"/>
        <v>#REF!</v>
      </c>
      <c r="U798" s="253" t="e">
        <f t="shared" si="753"/>
        <v>#REF!</v>
      </c>
      <c r="V798" s="253" t="e">
        <f t="shared" si="753"/>
        <v>#REF!</v>
      </c>
      <c r="W798" s="253" t="e">
        <f t="shared" si="753"/>
        <v>#REF!</v>
      </c>
      <c r="X798" s="253" t="e">
        <f t="shared" si="753"/>
        <v>#REF!</v>
      </c>
      <c r="Y798" s="253" t="e">
        <f t="shared" si="754"/>
        <v>#REF!</v>
      </c>
    </row>
    <row r="799" spans="1:25" ht="12.75" hidden="1" customHeight="1" x14ac:dyDescent="0.2">
      <c r="A799" s="255" t="s">
        <v>320</v>
      </c>
      <c r="B799" s="267">
        <v>803</v>
      </c>
      <c r="C799" s="248" t="s">
        <v>200</v>
      </c>
      <c r="D799" s="248" t="s">
        <v>198</v>
      </c>
      <c r="E799" s="256" t="s">
        <v>334</v>
      </c>
      <c r="F799" s="248" t="s">
        <v>321</v>
      </c>
      <c r="G799" s="253"/>
      <c r="H799" s="253"/>
      <c r="I799" s="253" t="e">
        <f>#REF!+G799</f>
        <v>#REF!</v>
      </c>
      <c r="J799" s="253" t="e">
        <f t="shared" si="750"/>
        <v>#REF!</v>
      </c>
      <c r="K799" s="253" t="e">
        <f t="shared" si="752"/>
        <v>#REF!</v>
      </c>
      <c r="L799" s="253" t="e">
        <f t="shared" si="751"/>
        <v>#REF!</v>
      </c>
      <c r="M799" s="253" t="e">
        <f t="shared" si="751"/>
        <v>#REF!</v>
      </c>
      <c r="N799" s="253" t="e">
        <f t="shared" si="751"/>
        <v>#REF!</v>
      </c>
      <c r="O799" s="253" t="e">
        <f t="shared" si="751"/>
        <v>#REF!</v>
      </c>
      <c r="P799" s="253" t="e">
        <f t="shared" si="751"/>
        <v>#REF!</v>
      </c>
      <c r="Q799" s="253" t="e">
        <f t="shared" si="751"/>
        <v>#REF!</v>
      </c>
      <c r="R799" s="253" t="e">
        <f t="shared" si="753"/>
        <v>#REF!</v>
      </c>
      <c r="S799" s="253" t="e">
        <f t="shared" si="753"/>
        <v>#REF!</v>
      </c>
      <c r="T799" s="253" t="e">
        <f t="shared" si="753"/>
        <v>#REF!</v>
      </c>
      <c r="U799" s="253" t="e">
        <f t="shared" si="753"/>
        <v>#REF!</v>
      </c>
      <c r="V799" s="253" t="e">
        <f t="shared" si="753"/>
        <v>#REF!</v>
      </c>
      <c r="W799" s="253" t="e">
        <f t="shared" si="753"/>
        <v>#REF!</v>
      </c>
      <c r="X799" s="253" t="e">
        <f t="shared" si="753"/>
        <v>#REF!</v>
      </c>
      <c r="Y799" s="253" t="e">
        <f t="shared" si="754"/>
        <v>#REF!</v>
      </c>
    </row>
    <row r="800" spans="1:25" ht="12.75" hidden="1" customHeight="1" x14ac:dyDescent="0.2">
      <c r="A800" s="255" t="s">
        <v>302</v>
      </c>
      <c r="B800" s="267">
        <v>803</v>
      </c>
      <c r="C800" s="248" t="s">
        <v>200</v>
      </c>
      <c r="D800" s="248" t="s">
        <v>198</v>
      </c>
      <c r="E800" s="256" t="s">
        <v>334</v>
      </c>
      <c r="F800" s="248" t="s">
        <v>303</v>
      </c>
      <c r="G800" s="253"/>
      <c r="H800" s="253"/>
      <c r="I800" s="253" t="e">
        <f>#REF!+G800</f>
        <v>#REF!</v>
      </c>
      <c r="J800" s="253" t="e">
        <f t="shared" si="750"/>
        <v>#REF!</v>
      </c>
      <c r="K800" s="253" t="e">
        <f t="shared" si="752"/>
        <v>#REF!</v>
      </c>
      <c r="L800" s="253" t="e">
        <f t="shared" si="751"/>
        <v>#REF!</v>
      </c>
      <c r="M800" s="253" t="e">
        <f t="shared" si="751"/>
        <v>#REF!</v>
      </c>
      <c r="N800" s="253" t="e">
        <f t="shared" si="751"/>
        <v>#REF!</v>
      </c>
      <c r="O800" s="253" t="e">
        <f t="shared" si="751"/>
        <v>#REF!</v>
      </c>
      <c r="P800" s="253" t="e">
        <f t="shared" si="751"/>
        <v>#REF!</v>
      </c>
      <c r="Q800" s="253" t="e">
        <f t="shared" si="751"/>
        <v>#REF!</v>
      </c>
      <c r="R800" s="253" t="e">
        <f t="shared" si="753"/>
        <v>#REF!</v>
      </c>
      <c r="S800" s="253" t="e">
        <f t="shared" si="753"/>
        <v>#REF!</v>
      </c>
      <c r="T800" s="253" t="e">
        <f t="shared" si="753"/>
        <v>#REF!</v>
      </c>
      <c r="U800" s="253" t="e">
        <f t="shared" si="753"/>
        <v>#REF!</v>
      </c>
      <c r="V800" s="253" t="e">
        <f t="shared" si="753"/>
        <v>#REF!</v>
      </c>
      <c r="W800" s="253" t="e">
        <f t="shared" si="753"/>
        <v>#REF!</v>
      </c>
      <c r="X800" s="253" t="e">
        <f t="shared" si="753"/>
        <v>#REF!</v>
      </c>
      <c r="Y800" s="253" t="e">
        <f t="shared" si="754"/>
        <v>#REF!</v>
      </c>
    </row>
    <row r="801" spans="1:25" ht="25.5" hidden="1" customHeight="1" x14ac:dyDescent="0.2">
      <c r="A801" s="255" t="s">
        <v>34</v>
      </c>
      <c r="B801" s="267">
        <v>803</v>
      </c>
      <c r="C801" s="248" t="s">
        <v>200</v>
      </c>
      <c r="D801" s="248" t="s">
        <v>198</v>
      </c>
      <c r="E801" s="256" t="s">
        <v>35</v>
      </c>
      <c r="F801" s="248"/>
      <c r="G801" s="253"/>
      <c r="H801" s="253"/>
      <c r="I801" s="253" t="e">
        <f>#REF!+G801</f>
        <v>#REF!</v>
      </c>
      <c r="J801" s="253" t="e">
        <f t="shared" si="750"/>
        <v>#REF!</v>
      </c>
      <c r="K801" s="253" t="e">
        <f t="shared" si="752"/>
        <v>#REF!</v>
      </c>
      <c r="L801" s="253" t="e">
        <f t="shared" si="751"/>
        <v>#REF!</v>
      </c>
      <c r="M801" s="253" t="e">
        <f t="shared" si="751"/>
        <v>#REF!</v>
      </c>
      <c r="N801" s="253" t="e">
        <f t="shared" si="751"/>
        <v>#REF!</v>
      </c>
      <c r="O801" s="253" t="e">
        <f t="shared" ref="L801:Q851" si="755">L801+M801</f>
        <v>#REF!</v>
      </c>
      <c r="P801" s="253" t="e">
        <f t="shared" si="755"/>
        <v>#REF!</v>
      </c>
      <c r="Q801" s="253" t="e">
        <f t="shared" si="755"/>
        <v>#REF!</v>
      </c>
      <c r="R801" s="253" t="e">
        <f t="shared" si="753"/>
        <v>#REF!</v>
      </c>
      <c r="S801" s="253" t="e">
        <f t="shared" si="753"/>
        <v>#REF!</v>
      </c>
      <c r="T801" s="253" t="e">
        <f t="shared" si="753"/>
        <v>#REF!</v>
      </c>
      <c r="U801" s="253" t="e">
        <f t="shared" si="753"/>
        <v>#REF!</v>
      </c>
      <c r="V801" s="253" t="e">
        <f t="shared" si="753"/>
        <v>#REF!</v>
      </c>
      <c r="W801" s="253" t="e">
        <f t="shared" si="753"/>
        <v>#REF!</v>
      </c>
      <c r="X801" s="253" t="e">
        <f t="shared" si="753"/>
        <v>#REF!</v>
      </c>
      <c r="Y801" s="253" t="e">
        <f t="shared" si="754"/>
        <v>#REF!</v>
      </c>
    </row>
    <row r="802" spans="1:25" ht="12.75" hidden="1" customHeight="1" x14ac:dyDescent="0.2">
      <c r="A802" s="255" t="s">
        <v>320</v>
      </c>
      <c r="B802" s="267">
        <v>803</v>
      </c>
      <c r="C802" s="248" t="s">
        <v>200</v>
      </c>
      <c r="D802" s="248" t="s">
        <v>198</v>
      </c>
      <c r="E802" s="256" t="s">
        <v>35</v>
      </c>
      <c r="F802" s="248" t="s">
        <v>321</v>
      </c>
      <c r="G802" s="253"/>
      <c r="H802" s="253"/>
      <c r="I802" s="253" t="e">
        <f>#REF!+G802</f>
        <v>#REF!</v>
      </c>
      <c r="J802" s="253" t="e">
        <f t="shared" si="750"/>
        <v>#REF!</v>
      </c>
      <c r="K802" s="253" t="e">
        <f t="shared" si="752"/>
        <v>#REF!</v>
      </c>
      <c r="L802" s="253" t="e">
        <f t="shared" si="755"/>
        <v>#REF!</v>
      </c>
      <c r="M802" s="253" t="e">
        <f t="shared" si="755"/>
        <v>#REF!</v>
      </c>
      <c r="N802" s="253" t="e">
        <f t="shared" si="755"/>
        <v>#REF!</v>
      </c>
      <c r="O802" s="253" t="e">
        <f t="shared" si="755"/>
        <v>#REF!</v>
      </c>
      <c r="P802" s="253" t="e">
        <f t="shared" si="755"/>
        <v>#REF!</v>
      </c>
      <c r="Q802" s="253" t="e">
        <f t="shared" si="755"/>
        <v>#REF!</v>
      </c>
      <c r="R802" s="253" t="e">
        <f t="shared" si="753"/>
        <v>#REF!</v>
      </c>
      <c r="S802" s="253" t="e">
        <f t="shared" si="753"/>
        <v>#REF!</v>
      </c>
      <c r="T802" s="253" t="e">
        <f t="shared" si="753"/>
        <v>#REF!</v>
      </c>
      <c r="U802" s="253" t="e">
        <f t="shared" si="753"/>
        <v>#REF!</v>
      </c>
      <c r="V802" s="253" t="e">
        <f t="shared" si="753"/>
        <v>#REF!</v>
      </c>
      <c r="W802" s="253" t="e">
        <f t="shared" si="753"/>
        <v>#REF!</v>
      </c>
      <c r="X802" s="253" t="e">
        <f t="shared" si="753"/>
        <v>#REF!</v>
      </c>
      <c r="Y802" s="253" t="e">
        <f t="shared" si="754"/>
        <v>#REF!</v>
      </c>
    </row>
    <row r="803" spans="1:25" ht="12.75" hidden="1" customHeight="1" x14ac:dyDescent="0.2">
      <c r="A803" s="440" t="s">
        <v>70</v>
      </c>
      <c r="B803" s="245">
        <v>803</v>
      </c>
      <c r="C803" s="246">
        <v>11</v>
      </c>
      <c r="D803" s="246"/>
      <c r="E803" s="246"/>
      <c r="F803" s="246"/>
      <c r="G803" s="253"/>
      <c r="H803" s="253"/>
      <c r="I803" s="253" t="e">
        <f>#REF!+G803</f>
        <v>#REF!</v>
      </c>
      <c r="J803" s="253" t="e">
        <f t="shared" si="750"/>
        <v>#REF!</v>
      </c>
      <c r="K803" s="253" t="e">
        <f t="shared" si="752"/>
        <v>#REF!</v>
      </c>
      <c r="L803" s="253" t="e">
        <f t="shared" si="755"/>
        <v>#REF!</v>
      </c>
      <c r="M803" s="253" t="e">
        <f t="shared" si="755"/>
        <v>#REF!</v>
      </c>
      <c r="N803" s="253" t="e">
        <f t="shared" si="755"/>
        <v>#REF!</v>
      </c>
      <c r="O803" s="253" t="e">
        <f t="shared" si="755"/>
        <v>#REF!</v>
      </c>
      <c r="P803" s="253" t="e">
        <f t="shared" si="755"/>
        <v>#REF!</v>
      </c>
      <c r="Q803" s="253" t="e">
        <f t="shared" si="755"/>
        <v>#REF!</v>
      </c>
      <c r="R803" s="253" t="e">
        <f t="shared" si="753"/>
        <v>#REF!</v>
      </c>
      <c r="S803" s="253" t="e">
        <f t="shared" si="753"/>
        <v>#REF!</v>
      </c>
      <c r="T803" s="253" t="e">
        <f t="shared" si="753"/>
        <v>#REF!</v>
      </c>
      <c r="U803" s="253" t="e">
        <f t="shared" si="753"/>
        <v>#REF!</v>
      </c>
      <c r="V803" s="253" t="e">
        <f t="shared" si="753"/>
        <v>#REF!</v>
      </c>
      <c r="W803" s="253" t="e">
        <f t="shared" si="753"/>
        <v>#REF!</v>
      </c>
      <c r="X803" s="253" t="e">
        <f t="shared" si="753"/>
        <v>#REF!</v>
      </c>
      <c r="Y803" s="253" t="e">
        <f t="shared" si="754"/>
        <v>#REF!</v>
      </c>
    </row>
    <row r="804" spans="1:25" ht="25.5" hidden="1" customHeight="1" x14ac:dyDescent="0.2">
      <c r="A804" s="440" t="s">
        <v>289</v>
      </c>
      <c r="B804" s="245">
        <v>803</v>
      </c>
      <c r="C804" s="246">
        <v>11</v>
      </c>
      <c r="D804" s="246" t="s">
        <v>192</v>
      </c>
      <c r="E804" s="246"/>
      <c r="F804" s="246"/>
      <c r="G804" s="253"/>
      <c r="H804" s="253"/>
      <c r="I804" s="253" t="e">
        <f>#REF!+G804</f>
        <v>#REF!</v>
      </c>
      <c r="J804" s="253" t="e">
        <f t="shared" si="750"/>
        <v>#REF!</v>
      </c>
      <c r="K804" s="253" t="e">
        <f t="shared" si="752"/>
        <v>#REF!</v>
      </c>
      <c r="L804" s="253" t="e">
        <f t="shared" si="755"/>
        <v>#REF!</v>
      </c>
      <c r="M804" s="253" t="e">
        <f t="shared" si="755"/>
        <v>#REF!</v>
      </c>
      <c r="N804" s="253" t="e">
        <f t="shared" si="755"/>
        <v>#REF!</v>
      </c>
      <c r="O804" s="253" t="e">
        <f t="shared" si="755"/>
        <v>#REF!</v>
      </c>
      <c r="P804" s="253" t="e">
        <f t="shared" si="755"/>
        <v>#REF!</v>
      </c>
      <c r="Q804" s="253" t="e">
        <f t="shared" si="755"/>
        <v>#REF!</v>
      </c>
      <c r="R804" s="253" t="e">
        <f t="shared" si="753"/>
        <v>#REF!</v>
      </c>
      <c r="S804" s="253" t="e">
        <f t="shared" si="753"/>
        <v>#REF!</v>
      </c>
      <c r="T804" s="253" t="e">
        <f t="shared" si="753"/>
        <v>#REF!</v>
      </c>
      <c r="U804" s="253" t="e">
        <f t="shared" si="753"/>
        <v>#REF!</v>
      </c>
      <c r="V804" s="253" t="e">
        <f t="shared" si="753"/>
        <v>#REF!</v>
      </c>
      <c r="W804" s="253" t="e">
        <f t="shared" si="753"/>
        <v>#REF!</v>
      </c>
      <c r="X804" s="253" t="e">
        <f t="shared" si="753"/>
        <v>#REF!</v>
      </c>
      <c r="Y804" s="253" t="e">
        <f t="shared" si="754"/>
        <v>#REF!</v>
      </c>
    </row>
    <row r="805" spans="1:25" ht="12.75" hidden="1" customHeight="1" x14ac:dyDescent="0.2">
      <c r="A805" s="255" t="s">
        <v>11</v>
      </c>
      <c r="B805" s="267">
        <v>803</v>
      </c>
      <c r="C805" s="248">
        <v>11</v>
      </c>
      <c r="D805" s="248" t="s">
        <v>192</v>
      </c>
      <c r="E805" s="248" t="s">
        <v>12</v>
      </c>
      <c r="F805" s="248"/>
      <c r="G805" s="253"/>
      <c r="H805" s="253"/>
      <c r="I805" s="253" t="e">
        <f>#REF!+G805</f>
        <v>#REF!</v>
      </c>
      <c r="J805" s="253" t="e">
        <f t="shared" si="750"/>
        <v>#REF!</v>
      </c>
      <c r="K805" s="253" t="e">
        <f t="shared" si="752"/>
        <v>#REF!</v>
      </c>
      <c r="L805" s="253" t="e">
        <f t="shared" si="755"/>
        <v>#REF!</v>
      </c>
      <c r="M805" s="253" t="e">
        <f t="shared" si="755"/>
        <v>#REF!</v>
      </c>
      <c r="N805" s="253" t="e">
        <f t="shared" si="755"/>
        <v>#REF!</v>
      </c>
      <c r="O805" s="253" t="e">
        <f t="shared" si="755"/>
        <v>#REF!</v>
      </c>
      <c r="P805" s="253" t="e">
        <f t="shared" si="755"/>
        <v>#REF!</v>
      </c>
      <c r="Q805" s="253" t="e">
        <f t="shared" si="755"/>
        <v>#REF!</v>
      </c>
      <c r="R805" s="253" t="e">
        <f t="shared" si="753"/>
        <v>#REF!</v>
      </c>
      <c r="S805" s="253" t="e">
        <f t="shared" si="753"/>
        <v>#REF!</v>
      </c>
      <c r="T805" s="253" t="e">
        <f t="shared" si="753"/>
        <v>#REF!</v>
      </c>
      <c r="U805" s="253" t="e">
        <f t="shared" si="753"/>
        <v>#REF!</v>
      </c>
      <c r="V805" s="253" t="e">
        <f t="shared" si="753"/>
        <v>#REF!</v>
      </c>
      <c r="W805" s="253" t="e">
        <f t="shared" si="753"/>
        <v>#REF!</v>
      </c>
      <c r="X805" s="253" t="e">
        <f t="shared" si="753"/>
        <v>#REF!</v>
      </c>
      <c r="Y805" s="253" t="e">
        <f t="shared" si="754"/>
        <v>#REF!</v>
      </c>
    </row>
    <row r="806" spans="1:25" ht="51" hidden="1" customHeight="1" x14ac:dyDescent="0.2">
      <c r="A806" s="255" t="s">
        <v>15</v>
      </c>
      <c r="B806" s="267">
        <v>803</v>
      </c>
      <c r="C806" s="248">
        <v>11</v>
      </c>
      <c r="D806" s="248" t="s">
        <v>192</v>
      </c>
      <c r="E806" s="248" t="s">
        <v>16</v>
      </c>
      <c r="F806" s="248"/>
      <c r="G806" s="253"/>
      <c r="H806" s="253"/>
      <c r="I806" s="253" t="e">
        <f>#REF!+G806</f>
        <v>#REF!</v>
      </c>
      <c r="J806" s="253" t="e">
        <f t="shared" si="750"/>
        <v>#REF!</v>
      </c>
      <c r="K806" s="253" t="e">
        <f t="shared" si="752"/>
        <v>#REF!</v>
      </c>
      <c r="L806" s="253" t="e">
        <f t="shared" si="755"/>
        <v>#REF!</v>
      </c>
      <c r="M806" s="253" t="e">
        <f t="shared" si="755"/>
        <v>#REF!</v>
      </c>
      <c r="N806" s="253" t="e">
        <f t="shared" si="755"/>
        <v>#REF!</v>
      </c>
      <c r="O806" s="253" t="e">
        <f t="shared" si="755"/>
        <v>#REF!</v>
      </c>
      <c r="P806" s="253" t="e">
        <f t="shared" si="755"/>
        <v>#REF!</v>
      </c>
      <c r="Q806" s="253" t="e">
        <f t="shared" si="755"/>
        <v>#REF!</v>
      </c>
      <c r="R806" s="253" t="e">
        <f t="shared" si="753"/>
        <v>#REF!</v>
      </c>
      <c r="S806" s="253" t="e">
        <f t="shared" si="753"/>
        <v>#REF!</v>
      </c>
      <c r="T806" s="253" t="e">
        <f t="shared" si="753"/>
        <v>#REF!</v>
      </c>
      <c r="U806" s="253" t="e">
        <f t="shared" si="753"/>
        <v>#REF!</v>
      </c>
      <c r="V806" s="253" t="e">
        <f t="shared" si="753"/>
        <v>#REF!</v>
      </c>
      <c r="W806" s="253" t="e">
        <f t="shared" si="753"/>
        <v>#REF!</v>
      </c>
      <c r="X806" s="253" t="e">
        <f t="shared" si="753"/>
        <v>#REF!</v>
      </c>
      <c r="Y806" s="253" t="e">
        <f t="shared" si="754"/>
        <v>#REF!</v>
      </c>
    </row>
    <row r="807" spans="1:25" ht="12.75" hidden="1" customHeight="1" x14ac:dyDescent="0.2">
      <c r="A807" s="255" t="s">
        <v>153</v>
      </c>
      <c r="B807" s="267">
        <v>803</v>
      </c>
      <c r="C807" s="248">
        <v>11</v>
      </c>
      <c r="D807" s="248" t="s">
        <v>192</v>
      </c>
      <c r="E807" s="248" t="s">
        <v>16</v>
      </c>
      <c r="F807" s="248" t="s">
        <v>154</v>
      </c>
      <c r="G807" s="253"/>
      <c r="H807" s="253"/>
      <c r="I807" s="253" t="e">
        <f>#REF!+G807</f>
        <v>#REF!</v>
      </c>
      <c r="J807" s="253" t="e">
        <f t="shared" si="750"/>
        <v>#REF!</v>
      </c>
      <c r="K807" s="253" t="e">
        <f t="shared" si="752"/>
        <v>#REF!</v>
      </c>
      <c r="L807" s="253" t="e">
        <f t="shared" si="755"/>
        <v>#REF!</v>
      </c>
      <c r="M807" s="253" t="e">
        <f t="shared" si="755"/>
        <v>#REF!</v>
      </c>
      <c r="N807" s="253" t="e">
        <f t="shared" si="755"/>
        <v>#REF!</v>
      </c>
      <c r="O807" s="253" t="e">
        <f t="shared" si="755"/>
        <v>#REF!</v>
      </c>
      <c r="P807" s="253" t="e">
        <f t="shared" si="755"/>
        <v>#REF!</v>
      </c>
      <c r="Q807" s="253" t="e">
        <f t="shared" si="755"/>
        <v>#REF!</v>
      </c>
      <c r="R807" s="253" t="e">
        <f t="shared" si="753"/>
        <v>#REF!</v>
      </c>
      <c r="S807" s="253" t="e">
        <f t="shared" si="753"/>
        <v>#REF!</v>
      </c>
      <c r="T807" s="253" t="e">
        <f t="shared" si="753"/>
        <v>#REF!</v>
      </c>
      <c r="U807" s="253" t="e">
        <f t="shared" si="753"/>
        <v>#REF!</v>
      </c>
      <c r="V807" s="253" t="e">
        <f t="shared" si="753"/>
        <v>#REF!</v>
      </c>
      <c r="W807" s="253" t="e">
        <f t="shared" si="753"/>
        <v>#REF!</v>
      </c>
      <c r="X807" s="253" t="e">
        <f t="shared" si="753"/>
        <v>#REF!</v>
      </c>
      <c r="Y807" s="253" t="e">
        <f t="shared" si="754"/>
        <v>#REF!</v>
      </c>
    </row>
    <row r="808" spans="1:25" ht="35.450000000000003" hidden="1" customHeight="1" x14ac:dyDescent="0.2">
      <c r="A808" s="574" t="s">
        <v>36</v>
      </c>
      <c r="B808" s="575"/>
      <c r="C808" s="575"/>
      <c r="D808" s="575"/>
      <c r="E808" s="575"/>
      <c r="F808" s="575"/>
      <c r="G808" s="253"/>
      <c r="H808" s="253"/>
      <c r="I808" s="253" t="e">
        <f>#REF!+G808</f>
        <v>#REF!</v>
      </c>
      <c r="J808" s="253" t="e">
        <f t="shared" si="750"/>
        <v>#REF!</v>
      </c>
      <c r="K808" s="253" t="e">
        <f t="shared" si="752"/>
        <v>#REF!</v>
      </c>
      <c r="L808" s="253" t="e">
        <f t="shared" si="755"/>
        <v>#REF!</v>
      </c>
      <c r="M808" s="253" t="e">
        <f t="shared" si="755"/>
        <v>#REF!</v>
      </c>
      <c r="N808" s="253" t="e">
        <f t="shared" si="755"/>
        <v>#REF!</v>
      </c>
      <c r="O808" s="253" t="e">
        <f t="shared" si="755"/>
        <v>#REF!</v>
      </c>
      <c r="P808" s="253" t="e">
        <f t="shared" si="755"/>
        <v>#REF!</v>
      </c>
      <c r="Q808" s="253" t="e">
        <f t="shared" si="755"/>
        <v>#REF!</v>
      </c>
      <c r="R808" s="253" t="e">
        <f t="shared" si="753"/>
        <v>#REF!</v>
      </c>
      <c r="S808" s="253" t="e">
        <f t="shared" si="753"/>
        <v>#REF!</v>
      </c>
      <c r="T808" s="253" t="e">
        <f t="shared" si="753"/>
        <v>#REF!</v>
      </c>
      <c r="U808" s="253" t="e">
        <f t="shared" si="753"/>
        <v>#REF!</v>
      </c>
      <c r="V808" s="253" t="e">
        <f t="shared" si="753"/>
        <v>#REF!</v>
      </c>
      <c r="W808" s="253" t="e">
        <f t="shared" si="753"/>
        <v>#REF!</v>
      </c>
      <c r="X808" s="253" t="e">
        <f t="shared" si="753"/>
        <v>#REF!</v>
      </c>
      <c r="Y808" s="253" t="e">
        <f t="shared" si="754"/>
        <v>#REF!</v>
      </c>
    </row>
    <row r="809" spans="1:25" ht="12.75" hidden="1" customHeight="1" x14ac:dyDescent="0.2">
      <c r="A809" s="440" t="s">
        <v>306</v>
      </c>
      <c r="B809" s="246" t="s">
        <v>37</v>
      </c>
      <c r="C809" s="246" t="s">
        <v>196</v>
      </c>
      <c r="D809" s="246"/>
      <c r="E809" s="246"/>
      <c r="F809" s="246"/>
      <c r="G809" s="253"/>
      <c r="H809" s="253"/>
      <c r="I809" s="253" t="e">
        <f>#REF!+G809</f>
        <v>#REF!</v>
      </c>
      <c r="J809" s="253" t="e">
        <f t="shared" si="750"/>
        <v>#REF!</v>
      </c>
      <c r="K809" s="253" t="e">
        <f t="shared" si="752"/>
        <v>#REF!</v>
      </c>
      <c r="L809" s="253" t="e">
        <f t="shared" si="755"/>
        <v>#REF!</v>
      </c>
      <c r="M809" s="253" t="e">
        <f t="shared" si="755"/>
        <v>#REF!</v>
      </c>
      <c r="N809" s="253" t="e">
        <f t="shared" si="755"/>
        <v>#REF!</v>
      </c>
      <c r="O809" s="253" t="e">
        <f t="shared" si="755"/>
        <v>#REF!</v>
      </c>
      <c r="P809" s="253" t="e">
        <f t="shared" si="755"/>
        <v>#REF!</v>
      </c>
      <c r="Q809" s="253" t="e">
        <f t="shared" si="755"/>
        <v>#REF!</v>
      </c>
      <c r="R809" s="253" t="e">
        <f t="shared" si="753"/>
        <v>#REF!</v>
      </c>
      <c r="S809" s="253" t="e">
        <f t="shared" si="753"/>
        <v>#REF!</v>
      </c>
      <c r="T809" s="253" t="e">
        <f t="shared" si="753"/>
        <v>#REF!</v>
      </c>
      <c r="U809" s="253" t="e">
        <f t="shared" si="753"/>
        <v>#REF!</v>
      </c>
      <c r="V809" s="253" t="e">
        <f t="shared" si="753"/>
        <v>#REF!</v>
      </c>
      <c r="W809" s="253" t="e">
        <f t="shared" si="753"/>
        <v>#REF!</v>
      </c>
      <c r="X809" s="253" t="e">
        <f t="shared" si="753"/>
        <v>#REF!</v>
      </c>
      <c r="Y809" s="253" t="e">
        <f t="shared" si="754"/>
        <v>#REF!</v>
      </c>
    </row>
    <row r="810" spans="1:25" ht="12.75" hidden="1" customHeight="1" x14ac:dyDescent="0.2">
      <c r="A810" s="440" t="s">
        <v>38</v>
      </c>
      <c r="B810" s="246" t="s">
        <v>37</v>
      </c>
      <c r="C810" s="246" t="s">
        <v>196</v>
      </c>
      <c r="D810" s="246" t="s">
        <v>233</v>
      </c>
      <c r="E810" s="246"/>
      <c r="F810" s="246"/>
      <c r="G810" s="253"/>
      <c r="H810" s="253"/>
      <c r="I810" s="253" t="e">
        <f>#REF!+G810</f>
        <v>#REF!</v>
      </c>
      <c r="J810" s="253" t="e">
        <f t="shared" si="750"/>
        <v>#REF!</v>
      </c>
      <c r="K810" s="253" t="e">
        <f t="shared" si="752"/>
        <v>#REF!</v>
      </c>
      <c r="L810" s="253" t="e">
        <f t="shared" si="752"/>
        <v>#REF!</v>
      </c>
      <c r="M810" s="253" t="e">
        <f t="shared" si="752"/>
        <v>#REF!</v>
      </c>
      <c r="N810" s="253" t="e">
        <f t="shared" si="752"/>
        <v>#REF!</v>
      </c>
      <c r="O810" s="253" t="e">
        <f t="shared" si="752"/>
        <v>#REF!</v>
      </c>
      <c r="P810" s="253" t="e">
        <f t="shared" si="752"/>
        <v>#REF!</v>
      </c>
      <c r="Q810" s="253" t="e">
        <f t="shared" si="755"/>
        <v>#REF!</v>
      </c>
      <c r="R810" s="253" t="e">
        <f t="shared" si="753"/>
        <v>#REF!</v>
      </c>
      <c r="S810" s="253" t="e">
        <f t="shared" si="753"/>
        <v>#REF!</v>
      </c>
      <c r="T810" s="253" t="e">
        <f t="shared" si="753"/>
        <v>#REF!</v>
      </c>
      <c r="U810" s="253" t="e">
        <f t="shared" si="753"/>
        <v>#REF!</v>
      </c>
      <c r="V810" s="253" t="e">
        <f t="shared" si="753"/>
        <v>#REF!</v>
      </c>
      <c r="W810" s="253" t="e">
        <f t="shared" si="753"/>
        <v>#REF!</v>
      </c>
      <c r="X810" s="253" t="e">
        <f t="shared" si="753"/>
        <v>#REF!</v>
      </c>
      <c r="Y810" s="253" t="e">
        <f t="shared" si="754"/>
        <v>#REF!</v>
      </c>
    </row>
    <row r="811" spans="1:25" ht="38.25" hidden="1" customHeight="1" x14ac:dyDescent="0.2">
      <c r="A811" s="255" t="s">
        <v>123</v>
      </c>
      <c r="B811" s="248" t="s">
        <v>37</v>
      </c>
      <c r="C811" s="248" t="s">
        <v>196</v>
      </c>
      <c r="D811" s="248" t="s">
        <v>233</v>
      </c>
      <c r="E811" s="256" t="s">
        <v>332</v>
      </c>
      <c r="F811" s="248"/>
      <c r="G811" s="253"/>
      <c r="H811" s="253"/>
      <c r="I811" s="253" t="e">
        <f>#REF!+G811</f>
        <v>#REF!</v>
      </c>
      <c r="J811" s="253" t="e">
        <f t="shared" si="750"/>
        <v>#REF!</v>
      </c>
      <c r="K811" s="253" t="e">
        <f t="shared" si="752"/>
        <v>#REF!</v>
      </c>
      <c r="L811" s="253" t="e">
        <f t="shared" si="752"/>
        <v>#REF!</v>
      </c>
      <c r="M811" s="253" t="e">
        <f t="shared" si="752"/>
        <v>#REF!</v>
      </c>
      <c r="N811" s="253" t="e">
        <f t="shared" si="752"/>
        <v>#REF!</v>
      </c>
      <c r="O811" s="253" t="e">
        <f t="shared" si="752"/>
        <v>#REF!</v>
      </c>
      <c r="P811" s="253" t="e">
        <f t="shared" si="752"/>
        <v>#REF!</v>
      </c>
      <c r="Q811" s="253" t="e">
        <f t="shared" si="755"/>
        <v>#REF!</v>
      </c>
      <c r="R811" s="253" t="e">
        <f t="shared" si="753"/>
        <v>#REF!</v>
      </c>
      <c r="S811" s="253" t="e">
        <f t="shared" si="753"/>
        <v>#REF!</v>
      </c>
      <c r="T811" s="253" t="e">
        <f t="shared" si="753"/>
        <v>#REF!</v>
      </c>
      <c r="U811" s="253" t="e">
        <f t="shared" si="753"/>
        <v>#REF!</v>
      </c>
      <c r="V811" s="253" t="e">
        <f t="shared" si="753"/>
        <v>#REF!</v>
      </c>
      <c r="W811" s="253" t="e">
        <f t="shared" si="753"/>
        <v>#REF!</v>
      </c>
      <c r="X811" s="253" t="e">
        <f t="shared" si="753"/>
        <v>#REF!</v>
      </c>
      <c r="Y811" s="253" t="e">
        <f t="shared" si="754"/>
        <v>#REF!</v>
      </c>
    </row>
    <row r="812" spans="1:25" ht="12.75" hidden="1" customHeight="1" x14ac:dyDescent="0.2">
      <c r="A812" s="255" t="s">
        <v>333</v>
      </c>
      <c r="B812" s="248" t="s">
        <v>37</v>
      </c>
      <c r="C812" s="248" t="s">
        <v>196</v>
      </c>
      <c r="D812" s="248" t="s">
        <v>233</v>
      </c>
      <c r="E812" s="256" t="s">
        <v>334</v>
      </c>
      <c r="F812" s="248"/>
      <c r="G812" s="253"/>
      <c r="H812" s="253"/>
      <c r="I812" s="253" t="e">
        <f>#REF!+G812</f>
        <v>#REF!</v>
      </c>
      <c r="J812" s="253" t="e">
        <f t="shared" si="750"/>
        <v>#REF!</v>
      </c>
      <c r="K812" s="253" t="e">
        <f t="shared" si="752"/>
        <v>#REF!</v>
      </c>
      <c r="L812" s="253" t="e">
        <f t="shared" si="752"/>
        <v>#REF!</v>
      </c>
      <c r="M812" s="253" t="e">
        <f t="shared" si="752"/>
        <v>#REF!</v>
      </c>
      <c r="N812" s="253" t="e">
        <f t="shared" si="752"/>
        <v>#REF!</v>
      </c>
      <c r="O812" s="253" t="e">
        <f t="shared" si="752"/>
        <v>#REF!</v>
      </c>
      <c r="P812" s="253" t="e">
        <f t="shared" si="752"/>
        <v>#REF!</v>
      </c>
      <c r="Q812" s="253" t="e">
        <f t="shared" si="755"/>
        <v>#REF!</v>
      </c>
      <c r="R812" s="253" t="e">
        <f t="shared" si="753"/>
        <v>#REF!</v>
      </c>
      <c r="S812" s="253" t="e">
        <f t="shared" si="753"/>
        <v>#REF!</v>
      </c>
      <c r="T812" s="253" t="e">
        <f t="shared" si="753"/>
        <v>#REF!</v>
      </c>
      <c r="U812" s="253" t="e">
        <f t="shared" si="753"/>
        <v>#REF!</v>
      </c>
      <c r="V812" s="253" t="e">
        <f t="shared" si="753"/>
        <v>#REF!</v>
      </c>
      <c r="W812" s="253" t="e">
        <f t="shared" si="753"/>
        <v>#REF!</v>
      </c>
      <c r="X812" s="253" t="e">
        <f t="shared" si="753"/>
        <v>#REF!</v>
      </c>
      <c r="Y812" s="253" t="e">
        <f t="shared" si="754"/>
        <v>#REF!</v>
      </c>
    </row>
    <row r="813" spans="1:25" ht="12.75" hidden="1" customHeight="1" x14ac:dyDescent="0.2">
      <c r="A813" s="255" t="s">
        <v>320</v>
      </c>
      <c r="B813" s="248" t="s">
        <v>37</v>
      </c>
      <c r="C813" s="248" t="s">
        <v>196</v>
      </c>
      <c r="D813" s="248" t="s">
        <v>233</v>
      </c>
      <c r="E813" s="256" t="s">
        <v>334</v>
      </c>
      <c r="F813" s="248" t="s">
        <v>321</v>
      </c>
      <c r="G813" s="253"/>
      <c r="H813" s="253"/>
      <c r="I813" s="253" t="e">
        <f>#REF!+G813</f>
        <v>#REF!</v>
      </c>
      <c r="J813" s="253" t="e">
        <f t="shared" si="750"/>
        <v>#REF!</v>
      </c>
      <c r="K813" s="253" t="e">
        <f t="shared" si="752"/>
        <v>#REF!</v>
      </c>
      <c r="L813" s="253" t="e">
        <f t="shared" si="752"/>
        <v>#REF!</v>
      </c>
      <c r="M813" s="253" t="e">
        <f t="shared" si="752"/>
        <v>#REF!</v>
      </c>
      <c r="N813" s="253" t="e">
        <f t="shared" si="752"/>
        <v>#REF!</v>
      </c>
      <c r="O813" s="253" t="e">
        <f t="shared" si="752"/>
        <v>#REF!</v>
      </c>
      <c r="P813" s="253" t="e">
        <f t="shared" si="752"/>
        <v>#REF!</v>
      </c>
      <c r="Q813" s="253" t="e">
        <f t="shared" si="755"/>
        <v>#REF!</v>
      </c>
      <c r="R813" s="253" t="e">
        <f t="shared" si="753"/>
        <v>#REF!</v>
      </c>
      <c r="S813" s="253" t="e">
        <f t="shared" si="753"/>
        <v>#REF!</v>
      </c>
      <c r="T813" s="253" t="e">
        <f t="shared" si="753"/>
        <v>#REF!</v>
      </c>
      <c r="U813" s="253" t="e">
        <f t="shared" si="753"/>
        <v>#REF!</v>
      </c>
      <c r="V813" s="253" t="e">
        <f t="shared" si="753"/>
        <v>#REF!</v>
      </c>
      <c r="W813" s="253" t="e">
        <f t="shared" si="753"/>
        <v>#REF!</v>
      </c>
      <c r="X813" s="253" t="e">
        <f t="shared" si="753"/>
        <v>#REF!</v>
      </c>
      <c r="Y813" s="253" t="e">
        <f t="shared" si="754"/>
        <v>#REF!</v>
      </c>
    </row>
    <row r="814" spans="1:25" ht="12.75" hidden="1" customHeight="1" x14ac:dyDescent="0.2">
      <c r="A814" s="255" t="s">
        <v>302</v>
      </c>
      <c r="B814" s="248" t="s">
        <v>37</v>
      </c>
      <c r="C814" s="248" t="s">
        <v>196</v>
      </c>
      <c r="D814" s="248" t="s">
        <v>233</v>
      </c>
      <c r="E814" s="256" t="s">
        <v>334</v>
      </c>
      <c r="F814" s="248" t="s">
        <v>303</v>
      </c>
      <c r="G814" s="253"/>
      <c r="H814" s="253"/>
      <c r="I814" s="253" t="e">
        <f>#REF!+G814</f>
        <v>#REF!</v>
      </c>
      <c r="J814" s="253" t="e">
        <f t="shared" si="750"/>
        <v>#REF!</v>
      </c>
      <c r="K814" s="253" t="e">
        <f t="shared" si="752"/>
        <v>#REF!</v>
      </c>
      <c r="L814" s="253" t="e">
        <f t="shared" si="752"/>
        <v>#REF!</v>
      </c>
      <c r="M814" s="253" t="e">
        <f t="shared" si="752"/>
        <v>#REF!</v>
      </c>
      <c r="N814" s="253" t="e">
        <f t="shared" si="752"/>
        <v>#REF!</v>
      </c>
      <c r="O814" s="253" t="e">
        <f t="shared" si="752"/>
        <v>#REF!</v>
      </c>
      <c r="P814" s="253" t="e">
        <f t="shared" si="752"/>
        <v>#REF!</v>
      </c>
      <c r="Q814" s="253" t="e">
        <f t="shared" si="755"/>
        <v>#REF!</v>
      </c>
      <c r="R814" s="253" t="e">
        <f t="shared" si="753"/>
        <v>#REF!</v>
      </c>
      <c r="S814" s="253" t="e">
        <f t="shared" si="753"/>
        <v>#REF!</v>
      </c>
      <c r="T814" s="253" t="e">
        <f t="shared" si="753"/>
        <v>#REF!</v>
      </c>
      <c r="U814" s="253" t="e">
        <f t="shared" si="753"/>
        <v>#REF!</v>
      </c>
      <c r="V814" s="253" t="e">
        <f t="shared" si="753"/>
        <v>#REF!</v>
      </c>
      <c r="W814" s="253" t="e">
        <f t="shared" si="753"/>
        <v>#REF!</v>
      </c>
      <c r="X814" s="253" t="e">
        <f t="shared" si="753"/>
        <v>#REF!</v>
      </c>
      <c r="Y814" s="253" t="e">
        <f t="shared" si="754"/>
        <v>#REF!</v>
      </c>
    </row>
    <row r="815" spans="1:25" ht="25.5" hidden="1" customHeight="1" x14ac:dyDescent="0.2">
      <c r="A815" s="255" t="s">
        <v>39</v>
      </c>
      <c r="B815" s="248" t="s">
        <v>37</v>
      </c>
      <c r="C815" s="248" t="s">
        <v>196</v>
      </c>
      <c r="D815" s="248" t="s">
        <v>233</v>
      </c>
      <c r="E815" s="256" t="s">
        <v>307</v>
      </c>
      <c r="F815" s="248"/>
      <c r="G815" s="253"/>
      <c r="H815" s="253"/>
      <c r="I815" s="253" t="e">
        <f>#REF!+G815</f>
        <v>#REF!</v>
      </c>
      <c r="J815" s="253" t="e">
        <f t="shared" si="750"/>
        <v>#REF!</v>
      </c>
      <c r="K815" s="253" t="e">
        <f t="shared" si="752"/>
        <v>#REF!</v>
      </c>
      <c r="L815" s="253" t="e">
        <f t="shared" si="752"/>
        <v>#REF!</v>
      </c>
      <c r="M815" s="253" t="e">
        <f t="shared" si="752"/>
        <v>#REF!</v>
      </c>
      <c r="N815" s="253" t="e">
        <f t="shared" si="752"/>
        <v>#REF!</v>
      </c>
      <c r="O815" s="253" t="e">
        <f t="shared" si="752"/>
        <v>#REF!</v>
      </c>
      <c r="P815" s="253" t="e">
        <f t="shared" si="752"/>
        <v>#REF!</v>
      </c>
      <c r="Q815" s="253" t="e">
        <f t="shared" si="755"/>
        <v>#REF!</v>
      </c>
      <c r="R815" s="253" t="e">
        <f t="shared" si="753"/>
        <v>#REF!</v>
      </c>
      <c r="S815" s="253" t="e">
        <f t="shared" si="753"/>
        <v>#REF!</v>
      </c>
      <c r="T815" s="253" t="e">
        <f t="shared" si="753"/>
        <v>#REF!</v>
      </c>
      <c r="U815" s="253" t="e">
        <f t="shared" si="753"/>
        <v>#REF!</v>
      </c>
      <c r="V815" s="253" t="e">
        <f t="shared" si="753"/>
        <v>#REF!</v>
      </c>
      <c r="W815" s="253" t="e">
        <f t="shared" si="753"/>
        <v>#REF!</v>
      </c>
      <c r="X815" s="253" t="e">
        <f t="shared" si="753"/>
        <v>#REF!</v>
      </c>
      <c r="Y815" s="253" t="e">
        <f t="shared" si="754"/>
        <v>#REF!</v>
      </c>
    </row>
    <row r="816" spans="1:25" ht="12.75" hidden="1" customHeight="1" x14ac:dyDescent="0.2">
      <c r="A816" s="255" t="s">
        <v>320</v>
      </c>
      <c r="B816" s="248" t="s">
        <v>37</v>
      </c>
      <c r="C816" s="248" t="s">
        <v>196</v>
      </c>
      <c r="D816" s="248" t="s">
        <v>233</v>
      </c>
      <c r="E816" s="256" t="s">
        <v>307</v>
      </c>
      <c r="F816" s="248" t="s">
        <v>321</v>
      </c>
      <c r="G816" s="253"/>
      <c r="H816" s="253"/>
      <c r="I816" s="253" t="e">
        <f>#REF!+G816</f>
        <v>#REF!</v>
      </c>
      <c r="J816" s="253" t="e">
        <f t="shared" si="750"/>
        <v>#REF!</v>
      </c>
      <c r="K816" s="253" t="e">
        <f t="shared" si="752"/>
        <v>#REF!</v>
      </c>
      <c r="L816" s="253" t="e">
        <f t="shared" si="752"/>
        <v>#REF!</v>
      </c>
      <c r="M816" s="253" t="e">
        <f t="shared" si="752"/>
        <v>#REF!</v>
      </c>
      <c r="N816" s="253" t="e">
        <f t="shared" si="752"/>
        <v>#REF!</v>
      </c>
      <c r="O816" s="253" t="e">
        <f t="shared" si="752"/>
        <v>#REF!</v>
      </c>
      <c r="P816" s="253" t="e">
        <f t="shared" si="752"/>
        <v>#REF!</v>
      </c>
      <c r="Q816" s="253" t="e">
        <f t="shared" si="755"/>
        <v>#REF!</v>
      </c>
      <c r="R816" s="253" t="e">
        <f t="shared" si="753"/>
        <v>#REF!</v>
      </c>
      <c r="S816" s="253" t="e">
        <f t="shared" si="753"/>
        <v>#REF!</v>
      </c>
      <c r="T816" s="253" t="e">
        <f t="shared" si="753"/>
        <v>#REF!</v>
      </c>
      <c r="U816" s="253" t="e">
        <f t="shared" ref="U816:X879" si="756">S816+T816</f>
        <v>#REF!</v>
      </c>
      <c r="V816" s="253" t="e">
        <f t="shared" si="756"/>
        <v>#REF!</v>
      </c>
      <c r="W816" s="253" t="e">
        <f t="shared" si="756"/>
        <v>#REF!</v>
      </c>
      <c r="X816" s="253" t="e">
        <f t="shared" si="756"/>
        <v>#REF!</v>
      </c>
      <c r="Y816" s="253" t="e">
        <f t="shared" si="754"/>
        <v>#REF!</v>
      </c>
    </row>
    <row r="817" spans="1:25" ht="51" hidden="1" customHeight="1" x14ac:dyDescent="0.2">
      <c r="A817" s="574" t="s">
        <v>40</v>
      </c>
      <c r="B817" s="575"/>
      <c r="C817" s="575"/>
      <c r="D817" s="575"/>
      <c r="E817" s="575"/>
      <c r="F817" s="575"/>
      <c r="G817" s="253"/>
      <c r="H817" s="253"/>
      <c r="I817" s="253" t="e">
        <f>#REF!+G817</f>
        <v>#REF!</v>
      </c>
      <c r="J817" s="253" t="e">
        <f t="shared" si="750"/>
        <v>#REF!</v>
      </c>
      <c r="K817" s="253" t="e">
        <f t="shared" si="752"/>
        <v>#REF!</v>
      </c>
      <c r="L817" s="253" t="e">
        <f t="shared" si="752"/>
        <v>#REF!</v>
      </c>
      <c r="M817" s="253" t="e">
        <f t="shared" si="752"/>
        <v>#REF!</v>
      </c>
      <c r="N817" s="253" t="e">
        <f t="shared" si="752"/>
        <v>#REF!</v>
      </c>
      <c r="O817" s="253" t="e">
        <f t="shared" si="752"/>
        <v>#REF!</v>
      </c>
      <c r="P817" s="253" t="e">
        <f t="shared" si="752"/>
        <v>#REF!</v>
      </c>
      <c r="Q817" s="253" t="e">
        <f t="shared" si="755"/>
        <v>#REF!</v>
      </c>
      <c r="R817" s="253" t="e">
        <f t="shared" ref="R817:Y880" si="757">P817+Q817</f>
        <v>#REF!</v>
      </c>
      <c r="S817" s="253" t="e">
        <f t="shared" si="757"/>
        <v>#REF!</v>
      </c>
      <c r="T817" s="253" t="e">
        <f t="shared" si="757"/>
        <v>#REF!</v>
      </c>
      <c r="U817" s="253" t="e">
        <f t="shared" si="756"/>
        <v>#REF!</v>
      </c>
      <c r="V817" s="253" t="e">
        <f t="shared" si="756"/>
        <v>#REF!</v>
      </c>
      <c r="W817" s="253" t="e">
        <f t="shared" si="756"/>
        <v>#REF!</v>
      </c>
      <c r="X817" s="253" t="e">
        <f t="shared" si="756"/>
        <v>#REF!</v>
      </c>
      <c r="Y817" s="253" t="e">
        <f t="shared" si="754"/>
        <v>#REF!</v>
      </c>
    </row>
    <row r="818" spans="1:25" ht="12.75" hidden="1" customHeight="1" x14ac:dyDescent="0.2">
      <c r="A818" s="440" t="s">
        <v>364</v>
      </c>
      <c r="B818" s="245">
        <v>811</v>
      </c>
      <c r="C818" s="246" t="s">
        <v>192</v>
      </c>
      <c r="D818" s="246"/>
      <c r="E818" s="246"/>
      <c r="F818" s="246"/>
      <c r="G818" s="253"/>
      <c r="H818" s="253"/>
      <c r="I818" s="253" t="e">
        <f>#REF!+G818</f>
        <v>#REF!</v>
      </c>
      <c r="J818" s="253" t="e">
        <f t="shared" si="750"/>
        <v>#REF!</v>
      </c>
      <c r="K818" s="253" t="e">
        <f t="shared" si="752"/>
        <v>#REF!</v>
      </c>
      <c r="L818" s="253" t="e">
        <f t="shared" si="752"/>
        <v>#REF!</v>
      </c>
      <c r="M818" s="253" t="e">
        <f t="shared" si="752"/>
        <v>#REF!</v>
      </c>
      <c r="N818" s="253" t="e">
        <f t="shared" si="752"/>
        <v>#REF!</v>
      </c>
      <c r="O818" s="253" t="e">
        <f t="shared" si="752"/>
        <v>#REF!</v>
      </c>
      <c r="P818" s="253" t="e">
        <f t="shared" si="752"/>
        <v>#REF!</v>
      </c>
      <c r="Q818" s="253" t="e">
        <f t="shared" si="755"/>
        <v>#REF!</v>
      </c>
      <c r="R818" s="253" t="e">
        <f t="shared" si="757"/>
        <v>#REF!</v>
      </c>
      <c r="S818" s="253" t="e">
        <f t="shared" si="757"/>
        <v>#REF!</v>
      </c>
      <c r="T818" s="253" t="e">
        <f t="shared" si="757"/>
        <v>#REF!</v>
      </c>
      <c r="U818" s="253" t="e">
        <f t="shared" si="756"/>
        <v>#REF!</v>
      </c>
      <c r="V818" s="253" t="e">
        <f t="shared" si="756"/>
        <v>#REF!</v>
      </c>
      <c r="W818" s="253" t="e">
        <f t="shared" si="756"/>
        <v>#REF!</v>
      </c>
      <c r="X818" s="253" t="e">
        <f t="shared" si="756"/>
        <v>#REF!</v>
      </c>
      <c r="Y818" s="253" t="e">
        <f t="shared" si="754"/>
        <v>#REF!</v>
      </c>
    </row>
    <row r="819" spans="1:25" ht="12.75" hidden="1" customHeight="1" x14ac:dyDescent="0.2">
      <c r="A819" s="440" t="s">
        <v>250</v>
      </c>
      <c r="B819" s="245">
        <v>811</v>
      </c>
      <c r="C819" s="246" t="s">
        <v>192</v>
      </c>
      <c r="D819" s="246" t="s">
        <v>196</v>
      </c>
      <c r="E819" s="246"/>
      <c r="F819" s="246"/>
      <c r="G819" s="253"/>
      <c r="H819" s="253"/>
      <c r="I819" s="253" t="e">
        <f>#REF!+G819</f>
        <v>#REF!</v>
      </c>
      <c r="J819" s="253" t="e">
        <f t="shared" si="750"/>
        <v>#REF!</v>
      </c>
      <c r="K819" s="253" t="e">
        <f t="shared" si="752"/>
        <v>#REF!</v>
      </c>
      <c r="L819" s="253" t="e">
        <f t="shared" si="752"/>
        <v>#REF!</v>
      </c>
      <c r="M819" s="253" t="e">
        <f t="shared" si="752"/>
        <v>#REF!</v>
      </c>
      <c r="N819" s="253" t="e">
        <f t="shared" si="752"/>
        <v>#REF!</v>
      </c>
      <c r="O819" s="253" t="e">
        <f t="shared" si="752"/>
        <v>#REF!</v>
      </c>
      <c r="P819" s="253" t="e">
        <f t="shared" si="752"/>
        <v>#REF!</v>
      </c>
      <c r="Q819" s="253" t="e">
        <f t="shared" si="755"/>
        <v>#REF!</v>
      </c>
      <c r="R819" s="253" t="e">
        <f t="shared" si="757"/>
        <v>#REF!</v>
      </c>
      <c r="S819" s="253" t="e">
        <f t="shared" si="757"/>
        <v>#REF!</v>
      </c>
      <c r="T819" s="253" t="e">
        <f t="shared" si="757"/>
        <v>#REF!</v>
      </c>
      <c r="U819" s="253" t="e">
        <f t="shared" si="756"/>
        <v>#REF!</v>
      </c>
      <c r="V819" s="253" t="e">
        <f t="shared" si="756"/>
        <v>#REF!</v>
      </c>
      <c r="W819" s="253" t="e">
        <f t="shared" si="756"/>
        <v>#REF!</v>
      </c>
      <c r="X819" s="253" t="e">
        <f t="shared" si="756"/>
        <v>#REF!</v>
      </c>
      <c r="Y819" s="253" t="e">
        <f t="shared" si="754"/>
        <v>#REF!</v>
      </c>
    </row>
    <row r="820" spans="1:25" ht="25.5" hidden="1" customHeight="1" x14ac:dyDescent="0.2">
      <c r="A820" s="255" t="s">
        <v>251</v>
      </c>
      <c r="B820" s="267">
        <v>811</v>
      </c>
      <c r="C820" s="248" t="s">
        <v>192</v>
      </c>
      <c r="D820" s="248" t="s">
        <v>196</v>
      </c>
      <c r="E820" s="248" t="s">
        <v>252</v>
      </c>
      <c r="F820" s="248"/>
      <c r="G820" s="253"/>
      <c r="H820" s="253"/>
      <c r="I820" s="253" t="e">
        <f>#REF!+G820</f>
        <v>#REF!</v>
      </c>
      <c r="J820" s="253" t="e">
        <f t="shared" si="750"/>
        <v>#REF!</v>
      </c>
      <c r="K820" s="253" t="e">
        <f t="shared" si="752"/>
        <v>#REF!</v>
      </c>
      <c r="L820" s="253" t="e">
        <f t="shared" si="752"/>
        <v>#REF!</v>
      </c>
      <c r="M820" s="253" t="e">
        <f t="shared" si="752"/>
        <v>#REF!</v>
      </c>
      <c r="N820" s="253" t="e">
        <f t="shared" si="752"/>
        <v>#REF!</v>
      </c>
      <c r="O820" s="253" t="e">
        <f t="shared" si="752"/>
        <v>#REF!</v>
      </c>
      <c r="P820" s="253" t="e">
        <f t="shared" si="752"/>
        <v>#REF!</v>
      </c>
      <c r="Q820" s="253" t="e">
        <f t="shared" si="755"/>
        <v>#REF!</v>
      </c>
      <c r="R820" s="253" t="e">
        <f t="shared" si="757"/>
        <v>#REF!</v>
      </c>
      <c r="S820" s="253" t="e">
        <f t="shared" si="757"/>
        <v>#REF!</v>
      </c>
      <c r="T820" s="253" t="e">
        <f t="shared" si="757"/>
        <v>#REF!</v>
      </c>
      <c r="U820" s="253" t="e">
        <f t="shared" si="756"/>
        <v>#REF!</v>
      </c>
      <c r="V820" s="253" t="e">
        <f t="shared" si="756"/>
        <v>#REF!</v>
      </c>
      <c r="W820" s="253" t="e">
        <f t="shared" si="756"/>
        <v>#REF!</v>
      </c>
      <c r="X820" s="253" t="e">
        <f t="shared" si="756"/>
        <v>#REF!</v>
      </c>
      <c r="Y820" s="253" t="e">
        <f t="shared" si="754"/>
        <v>#REF!</v>
      </c>
    </row>
    <row r="821" spans="1:25" ht="25.5" hidden="1" customHeight="1" x14ac:dyDescent="0.2">
      <c r="A821" s="255" t="s">
        <v>253</v>
      </c>
      <c r="B821" s="267">
        <v>811</v>
      </c>
      <c r="C821" s="248" t="s">
        <v>192</v>
      </c>
      <c r="D821" s="248" t="s">
        <v>196</v>
      </c>
      <c r="E821" s="248" t="s">
        <v>254</v>
      </c>
      <c r="F821" s="248"/>
      <c r="G821" s="253"/>
      <c r="H821" s="253"/>
      <c r="I821" s="253" t="e">
        <f>#REF!+G821</f>
        <v>#REF!</v>
      </c>
      <c r="J821" s="253" t="e">
        <f t="shared" si="750"/>
        <v>#REF!</v>
      </c>
      <c r="K821" s="253" t="e">
        <f t="shared" si="752"/>
        <v>#REF!</v>
      </c>
      <c r="L821" s="253" t="e">
        <f t="shared" si="752"/>
        <v>#REF!</v>
      </c>
      <c r="M821" s="253" t="e">
        <f t="shared" si="752"/>
        <v>#REF!</v>
      </c>
      <c r="N821" s="253" t="e">
        <f t="shared" si="752"/>
        <v>#REF!</v>
      </c>
      <c r="O821" s="253" t="e">
        <f t="shared" si="752"/>
        <v>#REF!</v>
      </c>
      <c r="P821" s="253" t="e">
        <f t="shared" si="752"/>
        <v>#REF!</v>
      </c>
      <c r="Q821" s="253" t="e">
        <f t="shared" si="755"/>
        <v>#REF!</v>
      </c>
      <c r="R821" s="253" t="e">
        <f t="shared" si="757"/>
        <v>#REF!</v>
      </c>
      <c r="S821" s="253" t="e">
        <f t="shared" si="757"/>
        <v>#REF!</v>
      </c>
      <c r="T821" s="253" t="e">
        <f t="shared" si="757"/>
        <v>#REF!</v>
      </c>
      <c r="U821" s="253" t="e">
        <f t="shared" si="756"/>
        <v>#REF!</v>
      </c>
      <c r="V821" s="253" t="e">
        <f t="shared" si="756"/>
        <v>#REF!</v>
      </c>
      <c r="W821" s="253" t="e">
        <f t="shared" si="756"/>
        <v>#REF!</v>
      </c>
      <c r="X821" s="253" t="e">
        <f t="shared" si="756"/>
        <v>#REF!</v>
      </c>
      <c r="Y821" s="253" t="e">
        <f t="shared" si="754"/>
        <v>#REF!</v>
      </c>
    </row>
    <row r="822" spans="1:25" ht="12.75" hidden="1" customHeight="1" x14ac:dyDescent="0.2">
      <c r="A822" s="255" t="s">
        <v>320</v>
      </c>
      <c r="B822" s="267">
        <v>811</v>
      </c>
      <c r="C822" s="248" t="s">
        <v>192</v>
      </c>
      <c r="D822" s="248" t="s">
        <v>196</v>
      </c>
      <c r="E822" s="248" t="s">
        <v>254</v>
      </c>
      <c r="F822" s="248" t="s">
        <v>321</v>
      </c>
      <c r="G822" s="253"/>
      <c r="H822" s="253"/>
      <c r="I822" s="253" t="e">
        <f>#REF!+G822</f>
        <v>#REF!</v>
      </c>
      <c r="J822" s="253" t="e">
        <f t="shared" si="750"/>
        <v>#REF!</v>
      </c>
      <c r="K822" s="253" t="e">
        <f t="shared" si="752"/>
        <v>#REF!</v>
      </c>
      <c r="L822" s="253" t="e">
        <f t="shared" si="752"/>
        <v>#REF!</v>
      </c>
      <c r="M822" s="253" t="e">
        <f t="shared" si="752"/>
        <v>#REF!</v>
      </c>
      <c r="N822" s="253" t="e">
        <f t="shared" si="752"/>
        <v>#REF!</v>
      </c>
      <c r="O822" s="253" t="e">
        <f t="shared" si="752"/>
        <v>#REF!</v>
      </c>
      <c r="P822" s="253" t="e">
        <f t="shared" si="752"/>
        <v>#REF!</v>
      </c>
      <c r="Q822" s="253" t="e">
        <f t="shared" si="755"/>
        <v>#REF!</v>
      </c>
      <c r="R822" s="253" t="e">
        <f t="shared" si="757"/>
        <v>#REF!</v>
      </c>
      <c r="S822" s="253" t="e">
        <f t="shared" si="757"/>
        <v>#REF!</v>
      </c>
      <c r="T822" s="253" t="e">
        <f t="shared" si="757"/>
        <v>#REF!</v>
      </c>
      <c r="U822" s="253" t="e">
        <f t="shared" si="756"/>
        <v>#REF!</v>
      </c>
      <c r="V822" s="253" t="e">
        <f t="shared" si="756"/>
        <v>#REF!</v>
      </c>
      <c r="W822" s="253" t="e">
        <f t="shared" si="756"/>
        <v>#REF!</v>
      </c>
      <c r="X822" s="253" t="e">
        <f t="shared" si="756"/>
        <v>#REF!</v>
      </c>
      <c r="Y822" s="253" t="e">
        <f t="shared" si="754"/>
        <v>#REF!</v>
      </c>
    </row>
    <row r="823" spans="1:25" ht="12.75" hidden="1" customHeight="1" x14ac:dyDescent="0.2">
      <c r="A823" s="440" t="s">
        <v>236</v>
      </c>
      <c r="B823" s="245">
        <v>811</v>
      </c>
      <c r="C823" s="246" t="s">
        <v>194</v>
      </c>
      <c r="D823" s="246"/>
      <c r="E823" s="246"/>
      <c r="F823" s="246"/>
      <c r="G823" s="253"/>
      <c r="H823" s="253"/>
      <c r="I823" s="253" t="e">
        <f>#REF!+G823</f>
        <v>#REF!</v>
      </c>
      <c r="J823" s="253" t="e">
        <f t="shared" ref="J823:J886" si="758">H823+I823</f>
        <v>#REF!</v>
      </c>
      <c r="K823" s="253" t="e">
        <f t="shared" si="752"/>
        <v>#REF!</v>
      </c>
      <c r="L823" s="253" t="e">
        <f t="shared" si="752"/>
        <v>#REF!</v>
      </c>
      <c r="M823" s="253" t="e">
        <f t="shared" si="752"/>
        <v>#REF!</v>
      </c>
      <c r="N823" s="253" t="e">
        <f t="shared" si="752"/>
        <v>#REF!</v>
      </c>
      <c r="O823" s="253" t="e">
        <f t="shared" si="752"/>
        <v>#REF!</v>
      </c>
      <c r="P823" s="253" t="e">
        <f t="shared" si="752"/>
        <v>#REF!</v>
      </c>
      <c r="Q823" s="253" t="e">
        <f t="shared" si="755"/>
        <v>#REF!</v>
      </c>
      <c r="R823" s="253" t="e">
        <f t="shared" si="757"/>
        <v>#REF!</v>
      </c>
      <c r="S823" s="253" t="e">
        <f t="shared" si="757"/>
        <v>#REF!</v>
      </c>
      <c r="T823" s="253" t="e">
        <f t="shared" si="757"/>
        <v>#REF!</v>
      </c>
      <c r="U823" s="253" t="e">
        <f t="shared" si="756"/>
        <v>#REF!</v>
      </c>
      <c r="V823" s="253" t="e">
        <f t="shared" si="756"/>
        <v>#REF!</v>
      </c>
      <c r="W823" s="253" t="e">
        <f t="shared" si="756"/>
        <v>#REF!</v>
      </c>
      <c r="X823" s="253" t="e">
        <f t="shared" si="756"/>
        <v>#REF!</v>
      </c>
      <c r="Y823" s="253" t="e">
        <f t="shared" si="754"/>
        <v>#REF!</v>
      </c>
    </row>
    <row r="824" spans="1:25" ht="25.5" hidden="1" customHeight="1" x14ac:dyDescent="0.2">
      <c r="A824" s="440" t="s">
        <v>255</v>
      </c>
      <c r="B824" s="245">
        <v>811</v>
      </c>
      <c r="C824" s="246" t="s">
        <v>194</v>
      </c>
      <c r="D824" s="246" t="s">
        <v>212</v>
      </c>
      <c r="E824" s="246"/>
      <c r="F824" s="246"/>
      <c r="G824" s="253"/>
      <c r="H824" s="253"/>
      <c r="I824" s="253" t="e">
        <f>#REF!+G824</f>
        <v>#REF!</v>
      </c>
      <c r="J824" s="253" t="e">
        <f t="shared" si="758"/>
        <v>#REF!</v>
      </c>
      <c r="K824" s="253" t="e">
        <f t="shared" si="752"/>
        <v>#REF!</v>
      </c>
      <c r="L824" s="253" t="e">
        <f t="shared" si="752"/>
        <v>#REF!</v>
      </c>
      <c r="M824" s="253" t="e">
        <f t="shared" si="752"/>
        <v>#REF!</v>
      </c>
      <c r="N824" s="253" t="e">
        <f t="shared" si="752"/>
        <v>#REF!</v>
      </c>
      <c r="O824" s="253" t="e">
        <f t="shared" si="752"/>
        <v>#REF!</v>
      </c>
      <c r="P824" s="253" t="e">
        <f t="shared" si="752"/>
        <v>#REF!</v>
      </c>
      <c r="Q824" s="253" t="e">
        <f t="shared" si="755"/>
        <v>#REF!</v>
      </c>
      <c r="R824" s="253" t="e">
        <f t="shared" si="757"/>
        <v>#REF!</v>
      </c>
      <c r="S824" s="253" t="e">
        <f t="shared" si="757"/>
        <v>#REF!</v>
      </c>
      <c r="T824" s="253" t="e">
        <f t="shared" si="757"/>
        <v>#REF!</v>
      </c>
      <c r="U824" s="253" t="e">
        <f t="shared" si="756"/>
        <v>#REF!</v>
      </c>
      <c r="V824" s="253" t="e">
        <f t="shared" si="756"/>
        <v>#REF!</v>
      </c>
      <c r="W824" s="253" t="e">
        <f t="shared" si="756"/>
        <v>#REF!</v>
      </c>
      <c r="X824" s="253" t="e">
        <f t="shared" si="756"/>
        <v>#REF!</v>
      </c>
      <c r="Y824" s="253" t="e">
        <f t="shared" si="754"/>
        <v>#REF!</v>
      </c>
    </row>
    <row r="825" spans="1:25" ht="12.75" hidden="1" customHeight="1" x14ac:dyDescent="0.2">
      <c r="A825" s="255" t="s">
        <v>237</v>
      </c>
      <c r="B825" s="267">
        <v>811</v>
      </c>
      <c r="C825" s="248" t="s">
        <v>194</v>
      </c>
      <c r="D825" s="248" t="s">
        <v>212</v>
      </c>
      <c r="E825" s="248" t="s">
        <v>238</v>
      </c>
      <c r="F825" s="248"/>
      <c r="G825" s="253"/>
      <c r="H825" s="253"/>
      <c r="I825" s="253" t="e">
        <f>#REF!+G825</f>
        <v>#REF!</v>
      </c>
      <c r="J825" s="253" t="e">
        <f t="shared" si="758"/>
        <v>#REF!</v>
      </c>
      <c r="K825" s="253" t="e">
        <f t="shared" ref="K825:Q865" si="759">H825+I825</f>
        <v>#REF!</v>
      </c>
      <c r="L825" s="253" t="e">
        <f t="shared" si="759"/>
        <v>#REF!</v>
      </c>
      <c r="M825" s="253" t="e">
        <f t="shared" si="759"/>
        <v>#REF!</v>
      </c>
      <c r="N825" s="253" t="e">
        <f t="shared" si="759"/>
        <v>#REF!</v>
      </c>
      <c r="O825" s="253" t="e">
        <f t="shared" si="759"/>
        <v>#REF!</v>
      </c>
      <c r="P825" s="253" t="e">
        <f t="shared" si="759"/>
        <v>#REF!</v>
      </c>
      <c r="Q825" s="253" t="e">
        <f t="shared" si="755"/>
        <v>#REF!</v>
      </c>
      <c r="R825" s="253" t="e">
        <f t="shared" si="757"/>
        <v>#REF!</v>
      </c>
      <c r="S825" s="253" t="e">
        <f t="shared" si="757"/>
        <v>#REF!</v>
      </c>
      <c r="T825" s="253" t="e">
        <f t="shared" si="757"/>
        <v>#REF!</v>
      </c>
      <c r="U825" s="253" t="e">
        <f t="shared" si="756"/>
        <v>#REF!</v>
      </c>
      <c r="V825" s="253" t="e">
        <f t="shared" si="756"/>
        <v>#REF!</v>
      </c>
      <c r="W825" s="253" t="e">
        <f t="shared" si="756"/>
        <v>#REF!</v>
      </c>
      <c r="X825" s="253" t="e">
        <f t="shared" si="756"/>
        <v>#REF!</v>
      </c>
      <c r="Y825" s="253" t="e">
        <f t="shared" si="754"/>
        <v>#REF!</v>
      </c>
    </row>
    <row r="826" spans="1:25" ht="38.25" hidden="1" customHeight="1" x14ac:dyDescent="0.2">
      <c r="A826" s="255" t="s">
        <v>41</v>
      </c>
      <c r="B826" s="267">
        <v>811</v>
      </c>
      <c r="C826" s="248" t="s">
        <v>194</v>
      </c>
      <c r="D826" s="248" t="s">
        <v>212</v>
      </c>
      <c r="E826" s="248" t="s">
        <v>241</v>
      </c>
      <c r="F826" s="248"/>
      <c r="G826" s="253"/>
      <c r="H826" s="253"/>
      <c r="I826" s="253" t="e">
        <f>#REF!+G826</f>
        <v>#REF!</v>
      </c>
      <c r="J826" s="253" t="e">
        <f t="shared" si="758"/>
        <v>#REF!</v>
      </c>
      <c r="K826" s="253" t="e">
        <f t="shared" si="759"/>
        <v>#REF!</v>
      </c>
      <c r="L826" s="253" t="e">
        <f t="shared" si="759"/>
        <v>#REF!</v>
      </c>
      <c r="M826" s="253" t="e">
        <f t="shared" si="759"/>
        <v>#REF!</v>
      </c>
      <c r="N826" s="253" t="e">
        <f t="shared" si="759"/>
        <v>#REF!</v>
      </c>
      <c r="O826" s="253" t="e">
        <f t="shared" si="759"/>
        <v>#REF!</v>
      </c>
      <c r="P826" s="253" t="e">
        <f t="shared" si="759"/>
        <v>#REF!</v>
      </c>
      <c r="Q826" s="253" t="e">
        <f t="shared" si="755"/>
        <v>#REF!</v>
      </c>
      <c r="R826" s="253" t="e">
        <f t="shared" si="757"/>
        <v>#REF!</v>
      </c>
      <c r="S826" s="253" t="e">
        <f t="shared" si="757"/>
        <v>#REF!</v>
      </c>
      <c r="T826" s="253" t="e">
        <f t="shared" si="757"/>
        <v>#REF!</v>
      </c>
      <c r="U826" s="253" t="e">
        <f t="shared" si="756"/>
        <v>#REF!</v>
      </c>
      <c r="V826" s="253" t="e">
        <f t="shared" si="756"/>
        <v>#REF!</v>
      </c>
      <c r="W826" s="253" t="e">
        <f t="shared" si="756"/>
        <v>#REF!</v>
      </c>
      <c r="X826" s="253" t="e">
        <f t="shared" si="756"/>
        <v>#REF!</v>
      </c>
      <c r="Y826" s="253" t="e">
        <f t="shared" si="754"/>
        <v>#REF!</v>
      </c>
    </row>
    <row r="827" spans="1:25" ht="25.5" hidden="1" customHeight="1" x14ac:dyDescent="0.2">
      <c r="A827" s="255" t="s">
        <v>239</v>
      </c>
      <c r="B827" s="267">
        <v>811</v>
      </c>
      <c r="C827" s="248" t="s">
        <v>194</v>
      </c>
      <c r="D827" s="248" t="s">
        <v>212</v>
      </c>
      <c r="E827" s="248" t="s">
        <v>241</v>
      </c>
      <c r="F827" s="248" t="s">
        <v>240</v>
      </c>
      <c r="G827" s="253"/>
      <c r="H827" s="253"/>
      <c r="I827" s="253" t="e">
        <f>#REF!+G827</f>
        <v>#REF!</v>
      </c>
      <c r="J827" s="253" t="e">
        <f t="shared" si="758"/>
        <v>#REF!</v>
      </c>
      <c r="K827" s="253" t="e">
        <f t="shared" si="759"/>
        <v>#REF!</v>
      </c>
      <c r="L827" s="253" t="e">
        <f t="shared" si="759"/>
        <v>#REF!</v>
      </c>
      <c r="M827" s="253" t="e">
        <f t="shared" si="759"/>
        <v>#REF!</v>
      </c>
      <c r="N827" s="253" t="e">
        <f t="shared" si="759"/>
        <v>#REF!</v>
      </c>
      <c r="O827" s="253" t="e">
        <f t="shared" si="759"/>
        <v>#REF!</v>
      </c>
      <c r="P827" s="253" t="e">
        <f t="shared" si="759"/>
        <v>#REF!</v>
      </c>
      <c r="Q827" s="253" t="e">
        <f t="shared" si="755"/>
        <v>#REF!</v>
      </c>
      <c r="R827" s="253" t="e">
        <f t="shared" si="757"/>
        <v>#REF!</v>
      </c>
      <c r="S827" s="253" t="e">
        <f t="shared" si="757"/>
        <v>#REF!</v>
      </c>
      <c r="T827" s="253" t="e">
        <f t="shared" si="757"/>
        <v>#REF!</v>
      </c>
      <c r="U827" s="253" t="e">
        <f t="shared" si="756"/>
        <v>#REF!</v>
      </c>
      <c r="V827" s="253" t="e">
        <f t="shared" si="756"/>
        <v>#REF!</v>
      </c>
      <c r="W827" s="253" t="e">
        <f t="shared" si="756"/>
        <v>#REF!</v>
      </c>
      <c r="X827" s="253" t="e">
        <f t="shared" si="756"/>
        <v>#REF!</v>
      </c>
      <c r="Y827" s="253" t="e">
        <f t="shared" si="754"/>
        <v>#REF!</v>
      </c>
    </row>
    <row r="828" spans="1:25" ht="38.25" hidden="1" customHeight="1" x14ac:dyDescent="0.2">
      <c r="A828" s="255" t="s">
        <v>242</v>
      </c>
      <c r="B828" s="267">
        <v>811</v>
      </c>
      <c r="C828" s="248" t="s">
        <v>194</v>
      </c>
      <c r="D828" s="248" t="s">
        <v>212</v>
      </c>
      <c r="E828" s="248" t="s">
        <v>243</v>
      </c>
      <c r="F828" s="248"/>
      <c r="G828" s="253"/>
      <c r="H828" s="253"/>
      <c r="I828" s="253" t="e">
        <f>#REF!+G828</f>
        <v>#REF!</v>
      </c>
      <c r="J828" s="253" t="e">
        <f t="shared" si="758"/>
        <v>#REF!</v>
      </c>
      <c r="K828" s="253" t="e">
        <f t="shared" si="759"/>
        <v>#REF!</v>
      </c>
      <c r="L828" s="253" t="e">
        <f t="shared" si="759"/>
        <v>#REF!</v>
      </c>
      <c r="M828" s="253" t="e">
        <f t="shared" si="759"/>
        <v>#REF!</v>
      </c>
      <c r="N828" s="253" t="e">
        <f t="shared" si="759"/>
        <v>#REF!</v>
      </c>
      <c r="O828" s="253" t="e">
        <f t="shared" si="759"/>
        <v>#REF!</v>
      </c>
      <c r="P828" s="253" t="e">
        <f t="shared" si="759"/>
        <v>#REF!</v>
      </c>
      <c r="Q828" s="253" t="e">
        <f t="shared" si="755"/>
        <v>#REF!</v>
      </c>
      <c r="R828" s="253" t="e">
        <f t="shared" si="757"/>
        <v>#REF!</v>
      </c>
      <c r="S828" s="253" t="e">
        <f t="shared" si="757"/>
        <v>#REF!</v>
      </c>
      <c r="T828" s="253" t="e">
        <f t="shared" si="757"/>
        <v>#REF!</v>
      </c>
      <c r="U828" s="253" t="e">
        <f t="shared" si="756"/>
        <v>#REF!</v>
      </c>
      <c r="V828" s="253" t="e">
        <f t="shared" si="756"/>
        <v>#REF!</v>
      </c>
      <c r="W828" s="253" t="e">
        <f t="shared" si="756"/>
        <v>#REF!</v>
      </c>
      <c r="X828" s="253" t="e">
        <f t="shared" si="756"/>
        <v>#REF!</v>
      </c>
      <c r="Y828" s="253" t="e">
        <f t="shared" si="754"/>
        <v>#REF!</v>
      </c>
    </row>
    <row r="829" spans="1:25" ht="25.5" hidden="1" customHeight="1" x14ac:dyDescent="0.2">
      <c r="A829" s="255" t="s">
        <v>239</v>
      </c>
      <c r="B829" s="267">
        <v>811</v>
      </c>
      <c r="C829" s="248" t="s">
        <v>194</v>
      </c>
      <c r="D829" s="248" t="s">
        <v>212</v>
      </c>
      <c r="E829" s="248" t="s">
        <v>243</v>
      </c>
      <c r="F829" s="248" t="s">
        <v>240</v>
      </c>
      <c r="G829" s="253"/>
      <c r="H829" s="253"/>
      <c r="I829" s="253" t="e">
        <f>#REF!+G829</f>
        <v>#REF!</v>
      </c>
      <c r="J829" s="253" t="e">
        <f t="shared" si="758"/>
        <v>#REF!</v>
      </c>
      <c r="K829" s="253" t="e">
        <f t="shared" si="759"/>
        <v>#REF!</v>
      </c>
      <c r="L829" s="253" t="e">
        <f t="shared" si="759"/>
        <v>#REF!</v>
      </c>
      <c r="M829" s="253" t="e">
        <f t="shared" si="759"/>
        <v>#REF!</v>
      </c>
      <c r="N829" s="253" t="e">
        <f t="shared" si="759"/>
        <v>#REF!</v>
      </c>
      <c r="O829" s="253" t="e">
        <f t="shared" si="759"/>
        <v>#REF!</v>
      </c>
      <c r="P829" s="253" t="e">
        <f t="shared" si="759"/>
        <v>#REF!</v>
      </c>
      <c r="Q829" s="253" t="e">
        <f t="shared" si="755"/>
        <v>#REF!</v>
      </c>
      <c r="R829" s="253" t="e">
        <f t="shared" si="757"/>
        <v>#REF!</v>
      </c>
      <c r="S829" s="253" t="e">
        <f t="shared" si="757"/>
        <v>#REF!</v>
      </c>
      <c r="T829" s="253" t="e">
        <f t="shared" si="757"/>
        <v>#REF!</v>
      </c>
      <c r="U829" s="253" t="e">
        <f t="shared" si="756"/>
        <v>#REF!</v>
      </c>
      <c r="V829" s="253" t="e">
        <f t="shared" si="756"/>
        <v>#REF!</v>
      </c>
      <c r="W829" s="253" t="e">
        <f t="shared" si="756"/>
        <v>#REF!</v>
      </c>
      <c r="X829" s="253" t="e">
        <f t="shared" si="756"/>
        <v>#REF!</v>
      </c>
      <c r="Y829" s="253" t="e">
        <f t="shared" si="754"/>
        <v>#REF!</v>
      </c>
    </row>
    <row r="830" spans="1:25" ht="25.5" hidden="1" customHeight="1" x14ac:dyDescent="0.2">
      <c r="A830" s="255" t="s">
        <v>256</v>
      </c>
      <c r="B830" s="267">
        <v>811</v>
      </c>
      <c r="C830" s="248" t="s">
        <v>194</v>
      </c>
      <c r="D830" s="248" t="s">
        <v>212</v>
      </c>
      <c r="E830" s="248" t="s">
        <v>257</v>
      </c>
      <c r="F830" s="248"/>
      <c r="G830" s="253"/>
      <c r="H830" s="253"/>
      <c r="I830" s="253" t="e">
        <f>#REF!+G830</f>
        <v>#REF!</v>
      </c>
      <c r="J830" s="253" t="e">
        <f t="shared" si="758"/>
        <v>#REF!</v>
      </c>
      <c r="K830" s="253" t="e">
        <f t="shared" si="759"/>
        <v>#REF!</v>
      </c>
      <c r="L830" s="253" t="e">
        <f t="shared" si="759"/>
        <v>#REF!</v>
      </c>
      <c r="M830" s="253" t="e">
        <f t="shared" si="759"/>
        <v>#REF!</v>
      </c>
      <c r="N830" s="253" t="e">
        <f t="shared" si="759"/>
        <v>#REF!</v>
      </c>
      <c r="O830" s="253" t="e">
        <f t="shared" si="759"/>
        <v>#REF!</v>
      </c>
      <c r="P830" s="253" t="e">
        <f t="shared" si="759"/>
        <v>#REF!</v>
      </c>
      <c r="Q830" s="253" t="e">
        <f t="shared" si="755"/>
        <v>#REF!</v>
      </c>
      <c r="R830" s="253" t="e">
        <f t="shared" si="757"/>
        <v>#REF!</v>
      </c>
      <c r="S830" s="253" t="e">
        <f t="shared" si="757"/>
        <v>#REF!</v>
      </c>
      <c r="T830" s="253" t="e">
        <f t="shared" si="757"/>
        <v>#REF!</v>
      </c>
      <c r="U830" s="253" t="e">
        <f t="shared" si="756"/>
        <v>#REF!</v>
      </c>
      <c r="V830" s="253" t="e">
        <f t="shared" si="756"/>
        <v>#REF!</v>
      </c>
      <c r="W830" s="253" t="e">
        <f t="shared" si="756"/>
        <v>#REF!</v>
      </c>
      <c r="X830" s="253" t="e">
        <f t="shared" si="756"/>
        <v>#REF!</v>
      </c>
      <c r="Y830" s="253" t="e">
        <f t="shared" si="754"/>
        <v>#REF!</v>
      </c>
    </row>
    <row r="831" spans="1:25" ht="25.5" hidden="1" customHeight="1" x14ac:dyDescent="0.2">
      <c r="A831" s="255" t="s">
        <v>258</v>
      </c>
      <c r="B831" s="267">
        <v>811</v>
      </c>
      <c r="C831" s="248" t="s">
        <v>194</v>
      </c>
      <c r="D831" s="248" t="s">
        <v>212</v>
      </c>
      <c r="E831" s="248" t="s">
        <v>259</v>
      </c>
      <c r="F831" s="248"/>
      <c r="G831" s="253"/>
      <c r="H831" s="253"/>
      <c r="I831" s="253" t="e">
        <f>#REF!+G831</f>
        <v>#REF!</v>
      </c>
      <c r="J831" s="253" t="e">
        <f t="shared" si="758"/>
        <v>#REF!</v>
      </c>
      <c r="K831" s="253" t="e">
        <f t="shared" si="759"/>
        <v>#REF!</v>
      </c>
      <c r="L831" s="253" t="e">
        <f t="shared" si="759"/>
        <v>#REF!</v>
      </c>
      <c r="M831" s="253" t="e">
        <f t="shared" si="759"/>
        <v>#REF!</v>
      </c>
      <c r="N831" s="253" t="e">
        <f t="shared" si="759"/>
        <v>#REF!</v>
      </c>
      <c r="O831" s="253" t="e">
        <f t="shared" si="759"/>
        <v>#REF!</v>
      </c>
      <c r="P831" s="253" t="e">
        <f t="shared" si="759"/>
        <v>#REF!</v>
      </c>
      <c r="Q831" s="253" t="e">
        <f t="shared" si="755"/>
        <v>#REF!</v>
      </c>
      <c r="R831" s="253" t="e">
        <f t="shared" si="757"/>
        <v>#REF!</v>
      </c>
      <c r="S831" s="253" t="e">
        <f t="shared" si="757"/>
        <v>#REF!</v>
      </c>
      <c r="T831" s="253" t="e">
        <f t="shared" si="757"/>
        <v>#REF!</v>
      </c>
      <c r="U831" s="253" t="e">
        <f t="shared" si="756"/>
        <v>#REF!</v>
      </c>
      <c r="V831" s="253" t="e">
        <f t="shared" si="756"/>
        <v>#REF!</v>
      </c>
      <c r="W831" s="253" t="e">
        <f t="shared" si="756"/>
        <v>#REF!</v>
      </c>
      <c r="X831" s="253" t="e">
        <f t="shared" si="756"/>
        <v>#REF!</v>
      </c>
      <c r="Y831" s="253" t="e">
        <f t="shared" si="754"/>
        <v>#REF!</v>
      </c>
    </row>
    <row r="832" spans="1:25" ht="25.5" hidden="1" customHeight="1" x14ac:dyDescent="0.2">
      <c r="A832" s="255" t="s">
        <v>239</v>
      </c>
      <c r="B832" s="267">
        <v>811</v>
      </c>
      <c r="C832" s="248" t="s">
        <v>194</v>
      </c>
      <c r="D832" s="248" t="s">
        <v>212</v>
      </c>
      <c r="E832" s="248" t="s">
        <v>259</v>
      </c>
      <c r="F832" s="248" t="s">
        <v>240</v>
      </c>
      <c r="G832" s="253"/>
      <c r="H832" s="253"/>
      <c r="I832" s="253" t="e">
        <f>#REF!+G832</f>
        <v>#REF!</v>
      </c>
      <c r="J832" s="253" t="e">
        <f t="shared" si="758"/>
        <v>#REF!</v>
      </c>
      <c r="K832" s="253" t="e">
        <f t="shared" si="759"/>
        <v>#REF!</v>
      </c>
      <c r="L832" s="253" t="e">
        <f t="shared" si="759"/>
        <v>#REF!</v>
      </c>
      <c r="M832" s="253" t="e">
        <f t="shared" si="759"/>
        <v>#REF!</v>
      </c>
      <c r="N832" s="253" t="e">
        <f t="shared" si="759"/>
        <v>#REF!</v>
      </c>
      <c r="O832" s="253" t="e">
        <f t="shared" si="759"/>
        <v>#REF!</v>
      </c>
      <c r="P832" s="253" t="e">
        <f t="shared" si="759"/>
        <v>#REF!</v>
      </c>
      <c r="Q832" s="253" t="e">
        <f t="shared" si="755"/>
        <v>#REF!</v>
      </c>
      <c r="R832" s="253" t="e">
        <f t="shared" si="757"/>
        <v>#REF!</v>
      </c>
      <c r="S832" s="253" t="e">
        <f t="shared" si="757"/>
        <v>#REF!</v>
      </c>
      <c r="T832" s="253" t="e">
        <f t="shared" si="757"/>
        <v>#REF!</v>
      </c>
      <c r="U832" s="253" t="e">
        <f t="shared" si="756"/>
        <v>#REF!</v>
      </c>
      <c r="V832" s="253" t="e">
        <f t="shared" si="756"/>
        <v>#REF!</v>
      </c>
      <c r="W832" s="253" t="e">
        <f t="shared" si="756"/>
        <v>#REF!</v>
      </c>
      <c r="X832" s="253" t="e">
        <f t="shared" si="756"/>
        <v>#REF!</v>
      </c>
      <c r="Y832" s="253" t="e">
        <f t="shared" si="754"/>
        <v>#REF!</v>
      </c>
    </row>
    <row r="833" spans="1:25" ht="38.25" hidden="1" customHeight="1" x14ac:dyDescent="0.2">
      <c r="A833" s="255" t="s">
        <v>42</v>
      </c>
      <c r="B833" s="267">
        <v>811</v>
      </c>
      <c r="C833" s="248" t="s">
        <v>194</v>
      </c>
      <c r="D833" s="248" t="s">
        <v>212</v>
      </c>
      <c r="E833" s="248" t="s">
        <v>43</v>
      </c>
      <c r="F833" s="248"/>
      <c r="G833" s="253"/>
      <c r="H833" s="253"/>
      <c r="I833" s="253" t="e">
        <f>#REF!+G833</f>
        <v>#REF!</v>
      </c>
      <c r="J833" s="253" t="e">
        <f t="shared" si="758"/>
        <v>#REF!</v>
      </c>
      <c r="K833" s="253" t="e">
        <f t="shared" si="759"/>
        <v>#REF!</v>
      </c>
      <c r="L833" s="253" t="e">
        <f t="shared" si="759"/>
        <v>#REF!</v>
      </c>
      <c r="M833" s="253" t="e">
        <f t="shared" si="759"/>
        <v>#REF!</v>
      </c>
      <c r="N833" s="253" t="e">
        <f t="shared" si="759"/>
        <v>#REF!</v>
      </c>
      <c r="O833" s="253" t="e">
        <f t="shared" si="759"/>
        <v>#REF!</v>
      </c>
      <c r="P833" s="253" t="e">
        <f t="shared" si="759"/>
        <v>#REF!</v>
      </c>
      <c r="Q833" s="253" t="e">
        <f t="shared" si="755"/>
        <v>#REF!</v>
      </c>
      <c r="R833" s="253" t="e">
        <f t="shared" si="757"/>
        <v>#REF!</v>
      </c>
      <c r="S833" s="253" t="e">
        <f t="shared" si="757"/>
        <v>#REF!</v>
      </c>
      <c r="T833" s="253" t="e">
        <f t="shared" si="757"/>
        <v>#REF!</v>
      </c>
      <c r="U833" s="253" t="e">
        <f t="shared" si="756"/>
        <v>#REF!</v>
      </c>
      <c r="V833" s="253" t="e">
        <f t="shared" si="756"/>
        <v>#REF!</v>
      </c>
      <c r="W833" s="253" t="e">
        <f t="shared" si="756"/>
        <v>#REF!</v>
      </c>
      <c r="X833" s="253" t="e">
        <f t="shared" si="756"/>
        <v>#REF!</v>
      </c>
      <c r="Y833" s="253" t="e">
        <f t="shared" si="754"/>
        <v>#REF!</v>
      </c>
    </row>
    <row r="834" spans="1:25" ht="25.5" hidden="1" customHeight="1" x14ac:dyDescent="0.2">
      <c r="A834" s="255" t="s">
        <v>239</v>
      </c>
      <c r="B834" s="267">
        <v>811</v>
      </c>
      <c r="C834" s="248" t="s">
        <v>194</v>
      </c>
      <c r="D834" s="248" t="s">
        <v>212</v>
      </c>
      <c r="E834" s="248" t="s">
        <v>43</v>
      </c>
      <c r="F834" s="248" t="s">
        <v>240</v>
      </c>
      <c r="G834" s="253"/>
      <c r="H834" s="253"/>
      <c r="I834" s="253" t="e">
        <f>#REF!+G834</f>
        <v>#REF!</v>
      </c>
      <c r="J834" s="253" t="e">
        <f t="shared" si="758"/>
        <v>#REF!</v>
      </c>
      <c r="K834" s="253" t="e">
        <f t="shared" si="759"/>
        <v>#REF!</v>
      </c>
      <c r="L834" s="253" t="e">
        <f t="shared" si="759"/>
        <v>#REF!</v>
      </c>
      <c r="M834" s="253" t="e">
        <f t="shared" si="759"/>
        <v>#REF!</v>
      </c>
      <c r="N834" s="253" t="e">
        <f t="shared" si="759"/>
        <v>#REF!</v>
      </c>
      <c r="O834" s="253" t="e">
        <f t="shared" si="759"/>
        <v>#REF!</v>
      </c>
      <c r="P834" s="253" t="e">
        <f t="shared" si="759"/>
        <v>#REF!</v>
      </c>
      <c r="Q834" s="253" t="e">
        <f t="shared" si="755"/>
        <v>#REF!</v>
      </c>
      <c r="R834" s="253" t="e">
        <f t="shared" si="757"/>
        <v>#REF!</v>
      </c>
      <c r="S834" s="253" t="e">
        <f t="shared" si="757"/>
        <v>#REF!</v>
      </c>
      <c r="T834" s="253" t="e">
        <f t="shared" si="757"/>
        <v>#REF!</v>
      </c>
      <c r="U834" s="253" t="e">
        <f t="shared" si="756"/>
        <v>#REF!</v>
      </c>
      <c r="V834" s="253" t="e">
        <f t="shared" si="756"/>
        <v>#REF!</v>
      </c>
      <c r="W834" s="253" t="e">
        <f t="shared" si="756"/>
        <v>#REF!</v>
      </c>
      <c r="X834" s="253" t="e">
        <f t="shared" si="756"/>
        <v>#REF!</v>
      </c>
      <c r="Y834" s="253" t="e">
        <f t="shared" si="754"/>
        <v>#REF!</v>
      </c>
    </row>
    <row r="835" spans="1:25" ht="12.75" hidden="1" customHeight="1" x14ac:dyDescent="0.2">
      <c r="A835" s="440" t="s">
        <v>213</v>
      </c>
      <c r="B835" s="245">
        <v>811</v>
      </c>
      <c r="C835" s="246" t="s">
        <v>194</v>
      </c>
      <c r="D835" s="246">
        <v>10</v>
      </c>
      <c r="E835" s="246"/>
      <c r="F835" s="246"/>
      <c r="G835" s="253"/>
      <c r="H835" s="253"/>
      <c r="I835" s="253" t="e">
        <f>#REF!+G835</f>
        <v>#REF!</v>
      </c>
      <c r="J835" s="253" t="e">
        <f t="shared" si="758"/>
        <v>#REF!</v>
      </c>
      <c r="K835" s="253" t="e">
        <f t="shared" si="759"/>
        <v>#REF!</v>
      </c>
      <c r="L835" s="253" t="e">
        <f t="shared" si="759"/>
        <v>#REF!</v>
      </c>
      <c r="M835" s="253" t="e">
        <f t="shared" si="759"/>
        <v>#REF!</v>
      </c>
      <c r="N835" s="253" t="e">
        <f t="shared" si="759"/>
        <v>#REF!</v>
      </c>
      <c r="O835" s="253" t="e">
        <f t="shared" si="759"/>
        <v>#REF!</v>
      </c>
      <c r="P835" s="253" t="e">
        <f t="shared" si="759"/>
        <v>#REF!</v>
      </c>
      <c r="Q835" s="253" t="e">
        <f t="shared" si="755"/>
        <v>#REF!</v>
      </c>
      <c r="R835" s="253" t="e">
        <f t="shared" si="757"/>
        <v>#REF!</v>
      </c>
      <c r="S835" s="253" t="e">
        <f t="shared" si="757"/>
        <v>#REF!</v>
      </c>
      <c r="T835" s="253" t="e">
        <f t="shared" si="757"/>
        <v>#REF!</v>
      </c>
      <c r="U835" s="253" t="e">
        <f t="shared" si="756"/>
        <v>#REF!</v>
      </c>
      <c r="V835" s="253" t="e">
        <f t="shared" si="756"/>
        <v>#REF!</v>
      </c>
      <c r="W835" s="253" t="e">
        <f t="shared" si="756"/>
        <v>#REF!</v>
      </c>
      <c r="X835" s="253" t="e">
        <f t="shared" si="756"/>
        <v>#REF!</v>
      </c>
      <c r="Y835" s="253" t="e">
        <f t="shared" si="754"/>
        <v>#REF!</v>
      </c>
    </row>
    <row r="836" spans="1:25" ht="12.75" hidden="1" customHeight="1" x14ac:dyDescent="0.2">
      <c r="A836" s="255" t="s">
        <v>237</v>
      </c>
      <c r="B836" s="267">
        <v>811</v>
      </c>
      <c r="C836" s="248" t="s">
        <v>194</v>
      </c>
      <c r="D836" s="248">
        <v>10</v>
      </c>
      <c r="E836" s="248" t="s">
        <v>238</v>
      </c>
      <c r="F836" s="248"/>
      <c r="G836" s="253"/>
      <c r="H836" s="253"/>
      <c r="I836" s="253" t="e">
        <f>#REF!+G836</f>
        <v>#REF!</v>
      </c>
      <c r="J836" s="253" t="e">
        <f t="shared" si="758"/>
        <v>#REF!</v>
      </c>
      <c r="K836" s="253" t="e">
        <f t="shared" si="759"/>
        <v>#REF!</v>
      </c>
      <c r="L836" s="253" t="e">
        <f t="shared" si="759"/>
        <v>#REF!</v>
      </c>
      <c r="M836" s="253" t="e">
        <f t="shared" si="759"/>
        <v>#REF!</v>
      </c>
      <c r="N836" s="253" t="e">
        <f t="shared" si="759"/>
        <v>#REF!</v>
      </c>
      <c r="O836" s="253" t="e">
        <f t="shared" si="759"/>
        <v>#REF!</v>
      </c>
      <c r="P836" s="253" t="e">
        <f t="shared" si="759"/>
        <v>#REF!</v>
      </c>
      <c r="Q836" s="253" t="e">
        <f t="shared" si="755"/>
        <v>#REF!</v>
      </c>
      <c r="R836" s="253" t="e">
        <f t="shared" si="757"/>
        <v>#REF!</v>
      </c>
      <c r="S836" s="253" t="e">
        <f t="shared" si="757"/>
        <v>#REF!</v>
      </c>
      <c r="T836" s="253" t="e">
        <f t="shared" si="757"/>
        <v>#REF!</v>
      </c>
      <c r="U836" s="253" t="e">
        <f t="shared" si="756"/>
        <v>#REF!</v>
      </c>
      <c r="V836" s="253" t="e">
        <f t="shared" si="756"/>
        <v>#REF!</v>
      </c>
      <c r="W836" s="253" t="e">
        <f t="shared" si="756"/>
        <v>#REF!</v>
      </c>
      <c r="X836" s="253" t="e">
        <f t="shared" si="756"/>
        <v>#REF!</v>
      </c>
      <c r="Y836" s="253" t="e">
        <f t="shared" si="754"/>
        <v>#REF!</v>
      </c>
    </row>
    <row r="837" spans="1:25" ht="25.5" hidden="1" customHeight="1" x14ac:dyDescent="0.2">
      <c r="A837" s="255" t="s">
        <v>44</v>
      </c>
      <c r="B837" s="267">
        <v>811</v>
      </c>
      <c r="C837" s="248" t="s">
        <v>194</v>
      </c>
      <c r="D837" s="248">
        <v>10</v>
      </c>
      <c r="E837" s="248" t="s">
        <v>241</v>
      </c>
      <c r="F837" s="248"/>
      <c r="G837" s="253"/>
      <c r="H837" s="253"/>
      <c r="I837" s="253" t="e">
        <f>#REF!+G837</f>
        <v>#REF!</v>
      </c>
      <c r="J837" s="253" t="e">
        <f t="shared" si="758"/>
        <v>#REF!</v>
      </c>
      <c r="K837" s="253" t="e">
        <f t="shared" si="759"/>
        <v>#REF!</v>
      </c>
      <c r="L837" s="253" t="e">
        <f t="shared" si="759"/>
        <v>#REF!</v>
      </c>
      <c r="M837" s="253" t="e">
        <f t="shared" si="759"/>
        <v>#REF!</v>
      </c>
      <c r="N837" s="253" t="e">
        <f t="shared" si="759"/>
        <v>#REF!</v>
      </c>
      <c r="O837" s="253" t="e">
        <f t="shared" si="759"/>
        <v>#REF!</v>
      </c>
      <c r="P837" s="253" t="e">
        <f t="shared" si="759"/>
        <v>#REF!</v>
      </c>
      <c r="Q837" s="253" t="e">
        <f t="shared" si="755"/>
        <v>#REF!</v>
      </c>
      <c r="R837" s="253" t="e">
        <f t="shared" si="757"/>
        <v>#REF!</v>
      </c>
      <c r="S837" s="253" t="e">
        <f t="shared" si="757"/>
        <v>#REF!</v>
      </c>
      <c r="T837" s="253" t="e">
        <f t="shared" si="757"/>
        <v>#REF!</v>
      </c>
      <c r="U837" s="253" t="e">
        <f t="shared" si="756"/>
        <v>#REF!</v>
      </c>
      <c r="V837" s="253" t="e">
        <f t="shared" si="756"/>
        <v>#REF!</v>
      </c>
      <c r="W837" s="253" t="e">
        <f t="shared" si="756"/>
        <v>#REF!</v>
      </c>
      <c r="X837" s="253" t="e">
        <f t="shared" si="756"/>
        <v>#REF!</v>
      </c>
      <c r="Y837" s="253" t="e">
        <f t="shared" si="754"/>
        <v>#REF!</v>
      </c>
    </row>
    <row r="838" spans="1:25" ht="25.5" hidden="1" customHeight="1" x14ac:dyDescent="0.2">
      <c r="A838" s="255" t="s">
        <v>239</v>
      </c>
      <c r="B838" s="267">
        <v>811</v>
      </c>
      <c r="C838" s="248" t="s">
        <v>194</v>
      </c>
      <c r="D838" s="248">
        <v>10</v>
      </c>
      <c r="E838" s="248" t="s">
        <v>241</v>
      </c>
      <c r="F838" s="248" t="s">
        <v>240</v>
      </c>
      <c r="G838" s="253"/>
      <c r="H838" s="253"/>
      <c r="I838" s="253" t="e">
        <f>#REF!+G838</f>
        <v>#REF!</v>
      </c>
      <c r="J838" s="253" t="e">
        <f t="shared" si="758"/>
        <v>#REF!</v>
      </c>
      <c r="K838" s="253" t="e">
        <f t="shared" si="759"/>
        <v>#REF!</v>
      </c>
      <c r="L838" s="253" t="e">
        <f t="shared" si="759"/>
        <v>#REF!</v>
      </c>
      <c r="M838" s="253" t="e">
        <f t="shared" si="759"/>
        <v>#REF!</v>
      </c>
      <c r="N838" s="253" t="e">
        <f t="shared" si="759"/>
        <v>#REF!</v>
      </c>
      <c r="O838" s="253" t="e">
        <f t="shared" si="759"/>
        <v>#REF!</v>
      </c>
      <c r="P838" s="253" t="e">
        <f t="shared" si="759"/>
        <v>#REF!</v>
      </c>
      <c r="Q838" s="253" t="e">
        <f t="shared" si="755"/>
        <v>#REF!</v>
      </c>
      <c r="R838" s="253" t="e">
        <f t="shared" si="757"/>
        <v>#REF!</v>
      </c>
      <c r="S838" s="253" t="e">
        <f t="shared" si="757"/>
        <v>#REF!</v>
      </c>
      <c r="T838" s="253" t="e">
        <f t="shared" si="757"/>
        <v>#REF!</v>
      </c>
      <c r="U838" s="253" t="e">
        <f t="shared" si="756"/>
        <v>#REF!</v>
      </c>
      <c r="V838" s="253" t="e">
        <f t="shared" si="756"/>
        <v>#REF!</v>
      </c>
      <c r="W838" s="253" t="e">
        <f t="shared" si="756"/>
        <v>#REF!</v>
      </c>
      <c r="X838" s="253" t="e">
        <f t="shared" si="756"/>
        <v>#REF!</v>
      </c>
      <c r="Y838" s="253" t="e">
        <f t="shared" si="754"/>
        <v>#REF!</v>
      </c>
    </row>
    <row r="839" spans="1:25" ht="12.75" hidden="1" customHeight="1" x14ac:dyDescent="0.2">
      <c r="A839" s="255" t="s">
        <v>244</v>
      </c>
      <c r="B839" s="267">
        <v>811</v>
      </c>
      <c r="C839" s="248" t="s">
        <v>194</v>
      </c>
      <c r="D839" s="248">
        <v>10</v>
      </c>
      <c r="E839" s="248" t="s">
        <v>245</v>
      </c>
      <c r="F839" s="248"/>
      <c r="G839" s="253"/>
      <c r="H839" s="253"/>
      <c r="I839" s="253" t="e">
        <f>#REF!+G839</f>
        <v>#REF!</v>
      </c>
      <c r="J839" s="253" t="e">
        <f t="shared" si="758"/>
        <v>#REF!</v>
      </c>
      <c r="K839" s="253" t="e">
        <f t="shared" si="759"/>
        <v>#REF!</v>
      </c>
      <c r="L839" s="253" t="e">
        <f t="shared" si="759"/>
        <v>#REF!</v>
      </c>
      <c r="M839" s="253" t="e">
        <f t="shared" si="759"/>
        <v>#REF!</v>
      </c>
      <c r="N839" s="253" t="e">
        <f t="shared" si="759"/>
        <v>#REF!</v>
      </c>
      <c r="O839" s="253" t="e">
        <f t="shared" si="759"/>
        <v>#REF!</v>
      </c>
      <c r="P839" s="253" t="e">
        <f t="shared" si="759"/>
        <v>#REF!</v>
      </c>
      <c r="Q839" s="253" t="e">
        <f t="shared" si="755"/>
        <v>#REF!</v>
      </c>
      <c r="R839" s="253" t="e">
        <f t="shared" si="757"/>
        <v>#REF!</v>
      </c>
      <c r="S839" s="253" t="e">
        <f t="shared" si="757"/>
        <v>#REF!</v>
      </c>
      <c r="T839" s="253" t="e">
        <f t="shared" si="757"/>
        <v>#REF!</v>
      </c>
      <c r="U839" s="253" t="e">
        <f t="shared" si="756"/>
        <v>#REF!</v>
      </c>
      <c r="V839" s="253" t="e">
        <f t="shared" si="756"/>
        <v>#REF!</v>
      </c>
      <c r="W839" s="253" t="e">
        <f t="shared" si="756"/>
        <v>#REF!</v>
      </c>
      <c r="X839" s="253" t="e">
        <f t="shared" si="756"/>
        <v>#REF!</v>
      </c>
      <c r="Y839" s="253" t="e">
        <f t="shared" si="754"/>
        <v>#REF!</v>
      </c>
    </row>
    <row r="840" spans="1:25" ht="25.5" hidden="1" customHeight="1" x14ac:dyDescent="0.2">
      <c r="A840" s="255" t="s">
        <v>246</v>
      </c>
      <c r="B840" s="267">
        <v>811</v>
      </c>
      <c r="C840" s="248" t="s">
        <v>194</v>
      </c>
      <c r="D840" s="248">
        <v>10</v>
      </c>
      <c r="E840" s="248" t="s">
        <v>247</v>
      </c>
      <c r="F840" s="248"/>
      <c r="G840" s="253"/>
      <c r="H840" s="253"/>
      <c r="I840" s="253" t="e">
        <f>#REF!+G840</f>
        <v>#REF!</v>
      </c>
      <c r="J840" s="253" t="e">
        <f t="shared" si="758"/>
        <v>#REF!</v>
      </c>
      <c r="K840" s="253" t="e">
        <f t="shared" si="759"/>
        <v>#REF!</v>
      </c>
      <c r="L840" s="253" t="e">
        <f t="shared" si="759"/>
        <v>#REF!</v>
      </c>
      <c r="M840" s="253" t="e">
        <f t="shared" si="759"/>
        <v>#REF!</v>
      </c>
      <c r="N840" s="253" t="e">
        <f t="shared" si="759"/>
        <v>#REF!</v>
      </c>
      <c r="O840" s="253" t="e">
        <f t="shared" si="759"/>
        <v>#REF!</v>
      </c>
      <c r="P840" s="253" t="e">
        <f t="shared" si="759"/>
        <v>#REF!</v>
      </c>
      <c r="Q840" s="253" t="e">
        <f t="shared" si="755"/>
        <v>#REF!</v>
      </c>
      <c r="R840" s="253" t="e">
        <f t="shared" si="757"/>
        <v>#REF!</v>
      </c>
      <c r="S840" s="253" t="e">
        <f t="shared" si="757"/>
        <v>#REF!</v>
      </c>
      <c r="T840" s="253" t="e">
        <f t="shared" si="757"/>
        <v>#REF!</v>
      </c>
      <c r="U840" s="253" t="e">
        <f t="shared" si="756"/>
        <v>#REF!</v>
      </c>
      <c r="V840" s="253" t="e">
        <f t="shared" si="756"/>
        <v>#REF!</v>
      </c>
      <c r="W840" s="253" t="e">
        <f t="shared" si="756"/>
        <v>#REF!</v>
      </c>
      <c r="X840" s="253" t="e">
        <f t="shared" si="756"/>
        <v>#REF!</v>
      </c>
      <c r="Y840" s="253" t="e">
        <f t="shared" si="754"/>
        <v>#REF!</v>
      </c>
    </row>
    <row r="841" spans="1:25" ht="25.5" hidden="1" customHeight="1" x14ac:dyDescent="0.2">
      <c r="A841" s="255" t="s">
        <v>239</v>
      </c>
      <c r="B841" s="267">
        <v>811</v>
      </c>
      <c r="C841" s="248" t="s">
        <v>194</v>
      </c>
      <c r="D841" s="248">
        <v>10</v>
      </c>
      <c r="E841" s="248" t="s">
        <v>247</v>
      </c>
      <c r="F841" s="248" t="s">
        <v>240</v>
      </c>
      <c r="G841" s="253"/>
      <c r="H841" s="253"/>
      <c r="I841" s="253" t="e">
        <f>#REF!+G841</f>
        <v>#REF!</v>
      </c>
      <c r="J841" s="253" t="e">
        <f t="shared" si="758"/>
        <v>#REF!</v>
      </c>
      <c r="K841" s="253" t="e">
        <f t="shared" si="759"/>
        <v>#REF!</v>
      </c>
      <c r="L841" s="253" t="e">
        <f t="shared" si="759"/>
        <v>#REF!</v>
      </c>
      <c r="M841" s="253" t="e">
        <f t="shared" si="759"/>
        <v>#REF!</v>
      </c>
      <c r="N841" s="253" t="e">
        <f t="shared" si="759"/>
        <v>#REF!</v>
      </c>
      <c r="O841" s="253" t="e">
        <f t="shared" si="759"/>
        <v>#REF!</v>
      </c>
      <c r="P841" s="253" t="e">
        <f t="shared" si="759"/>
        <v>#REF!</v>
      </c>
      <c r="Q841" s="253" t="e">
        <f t="shared" si="755"/>
        <v>#REF!</v>
      </c>
      <c r="R841" s="253" t="e">
        <f t="shared" si="757"/>
        <v>#REF!</v>
      </c>
      <c r="S841" s="253" t="e">
        <f t="shared" si="757"/>
        <v>#REF!</v>
      </c>
      <c r="T841" s="253" t="e">
        <f t="shared" si="757"/>
        <v>#REF!</v>
      </c>
      <c r="U841" s="253" t="e">
        <f t="shared" si="756"/>
        <v>#REF!</v>
      </c>
      <c r="V841" s="253" t="e">
        <f t="shared" si="756"/>
        <v>#REF!</v>
      </c>
      <c r="W841" s="253" t="e">
        <f t="shared" si="756"/>
        <v>#REF!</v>
      </c>
      <c r="X841" s="253" t="e">
        <f t="shared" si="756"/>
        <v>#REF!</v>
      </c>
      <c r="Y841" s="253" t="e">
        <f t="shared" si="754"/>
        <v>#REF!</v>
      </c>
    </row>
    <row r="842" spans="1:25" ht="25.5" hidden="1" customHeight="1" x14ac:dyDescent="0.2">
      <c r="A842" s="255" t="s">
        <v>45</v>
      </c>
      <c r="B842" s="267">
        <v>811</v>
      </c>
      <c r="C842" s="248" t="s">
        <v>194</v>
      </c>
      <c r="D842" s="248">
        <v>10</v>
      </c>
      <c r="E842" s="248" t="s">
        <v>46</v>
      </c>
      <c r="F842" s="248"/>
      <c r="G842" s="253"/>
      <c r="H842" s="253"/>
      <c r="I842" s="253" t="e">
        <f>#REF!+G842</f>
        <v>#REF!</v>
      </c>
      <c r="J842" s="253" t="e">
        <f t="shared" si="758"/>
        <v>#REF!</v>
      </c>
      <c r="K842" s="253" t="e">
        <f t="shared" si="759"/>
        <v>#REF!</v>
      </c>
      <c r="L842" s="253" t="e">
        <f t="shared" si="759"/>
        <v>#REF!</v>
      </c>
      <c r="M842" s="253" t="e">
        <f t="shared" si="759"/>
        <v>#REF!</v>
      </c>
      <c r="N842" s="253" t="e">
        <f t="shared" si="759"/>
        <v>#REF!</v>
      </c>
      <c r="O842" s="253" t="e">
        <f t="shared" si="759"/>
        <v>#REF!</v>
      </c>
      <c r="P842" s="253" t="e">
        <f t="shared" si="759"/>
        <v>#REF!</v>
      </c>
      <c r="Q842" s="253" t="e">
        <f t="shared" si="755"/>
        <v>#REF!</v>
      </c>
      <c r="R842" s="253" t="e">
        <f t="shared" si="757"/>
        <v>#REF!</v>
      </c>
      <c r="S842" s="253" t="e">
        <f t="shared" si="757"/>
        <v>#REF!</v>
      </c>
      <c r="T842" s="253" t="e">
        <f t="shared" si="757"/>
        <v>#REF!</v>
      </c>
      <c r="U842" s="253" t="e">
        <f t="shared" si="756"/>
        <v>#REF!</v>
      </c>
      <c r="V842" s="253" t="e">
        <f t="shared" si="756"/>
        <v>#REF!</v>
      </c>
      <c r="W842" s="253" t="e">
        <f t="shared" si="756"/>
        <v>#REF!</v>
      </c>
      <c r="X842" s="253" t="e">
        <f t="shared" si="756"/>
        <v>#REF!</v>
      </c>
      <c r="Y842" s="253" t="e">
        <f t="shared" si="754"/>
        <v>#REF!</v>
      </c>
    </row>
    <row r="843" spans="1:25" ht="12.75" hidden="1" customHeight="1" x14ac:dyDescent="0.2">
      <c r="A843" s="255" t="s">
        <v>299</v>
      </c>
      <c r="B843" s="267">
        <v>811</v>
      </c>
      <c r="C843" s="248" t="s">
        <v>194</v>
      </c>
      <c r="D843" s="248">
        <v>10</v>
      </c>
      <c r="E843" s="248" t="s">
        <v>47</v>
      </c>
      <c r="F843" s="248"/>
      <c r="G843" s="253"/>
      <c r="H843" s="253"/>
      <c r="I843" s="253" t="e">
        <f>#REF!+G843</f>
        <v>#REF!</v>
      </c>
      <c r="J843" s="253" t="e">
        <f t="shared" si="758"/>
        <v>#REF!</v>
      </c>
      <c r="K843" s="253" t="e">
        <f t="shared" si="759"/>
        <v>#REF!</v>
      </c>
      <c r="L843" s="253" t="e">
        <f t="shared" si="759"/>
        <v>#REF!</v>
      </c>
      <c r="M843" s="253" t="e">
        <f t="shared" si="759"/>
        <v>#REF!</v>
      </c>
      <c r="N843" s="253" t="e">
        <f t="shared" si="759"/>
        <v>#REF!</v>
      </c>
      <c r="O843" s="253" t="e">
        <f t="shared" si="759"/>
        <v>#REF!</v>
      </c>
      <c r="P843" s="253" t="e">
        <f t="shared" si="759"/>
        <v>#REF!</v>
      </c>
      <c r="Q843" s="253" t="e">
        <f t="shared" si="755"/>
        <v>#REF!</v>
      </c>
      <c r="R843" s="253" t="e">
        <f t="shared" si="757"/>
        <v>#REF!</v>
      </c>
      <c r="S843" s="253" t="e">
        <f t="shared" si="757"/>
        <v>#REF!</v>
      </c>
      <c r="T843" s="253" t="e">
        <f t="shared" si="757"/>
        <v>#REF!</v>
      </c>
      <c r="U843" s="253" t="e">
        <f t="shared" si="756"/>
        <v>#REF!</v>
      </c>
      <c r="V843" s="253" t="e">
        <f t="shared" si="756"/>
        <v>#REF!</v>
      </c>
      <c r="W843" s="253" t="e">
        <f t="shared" si="756"/>
        <v>#REF!</v>
      </c>
      <c r="X843" s="253" t="e">
        <f t="shared" si="756"/>
        <v>#REF!</v>
      </c>
      <c r="Y843" s="253" t="e">
        <f t="shared" si="754"/>
        <v>#REF!</v>
      </c>
    </row>
    <row r="844" spans="1:25" ht="12.75" hidden="1" customHeight="1" x14ac:dyDescent="0.2">
      <c r="A844" s="255" t="s">
        <v>300</v>
      </c>
      <c r="B844" s="267">
        <v>811</v>
      </c>
      <c r="C844" s="248" t="s">
        <v>194</v>
      </c>
      <c r="D844" s="248">
        <v>10</v>
      </c>
      <c r="E844" s="248" t="s">
        <v>47</v>
      </c>
      <c r="F844" s="248" t="s">
        <v>301</v>
      </c>
      <c r="G844" s="253"/>
      <c r="H844" s="253"/>
      <c r="I844" s="253" t="e">
        <f>#REF!+G844</f>
        <v>#REF!</v>
      </c>
      <c r="J844" s="253" t="e">
        <f t="shared" si="758"/>
        <v>#REF!</v>
      </c>
      <c r="K844" s="253" t="e">
        <f t="shared" si="759"/>
        <v>#REF!</v>
      </c>
      <c r="L844" s="253" t="e">
        <f t="shared" si="759"/>
        <v>#REF!</v>
      </c>
      <c r="M844" s="253" t="e">
        <f t="shared" si="759"/>
        <v>#REF!</v>
      </c>
      <c r="N844" s="253" t="e">
        <f t="shared" si="759"/>
        <v>#REF!</v>
      </c>
      <c r="O844" s="253" t="e">
        <f t="shared" si="759"/>
        <v>#REF!</v>
      </c>
      <c r="P844" s="253" t="e">
        <f t="shared" si="759"/>
        <v>#REF!</v>
      </c>
      <c r="Q844" s="253" t="e">
        <f t="shared" si="755"/>
        <v>#REF!</v>
      </c>
      <c r="R844" s="253" t="e">
        <f t="shared" si="757"/>
        <v>#REF!</v>
      </c>
      <c r="S844" s="253" t="e">
        <f t="shared" si="757"/>
        <v>#REF!</v>
      </c>
      <c r="T844" s="253" t="e">
        <f t="shared" si="757"/>
        <v>#REF!</v>
      </c>
      <c r="U844" s="253" t="e">
        <f t="shared" si="756"/>
        <v>#REF!</v>
      </c>
      <c r="V844" s="253" t="e">
        <f t="shared" si="756"/>
        <v>#REF!</v>
      </c>
      <c r="W844" s="253" t="e">
        <f t="shared" si="756"/>
        <v>#REF!</v>
      </c>
      <c r="X844" s="253" t="e">
        <f t="shared" si="756"/>
        <v>#REF!</v>
      </c>
      <c r="Y844" s="253" t="e">
        <f t="shared" ref="Y844:Y879" si="760">W844+X844</f>
        <v>#REF!</v>
      </c>
    </row>
    <row r="845" spans="1:25" ht="12.75" hidden="1" customHeight="1" x14ac:dyDescent="0.2">
      <c r="A845" s="255" t="s">
        <v>324</v>
      </c>
      <c r="B845" s="267">
        <v>811</v>
      </c>
      <c r="C845" s="248" t="s">
        <v>194</v>
      </c>
      <c r="D845" s="248">
        <v>10</v>
      </c>
      <c r="E845" s="248" t="s">
        <v>325</v>
      </c>
      <c r="F845" s="248"/>
      <c r="G845" s="253"/>
      <c r="H845" s="253"/>
      <c r="I845" s="253" t="e">
        <f>#REF!+G845</f>
        <v>#REF!</v>
      </c>
      <c r="J845" s="253" t="e">
        <f t="shared" si="758"/>
        <v>#REF!</v>
      </c>
      <c r="K845" s="253" t="e">
        <f t="shared" si="759"/>
        <v>#REF!</v>
      </c>
      <c r="L845" s="253" t="e">
        <f t="shared" si="759"/>
        <v>#REF!</v>
      </c>
      <c r="M845" s="253" t="e">
        <f t="shared" si="759"/>
        <v>#REF!</v>
      </c>
      <c r="N845" s="253" t="e">
        <f t="shared" si="759"/>
        <v>#REF!</v>
      </c>
      <c r="O845" s="253" t="e">
        <f t="shared" si="759"/>
        <v>#REF!</v>
      </c>
      <c r="P845" s="253" t="e">
        <f t="shared" si="759"/>
        <v>#REF!</v>
      </c>
      <c r="Q845" s="253" t="e">
        <f t="shared" si="755"/>
        <v>#REF!</v>
      </c>
      <c r="R845" s="253" t="e">
        <f t="shared" si="757"/>
        <v>#REF!</v>
      </c>
      <c r="S845" s="253" t="e">
        <f t="shared" si="757"/>
        <v>#REF!</v>
      </c>
      <c r="T845" s="253" t="e">
        <f t="shared" si="757"/>
        <v>#REF!</v>
      </c>
      <c r="U845" s="253" t="e">
        <f t="shared" si="756"/>
        <v>#REF!</v>
      </c>
      <c r="V845" s="253" t="e">
        <f t="shared" si="756"/>
        <v>#REF!</v>
      </c>
      <c r="W845" s="253" t="e">
        <f t="shared" si="756"/>
        <v>#REF!</v>
      </c>
      <c r="X845" s="253" t="e">
        <f t="shared" si="756"/>
        <v>#REF!</v>
      </c>
      <c r="Y845" s="253" t="e">
        <f t="shared" si="760"/>
        <v>#REF!</v>
      </c>
    </row>
    <row r="846" spans="1:25" ht="25.5" hidden="1" customHeight="1" x14ac:dyDescent="0.2">
      <c r="A846" s="440" t="s">
        <v>48</v>
      </c>
      <c r="B846" s="245">
        <v>811</v>
      </c>
      <c r="C846" s="246" t="s">
        <v>194</v>
      </c>
      <c r="D846" s="246" t="s">
        <v>208</v>
      </c>
      <c r="E846" s="248"/>
      <c r="F846" s="248"/>
      <c r="G846" s="253"/>
      <c r="H846" s="253"/>
      <c r="I846" s="253" t="e">
        <f>#REF!+G846</f>
        <v>#REF!</v>
      </c>
      <c r="J846" s="253" t="e">
        <f t="shared" si="758"/>
        <v>#REF!</v>
      </c>
      <c r="K846" s="253" t="e">
        <f t="shared" si="759"/>
        <v>#REF!</v>
      </c>
      <c r="L846" s="253" t="e">
        <f t="shared" si="759"/>
        <v>#REF!</v>
      </c>
      <c r="M846" s="253" t="e">
        <f t="shared" si="759"/>
        <v>#REF!</v>
      </c>
      <c r="N846" s="253" t="e">
        <f t="shared" si="759"/>
        <v>#REF!</v>
      </c>
      <c r="O846" s="253" t="e">
        <f t="shared" si="759"/>
        <v>#REF!</v>
      </c>
      <c r="P846" s="253" t="e">
        <f t="shared" si="759"/>
        <v>#REF!</v>
      </c>
      <c r="Q846" s="253" t="e">
        <f t="shared" si="755"/>
        <v>#REF!</v>
      </c>
      <c r="R846" s="253" t="e">
        <f t="shared" si="757"/>
        <v>#REF!</v>
      </c>
      <c r="S846" s="253" t="e">
        <f t="shared" si="757"/>
        <v>#REF!</v>
      </c>
      <c r="T846" s="253" t="e">
        <f t="shared" si="757"/>
        <v>#REF!</v>
      </c>
      <c r="U846" s="253" t="e">
        <f t="shared" si="756"/>
        <v>#REF!</v>
      </c>
      <c r="V846" s="253" t="e">
        <f t="shared" si="756"/>
        <v>#REF!</v>
      </c>
      <c r="W846" s="253" t="e">
        <f t="shared" si="756"/>
        <v>#REF!</v>
      </c>
      <c r="X846" s="253" t="e">
        <f t="shared" si="756"/>
        <v>#REF!</v>
      </c>
      <c r="Y846" s="253" t="e">
        <f t="shared" si="760"/>
        <v>#REF!</v>
      </c>
    </row>
    <row r="847" spans="1:25" ht="25.5" hidden="1" customHeight="1" x14ac:dyDescent="0.2">
      <c r="A847" s="255" t="s">
        <v>45</v>
      </c>
      <c r="B847" s="267">
        <v>811</v>
      </c>
      <c r="C847" s="248" t="s">
        <v>194</v>
      </c>
      <c r="D847" s="248" t="s">
        <v>208</v>
      </c>
      <c r="E847" s="248" t="s">
        <v>46</v>
      </c>
      <c r="F847" s="248"/>
      <c r="G847" s="253"/>
      <c r="H847" s="253"/>
      <c r="I847" s="253" t="e">
        <f>#REF!+G847</f>
        <v>#REF!</v>
      </c>
      <c r="J847" s="253" t="e">
        <f t="shared" si="758"/>
        <v>#REF!</v>
      </c>
      <c r="K847" s="253" t="e">
        <f t="shared" si="759"/>
        <v>#REF!</v>
      </c>
      <c r="L847" s="253" t="e">
        <f t="shared" si="759"/>
        <v>#REF!</v>
      </c>
      <c r="M847" s="253" t="e">
        <f t="shared" si="759"/>
        <v>#REF!</v>
      </c>
      <c r="N847" s="253" t="e">
        <f t="shared" si="759"/>
        <v>#REF!</v>
      </c>
      <c r="O847" s="253" t="e">
        <f t="shared" si="759"/>
        <v>#REF!</v>
      </c>
      <c r="P847" s="253" t="e">
        <f t="shared" si="759"/>
        <v>#REF!</v>
      </c>
      <c r="Q847" s="253" t="e">
        <f t="shared" si="755"/>
        <v>#REF!</v>
      </c>
      <c r="R847" s="253" t="e">
        <f t="shared" si="757"/>
        <v>#REF!</v>
      </c>
      <c r="S847" s="253" t="e">
        <f t="shared" si="757"/>
        <v>#REF!</v>
      </c>
      <c r="T847" s="253" t="e">
        <f t="shared" si="757"/>
        <v>#REF!</v>
      </c>
      <c r="U847" s="253" t="e">
        <f t="shared" si="756"/>
        <v>#REF!</v>
      </c>
      <c r="V847" s="253" t="e">
        <f t="shared" si="756"/>
        <v>#REF!</v>
      </c>
      <c r="W847" s="253" t="e">
        <f t="shared" si="756"/>
        <v>#REF!</v>
      </c>
      <c r="X847" s="253" t="e">
        <f t="shared" si="756"/>
        <v>#REF!</v>
      </c>
      <c r="Y847" s="253" t="e">
        <f t="shared" si="760"/>
        <v>#REF!</v>
      </c>
    </row>
    <row r="848" spans="1:25" ht="12.75" hidden="1" customHeight="1" x14ac:dyDescent="0.2">
      <c r="A848" s="255" t="s">
        <v>299</v>
      </c>
      <c r="B848" s="267">
        <v>811</v>
      </c>
      <c r="C848" s="248" t="s">
        <v>194</v>
      </c>
      <c r="D848" s="248" t="s">
        <v>208</v>
      </c>
      <c r="E848" s="248" t="s">
        <v>47</v>
      </c>
      <c r="F848" s="248"/>
      <c r="G848" s="253"/>
      <c r="H848" s="253"/>
      <c r="I848" s="253" t="e">
        <f>#REF!+G848</f>
        <v>#REF!</v>
      </c>
      <c r="J848" s="253" t="e">
        <f t="shared" si="758"/>
        <v>#REF!</v>
      </c>
      <c r="K848" s="253" t="e">
        <f t="shared" si="759"/>
        <v>#REF!</v>
      </c>
      <c r="L848" s="253" t="e">
        <f t="shared" si="759"/>
        <v>#REF!</v>
      </c>
      <c r="M848" s="253" t="e">
        <f t="shared" si="759"/>
        <v>#REF!</v>
      </c>
      <c r="N848" s="253" t="e">
        <f t="shared" si="759"/>
        <v>#REF!</v>
      </c>
      <c r="O848" s="253" t="e">
        <f t="shared" si="759"/>
        <v>#REF!</v>
      </c>
      <c r="P848" s="253" t="e">
        <f t="shared" si="759"/>
        <v>#REF!</v>
      </c>
      <c r="Q848" s="253" t="e">
        <f t="shared" si="755"/>
        <v>#REF!</v>
      </c>
      <c r="R848" s="253" t="e">
        <f t="shared" si="757"/>
        <v>#REF!</v>
      </c>
      <c r="S848" s="253" t="e">
        <f t="shared" si="757"/>
        <v>#REF!</v>
      </c>
      <c r="T848" s="253" t="e">
        <f t="shared" si="757"/>
        <v>#REF!</v>
      </c>
      <c r="U848" s="253" t="e">
        <f t="shared" si="756"/>
        <v>#REF!</v>
      </c>
      <c r="V848" s="253" t="e">
        <f t="shared" si="756"/>
        <v>#REF!</v>
      </c>
      <c r="W848" s="253" t="e">
        <f t="shared" si="756"/>
        <v>#REF!</v>
      </c>
      <c r="X848" s="253" t="e">
        <f t="shared" si="756"/>
        <v>#REF!</v>
      </c>
      <c r="Y848" s="253" t="e">
        <f t="shared" si="760"/>
        <v>#REF!</v>
      </c>
    </row>
    <row r="849" spans="1:25" ht="12.75" hidden="1" customHeight="1" x14ac:dyDescent="0.2">
      <c r="A849" s="255" t="s">
        <v>300</v>
      </c>
      <c r="B849" s="267">
        <v>811</v>
      </c>
      <c r="C849" s="248" t="s">
        <v>194</v>
      </c>
      <c r="D849" s="248" t="s">
        <v>208</v>
      </c>
      <c r="E849" s="248" t="s">
        <v>47</v>
      </c>
      <c r="F849" s="248" t="s">
        <v>301</v>
      </c>
      <c r="G849" s="253"/>
      <c r="H849" s="253"/>
      <c r="I849" s="253" t="e">
        <f>#REF!+G849</f>
        <v>#REF!</v>
      </c>
      <c r="J849" s="253" t="e">
        <f t="shared" si="758"/>
        <v>#REF!</v>
      </c>
      <c r="K849" s="253" t="e">
        <f t="shared" si="759"/>
        <v>#REF!</v>
      </c>
      <c r="L849" s="253" t="e">
        <f t="shared" si="759"/>
        <v>#REF!</v>
      </c>
      <c r="M849" s="253" t="e">
        <f t="shared" si="759"/>
        <v>#REF!</v>
      </c>
      <c r="N849" s="253" t="e">
        <f t="shared" si="759"/>
        <v>#REF!</v>
      </c>
      <c r="O849" s="253" t="e">
        <f t="shared" si="759"/>
        <v>#REF!</v>
      </c>
      <c r="P849" s="253" t="e">
        <f t="shared" si="759"/>
        <v>#REF!</v>
      </c>
      <c r="Q849" s="253" t="e">
        <f t="shared" si="755"/>
        <v>#REF!</v>
      </c>
      <c r="R849" s="253" t="e">
        <f t="shared" si="757"/>
        <v>#REF!</v>
      </c>
      <c r="S849" s="253" t="e">
        <f t="shared" si="757"/>
        <v>#REF!</v>
      </c>
      <c r="T849" s="253" t="e">
        <f t="shared" si="757"/>
        <v>#REF!</v>
      </c>
      <c r="U849" s="253" t="e">
        <f t="shared" si="756"/>
        <v>#REF!</v>
      </c>
      <c r="V849" s="253" t="e">
        <f t="shared" si="756"/>
        <v>#REF!</v>
      </c>
      <c r="W849" s="253" t="e">
        <f t="shared" si="756"/>
        <v>#REF!</v>
      </c>
      <c r="X849" s="253" t="e">
        <f t="shared" si="756"/>
        <v>#REF!</v>
      </c>
      <c r="Y849" s="253" t="e">
        <f t="shared" si="760"/>
        <v>#REF!</v>
      </c>
    </row>
    <row r="850" spans="1:25" ht="12.75" hidden="1" customHeight="1" x14ac:dyDescent="0.2">
      <c r="A850" s="255" t="s">
        <v>302</v>
      </c>
      <c r="B850" s="267">
        <v>811</v>
      </c>
      <c r="C850" s="248" t="s">
        <v>194</v>
      </c>
      <c r="D850" s="248" t="s">
        <v>208</v>
      </c>
      <c r="E850" s="248" t="s">
        <v>47</v>
      </c>
      <c r="F850" s="248" t="s">
        <v>303</v>
      </c>
      <c r="G850" s="253"/>
      <c r="H850" s="253"/>
      <c r="I850" s="253" t="e">
        <f>#REF!+G850</f>
        <v>#REF!</v>
      </c>
      <c r="J850" s="253" t="e">
        <f t="shared" si="758"/>
        <v>#REF!</v>
      </c>
      <c r="K850" s="253" t="e">
        <f t="shared" si="759"/>
        <v>#REF!</v>
      </c>
      <c r="L850" s="253" t="e">
        <f t="shared" si="759"/>
        <v>#REF!</v>
      </c>
      <c r="M850" s="253" t="e">
        <f t="shared" si="759"/>
        <v>#REF!</v>
      </c>
      <c r="N850" s="253" t="e">
        <f t="shared" si="759"/>
        <v>#REF!</v>
      </c>
      <c r="O850" s="253" t="e">
        <f t="shared" si="759"/>
        <v>#REF!</v>
      </c>
      <c r="P850" s="253" t="e">
        <f t="shared" si="759"/>
        <v>#REF!</v>
      </c>
      <c r="Q850" s="253" t="e">
        <f t="shared" si="755"/>
        <v>#REF!</v>
      </c>
      <c r="R850" s="253" t="e">
        <f t="shared" si="757"/>
        <v>#REF!</v>
      </c>
      <c r="S850" s="253" t="e">
        <f t="shared" si="757"/>
        <v>#REF!</v>
      </c>
      <c r="T850" s="253" t="e">
        <f t="shared" si="757"/>
        <v>#REF!</v>
      </c>
      <c r="U850" s="253" t="e">
        <f t="shared" si="756"/>
        <v>#REF!</v>
      </c>
      <c r="V850" s="253" t="e">
        <f t="shared" si="756"/>
        <v>#REF!</v>
      </c>
      <c r="W850" s="253" t="e">
        <f t="shared" si="756"/>
        <v>#REF!</v>
      </c>
      <c r="X850" s="253" t="e">
        <f t="shared" si="756"/>
        <v>#REF!</v>
      </c>
      <c r="Y850" s="253" t="e">
        <f t="shared" si="760"/>
        <v>#REF!</v>
      </c>
    </row>
    <row r="851" spans="1:25" ht="25.5" hidden="1" customHeight="1" x14ac:dyDescent="0.2">
      <c r="A851" s="440" t="s">
        <v>229</v>
      </c>
      <c r="B851" s="245">
        <v>811</v>
      </c>
      <c r="C851" s="246" t="s">
        <v>202</v>
      </c>
      <c r="D851" s="246" t="s">
        <v>198</v>
      </c>
      <c r="E851" s="246"/>
      <c r="F851" s="246"/>
      <c r="G851" s="253"/>
      <c r="H851" s="253"/>
      <c r="I851" s="253" t="e">
        <f>#REF!+G851</f>
        <v>#REF!</v>
      </c>
      <c r="J851" s="253" t="e">
        <f t="shared" si="758"/>
        <v>#REF!</v>
      </c>
      <c r="K851" s="253" t="e">
        <f t="shared" si="759"/>
        <v>#REF!</v>
      </c>
      <c r="L851" s="253" t="e">
        <f t="shared" si="759"/>
        <v>#REF!</v>
      </c>
      <c r="M851" s="253" t="e">
        <f t="shared" si="759"/>
        <v>#REF!</v>
      </c>
      <c r="N851" s="253" t="e">
        <f t="shared" si="759"/>
        <v>#REF!</v>
      </c>
      <c r="O851" s="253" t="e">
        <f t="shared" si="759"/>
        <v>#REF!</v>
      </c>
      <c r="P851" s="253" t="e">
        <f t="shared" si="759"/>
        <v>#REF!</v>
      </c>
      <c r="Q851" s="253" t="e">
        <f t="shared" si="755"/>
        <v>#REF!</v>
      </c>
      <c r="R851" s="253" t="e">
        <f t="shared" si="757"/>
        <v>#REF!</v>
      </c>
      <c r="S851" s="253" t="e">
        <f t="shared" si="757"/>
        <v>#REF!</v>
      </c>
      <c r="T851" s="253" t="e">
        <f t="shared" si="757"/>
        <v>#REF!</v>
      </c>
      <c r="U851" s="253" t="e">
        <f t="shared" si="756"/>
        <v>#REF!</v>
      </c>
      <c r="V851" s="253" t="e">
        <f t="shared" si="756"/>
        <v>#REF!</v>
      </c>
      <c r="W851" s="253" t="e">
        <f t="shared" si="756"/>
        <v>#REF!</v>
      </c>
      <c r="X851" s="253" t="e">
        <f t="shared" si="756"/>
        <v>#REF!</v>
      </c>
      <c r="Y851" s="253" t="e">
        <f t="shared" si="760"/>
        <v>#REF!</v>
      </c>
    </row>
    <row r="852" spans="1:25" ht="12.75" hidden="1" customHeight="1" x14ac:dyDescent="0.2">
      <c r="A852" s="255" t="s">
        <v>358</v>
      </c>
      <c r="B852" s="267">
        <v>811</v>
      </c>
      <c r="C852" s="248" t="s">
        <v>202</v>
      </c>
      <c r="D852" s="248" t="s">
        <v>198</v>
      </c>
      <c r="E852" s="248" t="s">
        <v>359</v>
      </c>
      <c r="F852" s="248"/>
      <c r="G852" s="253"/>
      <c r="H852" s="253"/>
      <c r="I852" s="253" t="e">
        <f>#REF!+G852</f>
        <v>#REF!</v>
      </c>
      <c r="J852" s="253" t="e">
        <f t="shared" si="758"/>
        <v>#REF!</v>
      </c>
      <c r="K852" s="253" t="e">
        <f t="shared" si="759"/>
        <v>#REF!</v>
      </c>
      <c r="L852" s="253" t="e">
        <f t="shared" si="759"/>
        <v>#REF!</v>
      </c>
      <c r="M852" s="253" t="e">
        <f t="shared" si="759"/>
        <v>#REF!</v>
      </c>
      <c r="N852" s="253" t="e">
        <f t="shared" si="759"/>
        <v>#REF!</v>
      </c>
      <c r="O852" s="253" t="e">
        <f t="shared" si="759"/>
        <v>#REF!</v>
      </c>
      <c r="P852" s="253" t="e">
        <f t="shared" si="759"/>
        <v>#REF!</v>
      </c>
      <c r="Q852" s="253" t="e">
        <f t="shared" si="759"/>
        <v>#REF!</v>
      </c>
      <c r="R852" s="253" t="e">
        <f t="shared" si="757"/>
        <v>#REF!</v>
      </c>
      <c r="S852" s="253" t="e">
        <f t="shared" si="757"/>
        <v>#REF!</v>
      </c>
      <c r="T852" s="253" t="e">
        <f t="shared" si="757"/>
        <v>#REF!</v>
      </c>
      <c r="U852" s="253" t="e">
        <f t="shared" si="756"/>
        <v>#REF!</v>
      </c>
      <c r="V852" s="253" t="e">
        <f t="shared" si="756"/>
        <v>#REF!</v>
      </c>
      <c r="W852" s="253" t="e">
        <f t="shared" si="756"/>
        <v>#REF!</v>
      </c>
      <c r="X852" s="253" t="e">
        <f t="shared" si="756"/>
        <v>#REF!</v>
      </c>
      <c r="Y852" s="253" t="e">
        <f t="shared" si="760"/>
        <v>#REF!</v>
      </c>
    </row>
    <row r="853" spans="1:25" ht="12.75" hidden="1" customHeight="1" x14ac:dyDescent="0.2">
      <c r="A853" s="255" t="s">
        <v>360</v>
      </c>
      <c r="B853" s="267">
        <v>811</v>
      </c>
      <c r="C853" s="248" t="s">
        <v>202</v>
      </c>
      <c r="D853" s="248" t="s">
        <v>198</v>
      </c>
      <c r="E853" s="248" t="s">
        <v>361</v>
      </c>
      <c r="F853" s="248"/>
      <c r="G853" s="253"/>
      <c r="H853" s="253"/>
      <c r="I853" s="253" t="e">
        <f>#REF!+G853</f>
        <v>#REF!</v>
      </c>
      <c r="J853" s="253" t="e">
        <f t="shared" si="758"/>
        <v>#REF!</v>
      </c>
      <c r="K853" s="253" t="e">
        <f t="shared" si="759"/>
        <v>#REF!</v>
      </c>
      <c r="L853" s="253" t="e">
        <f t="shared" si="759"/>
        <v>#REF!</v>
      </c>
      <c r="M853" s="253" t="e">
        <f t="shared" si="759"/>
        <v>#REF!</v>
      </c>
      <c r="N853" s="253" t="e">
        <f t="shared" si="759"/>
        <v>#REF!</v>
      </c>
      <c r="O853" s="253" t="e">
        <f t="shared" si="759"/>
        <v>#REF!</v>
      </c>
      <c r="P853" s="253" t="e">
        <f t="shared" si="759"/>
        <v>#REF!</v>
      </c>
      <c r="Q853" s="253" t="e">
        <f t="shared" si="759"/>
        <v>#REF!</v>
      </c>
      <c r="R853" s="253" t="e">
        <f t="shared" si="757"/>
        <v>#REF!</v>
      </c>
      <c r="S853" s="253" t="e">
        <f t="shared" si="757"/>
        <v>#REF!</v>
      </c>
      <c r="T853" s="253" t="e">
        <f t="shared" si="757"/>
        <v>#REF!</v>
      </c>
      <c r="U853" s="253" t="e">
        <f t="shared" si="756"/>
        <v>#REF!</v>
      </c>
      <c r="V853" s="253" t="e">
        <f t="shared" si="756"/>
        <v>#REF!</v>
      </c>
      <c r="W853" s="253" t="e">
        <f t="shared" si="756"/>
        <v>#REF!</v>
      </c>
      <c r="X853" s="253" t="e">
        <f t="shared" si="756"/>
        <v>#REF!</v>
      </c>
      <c r="Y853" s="253" t="e">
        <f t="shared" si="760"/>
        <v>#REF!</v>
      </c>
    </row>
    <row r="854" spans="1:25" ht="12.75" hidden="1" customHeight="1" x14ac:dyDescent="0.2">
      <c r="A854" s="255" t="s">
        <v>300</v>
      </c>
      <c r="B854" s="267">
        <v>811</v>
      </c>
      <c r="C854" s="248" t="s">
        <v>202</v>
      </c>
      <c r="D854" s="248" t="s">
        <v>198</v>
      </c>
      <c r="E854" s="248" t="s">
        <v>361</v>
      </c>
      <c r="F854" s="248" t="s">
        <v>301</v>
      </c>
      <c r="G854" s="253"/>
      <c r="H854" s="253"/>
      <c r="I854" s="253" t="e">
        <f>#REF!+G854</f>
        <v>#REF!</v>
      </c>
      <c r="J854" s="253" t="e">
        <f t="shared" si="758"/>
        <v>#REF!</v>
      </c>
      <c r="K854" s="253" t="e">
        <f t="shared" si="759"/>
        <v>#REF!</v>
      </c>
      <c r="L854" s="253" t="e">
        <f t="shared" si="759"/>
        <v>#REF!</v>
      </c>
      <c r="M854" s="253" t="e">
        <f t="shared" si="759"/>
        <v>#REF!</v>
      </c>
      <c r="N854" s="253" t="e">
        <f t="shared" si="759"/>
        <v>#REF!</v>
      </c>
      <c r="O854" s="253" t="e">
        <f t="shared" si="759"/>
        <v>#REF!</v>
      </c>
      <c r="P854" s="253" t="e">
        <f t="shared" si="759"/>
        <v>#REF!</v>
      </c>
      <c r="Q854" s="253" t="e">
        <f t="shared" si="759"/>
        <v>#REF!</v>
      </c>
      <c r="R854" s="253" t="e">
        <f t="shared" si="757"/>
        <v>#REF!</v>
      </c>
      <c r="S854" s="253" t="e">
        <f t="shared" si="757"/>
        <v>#REF!</v>
      </c>
      <c r="T854" s="253" t="e">
        <f t="shared" si="757"/>
        <v>#REF!</v>
      </c>
      <c r="U854" s="253" t="e">
        <f t="shared" si="756"/>
        <v>#REF!</v>
      </c>
      <c r="V854" s="253" t="e">
        <f t="shared" si="756"/>
        <v>#REF!</v>
      </c>
      <c r="W854" s="253" t="e">
        <f t="shared" si="756"/>
        <v>#REF!</v>
      </c>
      <c r="X854" s="253" t="e">
        <f t="shared" si="756"/>
        <v>#REF!</v>
      </c>
      <c r="Y854" s="253" t="e">
        <f t="shared" si="760"/>
        <v>#REF!</v>
      </c>
    </row>
    <row r="855" spans="1:25" ht="12.75" hidden="1" customHeight="1" x14ac:dyDescent="0.2">
      <c r="A855" s="574" t="s">
        <v>49</v>
      </c>
      <c r="B855" s="575"/>
      <c r="C855" s="575"/>
      <c r="D855" s="575"/>
      <c r="E855" s="575"/>
      <c r="F855" s="575"/>
      <c r="G855" s="253"/>
      <c r="H855" s="253"/>
      <c r="I855" s="253" t="e">
        <f>#REF!+G855</f>
        <v>#REF!</v>
      </c>
      <c r="J855" s="253" t="e">
        <f t="shared" si="758"/>
        <v>#REF!</v>
      </c>
      <c r="K855" s="253" t="e">
        <f t="shared" si="759"/>
        <v>#REF!</v>
      </c>
      <c r="L855" s="253" t="e">
        <f t="shared" si="759"/>
        <v>#REF!</v>
      </c>
      <c r="M855" s="253" t="e">
        <f t="shared" si="759"/>
        <v>#REF!</v>
      </c>
      <c r="N855" s="253" t="e">
        <f t="shared" si="759"/>
        <v>#REF!</v>
      </c>
      <c r="O855" s="253" t="e">
        <f t="shared" si="759"/>
        <v>#REF!</v>
      </c>
      <c r="P855" s="253" t="e">
        <f t="shared" si="759"/>
        <v>#REF!</v>
      </c>
      <c r="Q855" s="253" t="e">
        <f t="shared" si="759"/>
        <v>#REF!</v>
      </c>
      <c r="R855" s="253" t="e">
        <f t="shared" si="757"/>
        <v>#REF!</v>
      </c>
      <c r="S855" s="253" t="e">
        <f t="shared" si="757"/>
        <v>#REF!</v>
      </c>
      <c r="T855" s="253" t="e">
        <f t="shared" si="757"/>
        <v>#REF!</v>
      </c>
      <c r="U855" s="253" t="e">
        <f t="shared" si="756"/>
        <v>#REF!</v>
      </c>
      <c r="V855" s="253" t="e">
        <f t="shared" si="756"/>
        <v>#REF!</v>
      </c>
      <c r="W855" s="253" t="e">
        <f t="shared" si="756"/>
        <v>#REF!</v>
      </c>
      <c r="X855" s="253" t="e">
        <f t="shared" si="756"/>
        <v>#REF!</v>
      </c>
      <c r="Y855" s="253" t="e">
        <f t="shared" si="760"/>
        <v>#REF!</v>
      </c>
    </row>
    <row r="856" spans="1:25" ht="12.75" hidden="1" customHeight="1" x14ac:dyDescent="0.2">
      <c r="A856" s="440" t="s">
        <v>306</v>
      </c>
      <c r="B856" s="246" t="s">
        <v>50</v>
      </c>
      <c r="C856" s="246" t="s">
        <v>196</v>
      </c>
      <c r="D856" s="246"/>
      <c r="E856" s="246"/>
      <c r="F856" s="246"/>
      <c r="G856" s="253"/>
      <c r="H856" s="253"/>
      <c r="I856" s="253" t="e">
        <f>#REF!+G856</f>
        <v>#REF!</v>
      </c>
      <c r="J856" s="253" t="e">
        <f t="shared" si="758"/>
        <v>#REF!</v>
      </c>
      <c r="K856" s="253" t="e">
        <f t="shared" si="759"/>
        <v>#REF!</v>
      </c>
      <c r="L856" s="253" t="e">
        <f t="shared" si="759"/>
        <v>#REF!</v>
      </c>
      <c r="M856" s="253" t="e">
        <f t="shared" si="759"/>
        <v>#REF!</v>
      </c>
      <c r="N856" s="253" t="e">
        <f t="shared" si="759"/>
        <v>#REF!</v>
      </c>
      <c r="O856" s="253" t="e">
        <f t="shared" si="759"/>
        <v>#REF!</v>
      </c>
      <c r="P856" s="253" t="e">
        <f t="shared" si="759"/>
        <v>#REF!</v>
      </c>
      <c r="Q856" s="253" t="e">
        <f t="shared" si="759"/>
        <v>#REF!</v>
      </c>
      <c r="R856" s="253" t="e">
        <f t="shared" si="757"/>
        <v>#REF!</v>
      </c>
      <c r="S856" s="253" t="e">
        <f t="shared" si="757"/>
        <v>#REF!</v>
      </c>
      <c r="T856" s="253" t="e">
        <f t="shared" si="757"/>
        <v>#REF!</v>
      </c>
      <c r="U856" s="253" t="e">
        <f t="shared" si="756"/>
        <v>#REF!</v>
      </c>
      <c r="V856" s="253" t="e">
        <f t="shared" si="756"/>
        <v>#REF!</v>
      </c>
      <c r="W856" s="253" t="e">
        <f t="shared" si="756"/>
        <v>#REF!</v>
      </c>
      <c r="X856" s="253" t="e">
        <f t="shared" si="756"/>
        <v>#REF!</v>
      </c>
      <c r="Y856" s="253" t="e">
        <f t="shared" si="760"/>
        <v>#REF!</v>
      </c>
    </row>
    <row r="857" spans="1:25" ht="12.75" hidden="1" customHeight="1" x14ac:dyDescent="0.2">
      <c r="A857" s="440" t="s">
        <v>216</v>
      </c>
      <c r="B857" s="246" t="s">
        <v>50</v>
      </c>
      <c r="C857" s="246" t="s">
        <v>196</v>
      </c>
      <c r="D857" s="246" t="s">
        <v>190</v>
      </c>
      <c r="E857" s="246"/>
      <c r="F857" s="246"/>
      <c r="G857" s="253"/>
      <c r="H857" s="253"/>
      <c r="I857" s="253" t="e">
        <f>#REF!+G857</f>
        <v>#REF!</v>
      </c>
      <c r="J857" s="253" t="e">
        <f t="shared" si="758"/>
        <v>#REF!</v>
      </c>
      <c r="K857" s="253" t="e">
        <f t="shared" si="759"/>
        <v>#REF!</v>
      </c>
      <c r="L857" s="253" t="e">
        <f t="shared" si="759"/>
        <v>#REF!</v>
      </c>
      <c r="M857" s="253" t="e">
        <f t="shared" si="759"/>
        <v>#REF!</v>
      </c>
      <c r="N857" s="253" t="e">
        <f t="shared" si="759"/>
        <v>#REF!</v>
      </c>
      <c r="O857" s="253" t="e">
        <f t="shared" si="759"/>
        <v>#REF!</v>
      </c>
      <c r="P857" s="253" t="e">
        <f t="shared" si="759"/>
        <v>#REF!</v>
      </c>
      <c r="Q857" s="253" t="e">
        <f t="shared" si="759"/>
        <v>#REF!</v>
      </c>
      <c r="R857" s="253" t="e">
        <f t="shared" si="757"/>
        <v>#REF!</v>
      </c>
      <c r="S857" s="253" t="e">
        <f t="shared" si="757"/>
        <v>#REF!</v>
      </c>
      <c r="T857" s="253" t="e">
        <f t="shared" si="757"/>
        <v>#REF!</v>
      </c>
      <c r="U857" s="253" t="e">
        <f t="shared" si="756"/>
        <v>#REF!</v>
      </c>
      <c r="V857" s="253" t="e">
        <f t="shared" si="756"/>
        <v>#REF!</v>
      </c>
      <c r="W857" s="253" t="e">
        <f t="shared" si="756"/>
        <v>#REF!</v>
      </c>
      <c r="X857" s="253" t="e">
        <f t="shared" si="756"/>
        <v>#REF!</v>
      </c>
      <c r="Y857" s="253" t="e">
        <f t="shared" si="760"/>
        <v>#REF!</v>
      </c>
    </row>
    <row r="858" spans="1:25" ht="38.25" hidden="1" customHeight="1" x14ac:dyDescent="0.2">
      <c r="A858" s="255" t="s">
        <v>123</v>
      </c>
      <c r="B858" s="248" t="s">
        <v>50</v>
      </c>
      <c r="C858" s="248" t="s">
        <v>196</v>
      </c>
      <c r="D858" s="248" t="s">
        <v>190</v>
      </c>
      <c r="E858" s="256" t="s">
        <v>332</v>
      </c>
      <c r="F858" s="246"/>
      <c r="G858" s="253"/>
      <c r="H858" s="253"/>
      <c r="I858" s="253" t="e">
        <f>#REF!+G858</f>
        <v>#REF!</v>
      </c>
      <c r="J858" s="253" t="e">
        <f t="shared" si="758"/>
        <v>#REF!</v>
      </c>
      <c r="K858" s="253" t="e">
        <f t="shared" si="759"/>
        <v>#REF!</v>
      </c>
      <c r="L858" s="253" t="e">
        <f t="shared" si="759"/>
        <v>#REF!</v>
      </c>
      <c r="M858" s="253" t="e">
        <f t="shared" si="759"/>
        <v>#REF!</v>
      </c>
      <c r="N858" s="253" t="e">
        <f t="shared" si="759"/>
        <v>#REF!</v>
      </c>
      <c r="O858" s="253" t="e">
        <f t="shared" si="759"/>
        <v>#REF!</v>
      </c>
      <c r="P858" s="253" t="e">
        <f t="shared" si="759"/>
        <v>#REF!</v>
      </c>
      <c r="Q858" s="253" t="e">
        <f t="shared" si="759"/>
        <v>#REF!</v>
      </c>
      <c r="R858" s="253" t="e">
        <f t="shared" si="757"/>
        <v>#REF!</v>
      </c>
      <c r="S858" s="253" t="e">
        <f t="shared" si="757"/>
        <v>#REF!</v>
      </c>
      <c r="T858" s="253" t="e">
        <f t="shared" si="757"/>
        <v>#REF!</v>
      </c>
      <c r="U858" s="253" t="e">
        <f t="shared" si="756"/>
        <v>#REF!</v>
      </c>
      <c r="V858" s="253" t="e">
        <f t="shared" si="756"/>
        <v>#REF!</v>
      </c>
      <c r="W858" s="253" t="e">
        <f t="shared" si="756"/>
        <v>#REF!</v>
      </c>
      <c r="X858" s="253" t="e">
        <f t="shared" si="756"/>
        <v>#REF!</v>
      </c>
      <c r="Y858" s="253" t="e">
        <f t="shared" si="760"/>
        <v>#REF!</v>
      </c>
    </row>
    <row r="859" spans="1:25" ht="12.75" hidden="1" customHeight="1" x14ac:dyDescent="0.2">
      <c r="A859" s="255" t="s">
        <v>333</v>
      </c>
      <c r="B859" s="248" t="s">
        <v>50</v>
      </c>
      <c r="C859" s="248" t="s">
        <v>196</v>
      </c>
      <c r="D859" s="248" t="s">
        <v>190</v>
      </c>
      <c r="E859" s="256" t="s">
        <v>334</v>
      </c>
      <c r="F859" s="246"/>
      <c r="G859" s="253"/>
      <c r="H859" s="253"/>
      <c r="I859" s="253" t="e">
        <f>#REF!+G859</f>
        <v>#REF!</v>
      </c>
      <c r="J859" s="253" t="e">
        <f t="shared" si="758"/>
        <v>#REF!</v>
      </c>
      <c r="K859" s="253" t="e">
        <f t="shared" si="759"/>
        <v>#REF!</v>
      </c>
      <c r="L859" s="253" t="e">
        <f t="shared" si="759"/>
        <v>#REF!</v>
      </c>
      <c r="M859" s="253" t="e">
        <f t="shared" si="759"/>
        <v>#REF!</v>
      </c>
      <c r="N859" s="253" t="e">
        <f t="shared" si="759"/>
        <v>#REF!</v>
      </c>
      <c r="O859" s="253" t="e">
        <f t="shared" si="759"/>
        <v>#REF!</v>
      </c>
      <c r="P859" s="253" t="e">
        <f t="shared" si="759"/>
        <v>#REF!</v>
      </c>
      <c r="Q859" s="253" t="e">
        <f t="shared" si="759"/>
        <v>#REF!</v>
      </c>
      <c r="R859" s="253" t="e">
        <f t="shared" si="757"/>
        <v>#REF!</v>
      </c>
      <c r="S859" s="253" t="e">
        <f t="shared" si="757"/>
        <v>#REF!</v>
      </c>
      <c r="T859" s="253" t="e">
        <f t="shared" si="757"/>
        <v>#REF!</v>
      </c>
      <c r="U859" s="253" t="e">
        <f t="shared" si="756"/>
        <v>#REF!</v>
      </c>
      <c r="V859" s="253" t="e">
        <f t="shared" si="756"/>
        <v>#REF!</v>
      </c>
      <c r="W859" s="253" t="e">
        <f t="shared" si="756"/>
        <v>#REF!</v>
      </c>
      <c r="X859" s="253" t="e">
        <f t="shared" si="756"/>
        <v>#REF!</v>
      </c>
      <c r="Y859" s="253" t="e">
        <f t="shared" si="760"/>
        <v>#REF!</v>
      </c>
    </row>
    <row r="860" spans="1:25" ht="12.75" hidden="1" customHeight="1" x14ac:dyDescent="0.2">
      <c r="A860" s="255" t="s">
        <v>320</v>
      </c>
      <c r="B860" s="248" t="s">
        <v>50</v>
      </c>
      <c r="C860" s="248" t="s">
        <v>196</v>
      </c>
      <c r="D860" s="248" t="s">
        <v>190</v>
      </c>
      <c r="E860" s="256" t="s">
        <v>334</v>
      </c>
      <c r="F860" s="248" t="s">
        <v>321</v>
      </c>
      <c r="G860" s="253"/>
      <c r="H860" s="253"/>
      <c r="I860" s="253" t="e">
        <f>#REF!+G860</f>
        <v>#REF!</v>
      </c>
      <c r="J860" s="253" t="e">
        <f t="shared" si="758"/>
        <v>#REF!</v>
      </c>
      <c r="K860" s="253" t="e">
        <f t="shared" si="759"/>
        <v>#REF!</v>
      </c>
      <c r="L860" s="253" t="e">
        <f t="shared" si="759"/>
        <v>#REF!</v>
      </c>
      <c r="M860" s="253" t="e">
        <f t="shared" si="759"/>
        <v>#REF!</v>
      </c>
      <c r="N860" s="253" t="e">
        <f t="shared" si="759"/>
        <v>#REF!</v>
      </c>
      <c r="O860" s="253" t="e">
        <f t="shared" si="759"/>
        <v>#REF!</v>
      </c>
      <c r="P860" s="253" t="e">
        <f t="shared" si="759"/>
        <v>#REF!</v>
      </c>
      <c r="Q860" s="253" t="e">
        <f t="shared" si="759"/>
        <v>#REF!</v>
      </c>
      <c r="R860" s="253" t="e">
        <f t="shared" si="757"/>
        <v>#REF!</v>
      </c>
      <c r="S860" s="253" t="e">
        <f t="shared" si="757"/>
        <v>#REF!</v>
      </c>
      <c r="T860" s="253" t="e">
        <f t="shared" si="757"/>
        <v>#REF!</v>
      </c>
      <c r="U860" s="253" t="e">
        <f t="shared" si="756"/>
        <v>#REF!</v>
      </c>
      <c r="V860" s="253" t="e">
        <f t="shared" si="756"/>
        <v>#REF!</v>
      </c>
      <c r="W860" s="253" t="e">
        <f t="shared" si="756"/>
        <v>#REF!</v>
      </c>
      <c r="X860" s="253" t="e">
        <f t="shared" si="756"/>
        <v>#REF!</v>
      </c>
      <c r="Y860" s="253" t="e">
        <f t="shared" si="760"/>
        <v>#REF!</v>
      </c>
    </row>
    <row r="861" spans="1:25" ht="12.75" hidden="1" customHeight="1" x14ac:dyDescent="0.2">
      <c r="A861" s="255" t="s">
        <v>344</v>
      </c>
      <c r="B861" s="248" t="s">
        <v>50</v>
      </c>
      <c r="C861" s="248" t="s">
        <v>196</v>
      </c>
      <c r="D861" s="248" t="s">
        <v>190</v>
      </c>
      <c r="E861" s="248" t="s">
        <v>51</v>
      </c>
      <c r="F861" s="248"/>
      <c r="G861" s="253"/>
      <c r="H861" s="253"/>
      <c r="I861" s="253" t="e">
        <f>#REF!+G861</f>
        <v>#REF!</v>
      </c>
      <c r="J861" s="253" t="e">
        <f t="shared" si="758"/>
        <v>#REF!</v>
      </c>
      <c r="K861" s="253" t="e">
        <f t="shared" si="759"/>
        <v>#REF!</v>
      </c>
      <c r="L861" s="253" t="e">
        <f t="shared" si="759"/>
        <v>#REF!</v>
      </c>
      <c r="M861" s="253" t="e">
        <f t="shared" si="759"/>
        <v>#REF!</v>
      </c>
      <c r="N861" s="253" t="e">
        <f t="shared" si="759"/>
        <v>#REF!</v>
      </c>
      <c r="O861" s="253" t="e">
        <f t="shared" si="759"/>
        <v>#REF!</v>
      </c>
      <c r="P861" s="253" t="e">
        <f t="shared" si="759"/>
        <v>#REF!</v>
      </c>
      <c r="Q861" s="253" t="e">
        <f t="shared" si="759"/>
        <v>#REF!</v>
      </c>
      <c r="R861" s="253" t="e">
        <f t="shared" si="757"/>
        <v>#REF!</v>
      </c>
      <c r="S861" s="253" t="e">
        <f t="shared" si="757"/>
        <v>#REF!</v>
      </c>
      <c r="T861" s="253" t="e">
        <f t="shared" si="757"/>
        <v>#REF!</v>
      </c>
      <c r="U861" s="253" t="e">
        <f t="shared" si="756"/>
        <v>#REF!</v>
      </c>
      <c r="V861" s="253" t="e">
        <f t="shared" si="756"/>
        <v>#REF!</v>
      </c>
      <c r="W861" s="253" t="e">
        <f t="shared" si="756"/>
        <v>#REF!</v>
      </c>
      <c r="X861" s="253" t="e">
        <f t="shared" si="756"/>
        <v>#REF!</v>
      </c>
      <c r="Y861" s="253" t="e">
        <f t="shared" si="760"/>
        <v>#REF!</v>
      </c>
    </row>
    <row r="862" spans="1:25" ht="38.25" hidden="1" customHeight="1" x14ac:dyDescent="0.2">
      <c r="A862" s="255" t="s">
        <v>52</v>
      </c>
      <c r="B862" s="248" t="s">
        <v>50</v>
      </c>
      <c r="C862" s="248" t="s">
        <v>196</v>
      </c>
      <c r="D862" s="248" t="s">
        <v>190</v>
      </c>
      <c r="E862" s="248" t="s">
        <v>53</v>
      </c>
      <c r="F862" s="248"/>
      <c r="G862" s="253"/>
      <c r="H862" s="253"/>
      <c r="I862" s="253" t="e">
        <f>#REF!+G862</f>
        <v>#REF!</v>
      </c>
      <c r="J862" s="253" t="e">
        <f t="shared" si="758"/>
        <v>#REF!</v>
      </c>
      <c r="K862" s="253" t="e">
        <f t="shared" si="759"/>
        <v>#REF!</v>
      </c>
      <c r="L862" s="253" t="e">
        <f t="shared" si="759"/>
        <v>#REF!</v>
      </c>
      <c r="M862" s="253" t="e">
        <f t="shared" si="759"/>
        <v>#REF!</v>
      </c>
      <c r="N862" s="253" t="e">
        <f t="shared" si="759"/>
        <v>#REF!</v>
      </c>
      <c r="O862" s="253" t="e">
        <f t="shared" si="759"/>
        <v>#REF!</v>
      </c>
      <c r="P862" s="253" t="e">
        <f t="shared" si="759"/>
        <v>#REF!</v>
      </c>
      <c r="Q862" s="253" t="e">
        <f t="shared" si="759"/>
        <v>#REF!</v>
      </c>
      <c r="R862" s="253" t="e">
        <f t="shared" si="757"/>
        <v>#REF!</v>
      </c>
      <c r="S862" s="253" t="e">
        <f t="shared" si="757"/>
        <v>#REF!</v>
      </c>
      <c r="T862" s="253" t="e">
        <f t="shared" si="757"/>
        <v>#REF!</v>
      </c>
      <c r="U862" s="253" t="e">
        <f t="shared" si="756"/>
        <v>#REF!</v>
      </c>
      <c r="V862" s="253" t="e">
        <f t="shared" si="756"/>
        <v>#REF!</v>
      </c>
      <c r="W862" s="253" t="e">
        <f t="shared" si="756"/>
        <v>#REF!</v>
      </c>
      <c r="X862" s="253" t="e">
        <f t="shared" si="756"/>
        <v>#REF!</v>
      </c>
      <c r="Y862" s="253" t="e">
        <f t="shared" si="760"/>
        <v>#REF!</v>
      </c>
    </row>
    <row r="863" spans="1:25" ht="12.75" hidden="1" customHeight="1" x14ac:dyDescent="0.2">
      <c r="A863" s="255" t="s">
        <v>300</v>
      </c>
      <c r="B863" s="248" t="s">
        <v>50</v>
      </c>
      <c r="C863" s="248" t="s">
        <v>196</v>
      </c>
      <c r="D863" s="248" t="s">
        <v>190</v>
      </c>
      <c r="E863" s="248" t="s">
        <v>53</v>
      </c>
      <c r="F863" s="248" t="s">
        <v>301</v>
      </c>
      <c r="G863" s="253"/>
      <c r="H863" s="253"/>
      <c r="I863" s="253" t="e">
        <f>#REF!+G863</f>
        <v>#REF!</v>
      </c>
      <c r="J863" s="253" t="e">
        <f t="shared" si="758"/>
        <v>#REF!</v>
      </c>
      <c r="K863" s="253" t="e">
        <f t="shared" si="759"/>
        <v>#REF!</v>
      </c>
      <c r="L863" s="253" t="e">
        <f t="shared" si="759"/>
        <v>#REF!</v>
      </c>
      <c r="M863" s="253" t="e">
        <f t="shared" si="759"/>
        <v>#REF!</v>
      </c>
      <c r="N863" s="253" t="e">
        <f t="shared" si="759"/>
        <v>#REF!</v>
      </c>
      <c r="O863" s="253" t="e">
        <f t="shared" si="759"/>
        <v>#REF!</v>
      </c>
      <c r="P863" s="253" t="e">
        <f t="shared" si="759"/>
        <v>#REF!</v>
      </c>
      <c r="Q863" s="253" t="e">
        <f t="shared" si="759"/>
        <v>#REF!</v>
      </c>
      <c r="R863" s="253" t="e">
        <f t="shared" si="757"/>
        <v>#REF!</v>
      </c>
      <c r="S863" s="253" t="e">
        <f t="shared" si="757"/>
        <v>#REF!</v>
      </c>
      <c r="T863" s="253" t="e">
        <f t="shared" si="757"/>
        <v>#REF!</v>
      </c>
      <c r="U863" s="253" t="e">
        <f t="shared" si="756"/>
        <v>#REF!</v>
      </c>
      <c r="V863" s="253" t="e">
        <f t="shared" si="756"/>
        <v>#REF!</v>
      </c>
      <c r="W863" s="253" t="e">
        <f t="shared" si="756"/>
        <v>#REF!</v>
      </c>
      <c r="X863" s="253" t="e">
        <f t="shared" si="756"/>
        <v>#REF!</v>
      </c>
      <c r="Y863" s="253" t="e">
        <f t="shared" si="760"/>
        <v>#REF!</v>
      </c>
    </row>
    <row r="864" spans="1:25" ht="12.75" hidden="1" customHeight="1" x14ac:dyDescent="0.2">
      <c r="A864" s="440" t="s">
        <v>65</v>
      </c>
      <c r="B864" s="246" t="s">
        <v>50</v>
      </c>
      <c r="C864" s="246" t="s">
        <v>214</v>
      </c>
      <c r="D864" s="246"/>
      <c r="E864" s="248"/>
      <c r="F864" s="248"/>
      <c r="G864" s="253"/>
      <c r="H864" s="253"/>
      <c r="I864" s="253" t="e">
        <f>#REF!+G864</f>
        <v>#REF!</v>
      </c>
      <c r="J864" s="253" t="e">
        <f t="shared" si="758"/>
        <v>#REF!</v>
      </c>
      <c r="K864" s="253" t="e">
        <f t="shared" si="759"/>
        <v>#REF!</v>
      </c>
      <c r="L864" s="253" t="e">
        <f t="shared" si="759"/>
        <v>#REF!</v>
      </c>
      <c r="M864" s="253" t="e">
        <f t="shared" si="759"/>
        <v>#REF!</v>
      </c>
      <c r="N864" s="253" t="e">
        <f t="shared" si="759"/>
        <v>#REF!</v>
      </c>
      <c r="O864" s="253" t="e">
        <f t="shared" si="759"/>
        <v>#REF!</v>
      </c>
      <c r="P864" s="253" t="e">
        <f t="shared" si="759"/>
        <v>#REF!</v>
      </c>
      <c r="Q864" s="253" t="e">
        <f t="shared" si="759"/>
        <v>#REF!</v>
      </c>
      <c r="R864" s="253" t="e">
        <f t="shared" si="757"/>
        <v>#REF!</v>
      </c>
      <c r="S864" s="253" t="e">
        <f t="shared" si="757"/>
        <v>#REF!</v>
      </c>
      <c r="T864" s="253" t="e">
        <f t="shared" si="757"/>
        <v>#REF!</v>
      </c>
      <c r="U864" s="253" t="e">
        <f t="shared" si="756"/>
        <v>#REF!</v>
      </c>
      <c r="V864" s="253" t="e">
        <f t="shared" si="756"/>
        <v>#REF!</v>
      </c>
      <c r="W864" s="253" t="e">
        <f t="shared" si="756"/>
        <v>#REF!</v>
      </c>
      <c r="X864" s="253" t="e">
        <f t="shared" si="756"/>
        <v>#REF!</v>
      </c>
      <c r="Y864" s="253" t="e">
        <f t="shared" si="760"/>
        <v>#REF!</v>
      </c>
    </row>
    <row r="865" spans="1:25" ht="12.75" hidden="1" customHeight="1" x14ac:dyDescent="0.2">
      <c r="A865" s="440" t="s">
        <v>277</v>
      </c>
      <c r="B865" s="246" t="s">
        <v>50</v>
      </c>
      <c r="C865" s="246" t="s">
        <v>214</v>
      </c>
      <c r="D865" s="246" t="s">
        <v>194</v>
      </c>
      <c r="E865" s="248"/>
      <c r="F865" s="248"/>
      <c r="G865" s="253"/>
      <c r="H865" s="253"/>
      <c r="I865" s="253" t="e">
        <f>#REF!+G865</f>
        <v>#REF!</v>
      </c>
      <c r="J865" s="253" t="e">
        <f t="shared" si="758"/>
        <v>#REF!</v>
      </c>
      <c r="K865" s="253" t="e">
        <f t="shared" si="759"/>
        <v>#REF!</v>
      </c>
      <c r="L865" s="253" t="e">
        <f t="shared" si="759"/>
        <v>#REF!</v>
      </c>
      <c r="M865" s="253" t="e">
        <f t="shared" ref="K865:Q901" si="761">J865+K865</f>
        <v>#REF!</v>
      </c>
      <c r="N865" s="253" t="e">
        <f t="shared" si="761"/>
        <v>#REF!</v>
      </c>
      <c r="O865" s="253" t="e">
        <f t="shared" si="761"/>
        <v>#REF!</v>
      </c>
      <c r="P865" s="253" t="e">
        <f t="shared" si="761"/>
        <v>#REF!</v>
      </c>
      <c r="Q865" s="253" t="e">
        <f t="shared" si="761"/>
        <v>#REF!</v>
      </c>
      <c r="R865" s="253" t="e">
        <f t="shared" si="757"/>
        <v>#REF!</v>
      </c>
      <c r="S865" s="253" t="e">
        <f t="shared" si="757"/>
        <v>#REF!</v>
      </c>
      <c r="T865" s="253" t="e">
        <f t="shared" si="757"/>
        <v>#REF!</v>
      </c>
      <c r="U865" s="253" t="e">
        <f t="shared" si="756"/>
        <v>#REF!</v>
      </c>
      <c r="V865" s="253" t="e">
        <f t="shared" si="756"/>
        <v>#REF!</v>
      </c>
      <c r="W865" s="253" t="e">
        <f t="shared" si="756"/>
        <v>#REF!</v>
      </c>
      <c r="X865" s="253" t="e">
        <f t="shared" si="756"/>
        <v>#REF!</v>
      </c>
      <c r="Y865" s="253" t="e">
        <f t="shared" si="760"/>
        <v>#REF!</v>
      </c>
    </row>
    <row r="866" spans="1:25" ht="12.75" hidden="1" customHeight="1" x14ac:dyDescent="0.2">
      <c r="A866" s="255" t="s">
        <v>344</v>
      </c>
      <c r="B866" s="248" t="s">
        <v>50</v>
      </c>
      <c r="C866" s="248" t="s">
        <v>214</v>
      </c>
      <c r="D866" s="248" t="s">
        <v>194</v>
      </c>
      <c r="E866" s="376" t="s">
        <v>51</v>
      </c>
      <c r="F866" s="248"/>
      <c r="G866" s="253"/>
      <c r="H866" s="253"/>
      <c r="I866" s="253" t="e">
        <f>#REF!+G866</f>
        <v>#REF!</v>
      </c>
      <c r="J866" s="253" t="e">
        <f t="shared" si="758"/>
        <v>#REF!</v>
      </c>
      <c r="K866" s="253" t="e">
        <f t="shared" si="761"/>
        <v>#REF!</v>
      </c>
      <c r="L866" s="253" t="e">
        <f t="shared" si="761"/>
        <v>#REF!</v>
      </c>
      <c r="M866" s="253" t="e">
        <f t="shared" si="761"/>
        <v>#REF!</v>
      </c>
      <c r="N866" s="253" t="e">
        <f t="shared" si="761"/>
        <v>#REF!</v>
      </c>
      <c r="O866" s="253" t="e">
        <f t="shared" si="761"/>
        <v>#REF!</v>
      </c>
      <c r="P866" s="253" t="e">
        <f t="shared" si="761"/>
        <v>#REF!</v>
      </c>
      <c r="Q866" s="253" t="e">
        <f t="shared" si="761"/>
        <v>#REF!</v>
      </c>
      <c r="R866" s="253" t="e">
        <f t="shared" si="757"/>
        <v>#REF!</v>
      </c>
      <c r="S866" s="253" t="e">
        <f t="shared" si="757"/>
        <v>#REF!</v>
      </c>
      <c r="T866" s="253" t="e">
        <f t="shared" si="757"/>
        <v>#REF!</v>
      </c>
      <c r="U866" s="253" t="e">
        <f t="shared" si="756"/>
        <v>#REF!</v>
      </c>
      <c r="V866" s="253" t="e">
        <f t="shared" si="756"/>
        <v>#REF!</v>
      </c>
      <c r="W866" s="253" t="e">
        <f t="shared" si="756"/>
        <v>#REF!</v>
      </c>
      <c r="X866" s="253" t="e">
        <f t="shared" si="756"/>
        <v>#REF!</v>
      </c>
      <c r="Y866" s="253" t="e">
        <f t="shared" si="760"/>
        <v>#REF!</v>
      </c>
    </row>
    <row r="867" spans="1:25" ht="38.25" hidden="1" customHeight="1" x14ac:dyDescent="0.2">
      <c r="A867" s="255" t="s">
        <v>54</v>
      </c>
      <c r="B867" s="248" t="s">
        <v>50</v>
      </c>
      <c r="C867" s="248" t="s">
        <v>214</v>
      </c>
      <c r="D867" s="248" t="s">
        <v>194</v>
      </c>
      <c r="E867" s="248" t="s">
        <v>53</v>
      </c>
      <c r="F867" s="248"/>
      <c r="G867" s="253"/>
      <c r="H867" s="253"/>
      <c r="I867" s="253" t="e">
        <f>#REF!+G867</f>
        <v>#REF!</v>
      </c>
      <c r="J867" s="253" t="e">
        <f t="shared" si="758"/>
        <v>#REF!</v>
      </c>
      <c r="K867" s="253" t="e">
        <f t="shared" si="761"/>
        <v>#REF!</v>
      </c>
      <c r="L867" s="253" t="e">
        <f t="shared" si="761"/>
        <v>#REF!</v>
      </c>
      <c r="M867" s="253" t="e">
        <f t="shared" si="761"/>
        <v>#REF!</v>
      </c>
      <c r="N867" s="253" t="e">
        <f t="shared" si="761"/>
        <v>#REF!</v>
      </c>
      <c r="O867" s="253" t="e">
        <f t="shared" si="761"/>
        <v>#REF!</v>
      </c>
      <c r="P867" s="253" t="e">
        <f t="shared" si="761"/>
        <v>#REF!</v>
      </c>
      <c r="Q867" s="253" t="e">
        <f t="shared" si="761"/>
        <v>#REF!</v>
      </c>
      <c r="R867" s="253" t="e">
        <f t="shared" si="757"/>
        <v>#REF!</v>
      </c>
      <c r="S867" s="253" t="e">
        <f t="shared" si="757"/>
        <v>#REF!</v>
      </c>
      <c r="T867" s="253" t="e">
        <f t="shared" si="757"/>
        <v>#REF!</v>
      </c>
      <c r="U867" s="253" t="e">
        <f t="shared" si="756"/>
        <v>#REF!</v>
      </c>
      <c r="V867" s="253" t="e">
        <f t="shared" si="756"/>
        <v>#REF!</v>
      </c>
      <c r="W867" s="253" t="e">
        <f t="shared" si="756"/>
        <v>#REF!</v>
      </c>
      <c r="X867" s="253" t="e">
        <f t="shared" si="756"/>
        <v>#REF!</v>
      </c>
      <c r="Y867" s="253" t="e">
        <f t="shared" si="760"/>
        <v>#REF!</v>
      </c>
    </row>
    <row r="868" spans="1:25" ht="12.75" hidden="1" customHeight="1" x14ac:dyDescent="0.2">
      <c r="A868" s="255" t="s">
        <v>68</v>
      </c>
      <c r="B868" s="248" t="s">
        <v>50</v>
      </c>
      <c r="C868" s="248" t="s">
        <v>214</v>
      </c>
      <c r="D868" s="248" t="s">
        <v>194</v>
      </c>
      <c r="E868" s="248" t="s">
        <v>53</v>
      </c>
      <c r="F868" s="248" t="s">
        <v>69</v>
      </c>
      <c r="G868" s="253"/>
      <c r="H868" s="253"/>
      <c r="I868" s="253" t="e">
        <f>#REF!+G868</f>
        <v>#REF!</v>
      </c>
      <c r="J868" s="253" t="e">
        <f t="shared" si="758"/>
        <v>#REF!</v>
      </c>
      <c r="K868" s="253" t="e">
        <f t="shared" si="761"/>
        <v>#REF!</v>
      </c>
      <c r="L868" s="253" t="e">
        <f t="shared" si="761"/>
        <v>#REF!</v>
      </c>
      <c r="M868" s="253" t="e">
        <f t="shared" si="761"/>
        <v>#REF!</v>
      </c>
      <c r="N868" s="253" t="e">
        <f t="shared" si="761"/>
        <v>#REF!</v>
      </c>
      <c r="O868" s="253" t="e">
        <f t="shared" si="761"/>
        <v>#REF!</v>
      </c>
      <c r="P868" s="253" t="e">
        <f t="shared" si="761"/>
        <v>#REF!</v>
      </c>
      <c r="Q868" s="253" t="e">
        <f t="shared" si="761"/>
        <v>#REF!</v>
      </c>
      <c r="R868" s="253" t="e">
        <f t="shared" si="757"/>
        <v>#REF!</v>
      </c>
      <c r="S868" s="253" t="e">
        <f t="shared" si="757"/>
        <v>#REF!</v>
      </c>
      <c r="T868" s="253" t="e">
        <f t="shared" si="757"/>
        <v>#REF!</v>
      </c>
      <c r="U868" s="253" t="e">
        <f t="shared" si="756"/>
        <v>#REF!</v>
      </c>
      <c r="V868" s="253" t="e">
        <f t="shared" si="756"/>
        <v>#REF!</v>
      </c>
      <c r="W868" s="253" t="e">
        <f t="shared" si="756"/>
        <v>#REF!</v>
      </c>
      <c r="X868" s="253" t="e">
        <f t="shared" si="756"/>
        <v>#REF!</v>
      </c>
      <c r="Y868" s="253" t="e">
        <f t="shared" si="760"/>
        <v>#REF!</v>
      </c>
    </row>
    <row r="869" spans="1:25" ht="12.75" hidden="1" customHeight="1" x14ac:dyDescent="0.2">
      <c r="A869" s="574" t="s">
        <v>55</v>
      </c>
      <c r="B869" s="575"/>
      <c r="C869" s="575"/>
      <c r="D869" s="575"/>
      <c r="E869" s="575"/>
      <c r="F869" s="575"/>
      <c r="G869" s="253"/>
      <c r="H869" s="253"/>
      <c r="I869" s="253" t="e">
        <f>#REF!+G869</f>
        <v>#REF!</v>
      </c>
      <c r="J869" s="253" t="e">
        <f t="shared" si="758"/>
        <v>#REF!</v>
      </c>
      <c r="K869" s="253" t="e">
        <f t="shared" si="761"/>
        <v>#REF!</v>
      </c>
      <c r="L869" s="253" t="e">
        <f t="shared" si="761"/>
        <v>#REF!</v>
      </c>
      <c r="M869" s="253" t="e">
        <f t="shared" si="761"/>
        <v>#REF!</v>
      </c>
      <c r="N869" s="253" t="e">
        <f t="shared" si="761"/>
        <v>#REF!</v>
      </c>
      <c r="O869" s="253" t="e">
        <f t="shared" si="761"/>
        <v>#REF!</v>
      </c>
      <c r="P869" s="253" t="e">
        <f t="shared" si="761"/>
        <v>#REF!</v>
      </c>
      <c r="Q869" s="253" t="e">
        <f t="shared" si="761"/>
        <v>#REF!</v>
      </c>
      <c r="R869" s="253" t="e">
        <f t="shared" si="757"/>
        <v>#REF!</v>
      </c>
      <c r="S869" s="253" t="e">
        <f t="shared" si="757"/>
        <v>#REF!</v>
      </c>
      <c r="T869" s="253" t="e">
        <f t="shared" si="757"/>
        <v>#REF!</v>
      </c>
      <c r="U869" s="253" t="e">
        <f t="shared" si="756"/>
        <v>#REF!</v>
      </c>
      <c r="V869" s="253" t="e">
        <f t="shared" si="756"/>
        <v>#REF!</v>
      </c>
      <c r="W869" s="253" t="e">
        <f t="shared" si="756"/>
        <v>#REF!</v>
      </c>
      <c r="X869" s="253" t="e">
        <f t="shared" si="756"/>
        <v>#REF!</v>
      </c>
      <c r="Y869" s="253" t="e">
        <f t="shared" si="760"/>
        <v>#REF!</v>
      </c>
    </row>
    <row r="870" spans="1:25" ht="12.75" hidden="1" customHeight="1" x14ac:dyDescent="0.2">
      <c r="A870" s="440" t="s">
        <v>306</v>
      </c>
      <c r="B870" s="245">
        <v>813</v>
      </c>
      <c r="C870" s="361" t="s">
        <v>196</v>
      </c>
      <c r="D870" s="361"/>
      <c r="E870" s="361"/>
      <c r="F870" s="361"/>
      <c r="G870" s="253"/>
      <c r="H870" s="253"/>
      <c r="I870" s="253" t="e">
        <f>#REF!+G870</f>
        <v>#REF!</v>
      </c>
      <c r="J870" s="253" t="e">
        <f t="shared" si="758"/>
        <v>#REF!</v>
      </c>
      <c r="K870" s="253" t="e">
        <f t="shared" si="761"/>
        <v>#REF!</v>
      </c>
      <c r="L870" s="253" t="e">
        <f t="shared" si="761"/>
        <v>#REF!</v>
      </c>
      <c r="M870" s="253" t="e">
        <f t="shared" si="761"/>
        <v>#REF!</v>
      </c>
      <c r="N870" s="253" t="e">
        <f t="shared" si="761"/>
        <v>#REF!</v>
      </c>
      <c r="O870" s="253" t="e">
        <f t="shared" si="761"/>
        <v>#REF!</v>
      </c>
      <c r="P870" s="253" t="e">
        <f t="shared" si="761"/>
        <v>#REF!</v>
      </c>
      <c r="Q870" s="253" t="e">
        <f t="shared" si="761"/>
        <v>#REF!</v>
      </c>
      <c r="R870" s="253" t="e">
        <f t="shared" si="757"/>
        <v>#REF!</v>
      </c>
      <c r="S870" s="253" t="e">
        <f t="shared" si="757"/>
        <v>#REF!</v>
      </c>
      <c r="T870" s="253" t="e">
        <f t="shared" si="757"/>
        <v>#REF!</v>
      </c>
      <c r="U870" s="253" t="e">
        <f t="shared" si="756"/>
        <v>#REF!</v>
      </c>
      <c r="V870" s="253" t="e">
        <f t="shared" si="756"/>
        <v>#REF!</v>
      </c>
      <c r="W870" s="253" t="e">
        <f t="shared" si="756"/>
        <v>#REF!</v>
      </c>
      <c r="X870" s="253" t="e">
        <f t="shared" si="756"/>
        <v>#REF!</v>
      </c>
      <c r="Y870" s="253" t="e">
        <f t="shared" si="760"/>
        <v>#REF!</v>
      </c>
    </row>
    <row r="871" spans="1:25" ht="12.75" hidden="1" customHeight="1" x14ac:dyDescent="0.2">
      <c r="A871" s="440" t="s">
        <v>220</v>
      </c>
      <c r="B871" s="245">
        <v>813</v>
      </c>
      <c r="C871" s="361" t="s">
        <v>196</v>
      </c>
      <c r="D871" s="361" t="s">
        <v>205</v>
      </c>
      <c r="E871" s="361"/>
      <c r="F871" s="361"/>
      <c r="G871" s="253"/>
      <c r="H871" s="253"/>
      <c r="I871" s="253" t="e">
        <f>#REF!+G871</f>
        <v>#REF!</v>
      </c>
      <c r="J871" s="253" t="e">
        <f t="shared" si="758"/>
        <v>#REF!</v>
      </c>
      <c r="K871" s="253" t="e">
        <f t="shared" si="761"/>
        <v>#REF!</v>
      </c>
      <c r="L871" s="253" t="e">
        <f t="shared" si="761"/>
        <v>#REF!</v>
      </c>
      <c r="M871" s="253" t="e">
        <f t="shared" si="761"/>
        <v>#REF!</v>
      </c>
      <c r="N871" s="253" t="e">
        <f t="shared" si="761"/>
        <v>#REF!</v>
      </c>
      <c r="O871" s="253" t="e">
        <f t="shared" si="761"/>
        <v>#REF!</v>
      </c>
      <c r="P871" s="253" t="e">
        <f t="shared" si="761"/>
        <v>#REF!</v>
      </c>
      <c r="Q871" s="253" t="e">
        <f t="shared" si="761"/>
        <v>#REF!</v>
      </c>
      <c r="R871" s="253" t="e">
        <f t="shared" si="757"/>
        <v>#REF!</v>
      </c>
      <c r="S871" s="253" t="e">
        <f t="shared" si="757"/>
        <v>#REF!</v>
      </c>
      <c r="T871" s="253" t="e">
        <f t="shared" si="757"/>
        <v>#REF!</v>
      </c>
      <c r="U871" s="253" t="e">
        <f t="shared" si="756"/>
        <v>#REF!</v>
      </c>
      <c r="V871" s="253" t="e">
        <f t="shared" si="756"/>
        <v>#REF!</v>
      </c>
      <c r="W871" s="253" t="e">
        <f t="shared" si="756"/>
        <v>#REF!</v>
      </c>
      <c r="X871" s="253" t="e">
        <f t="shared" si="756"/>
        <v>#REF!</v>
      </c>
      <c r="Y871" s="253" t="e">
        <f t="shared" si="760"/>
        <v>#REF!</v>
      </c>
    </row>
    <row r="872" spans="1:25" ht="38.25" hidden="1" customHeight="1" x14ac:dyDescent="0.2">
      <c r="A872" s="255" t="s">
        <v>331</v>
      </c>
      <c r="B872" s="267">
        <v>813</v>
      </c>
      <c r="C872" s="256" t="s">
        <v>196</v>
      </c>
      <c r="D872" s="256" t="s">
        <v>205</v>
      </c>
      <c r="E872" s="256" t="s">
        <v>332</v>
      </c>
      <c r="F872" s="248"/>
      <c r="G872" s="253"/>
      <c r="H872" s="253"/>
      <c r="I872" s="253" t="e">
        <f>#REF!+G872</f>
        <v>#REF!</v>
      </c>
      <c r="J872" s="253" t="e">
        <f t="shared" si="758"/>
        <v>#REF!</v>
      </c>
      <c r="K872" s="253" t="e">
        <f t="shared" si="761"/>
        <v>#REF!</v>
      </c>
      <c r="L872" s="253" t="e">
        <f t="shared" si="761"/>
        <v>#REF!</v>
      </c>
      <c r="M872" s="253" t="e">
        <f t="shared" si="761"/>
        <v>#REF!</v>
      </c>
      <c r="N872" s="253" t="e">
        <f t="shared" si="761"/>
        <v>#REF!</v>
      </c>
      <c r="O872" s="253" t="e">
        <f t="shared" si="761"/>
        <v>#REF!</v>
      </c>
      <c r="P872" s="253" t="e">
        <f t="shared" si="761"/>
        <v>#REF!</v>
      </c>
      <c r="Q872" s="253" t="e">
        <f t="shared" si="761"/>
        <v>#REF!</v>
      </c>
      <c r="R872" s="253" t="e">
        <f t="shared" si="757"/>
        <v>#REF!</v>
      </c>
      <c r="S872" s="253" t="e">
        <f t="shared" si="757"/>
        <v>#REF!</v>
      </c>
      <c r="T872" s="253" t="e">
        <f t="shared" si="757"/>
        <v>#REF!</v>
      </c>
      <c r="U872" s="253" t="e">
        <f t="shared" si="756"/>
        <v>#REF!</v>
      </c>
      <c r="V872" s="253" t="e">
        <f t="shared" si="756"/>
        <v>#REF!</v>
      </c>
      <c r="W872" s="253" t="e">
        <f t="shared" si="756"/>
        <v>#REF!</v>
      </c>
      <c r="X872" s="253" t="e">
        <f t="shared" si="756"/>
        <v>#REF!</v>
      </c>
      <c r="Y872" s="253" t="e">
        <f t="shared" si="760"/>
        <v>#REF!</v>
      </c>
    </row>
    <row r="873" spans="1:25" ht="12.75" hidden="1" customHeight="1" x14ac:dyDescent="0.2">
      <c r="A873" s="255" t="s">
        <v>333</v>
      </c>
      <c r="B873" s="267">
        <v>813</v>
      </c>
      <c r="C873" s="256" t="s">
        <v>196</v>
      </c>
      <c r="D873" s="256" t="s">
        <v>205</v>
      </c>
      <c r="E873" s="256" t="s">
        <v>334</v>
      </c>
      <c r="F873" s="248"/>
      <c r="G873" s="253"/>
      <c r="H873" s="253"/>
      <c r="I873" s="253" t="e">
        <f>#REF!+G873</f>
        <v>#REF!</v>
      </c>
      <c r="J873" s="253" t="e">
        <f t="shared" si="758"/>
        <v>#REF!</v>
      </c>
      <c r="K873" s="253" t="e">
        <f t="shared" si="761"/>
        <v>#REF!</v>
      </c>
      <c r="L873" s="253" t="e">
        <f t="shared" si="761"/>
        <v>#REF!</v>
      </c>
      <c r="M873" s="253" t="e">
        <f t="shared" si="761"/>
        <v>#REF!</v>
      </c>
      <c r="N873" s="253" t="e">
        <f t="shared" si="761"/>
        <v>#REF!</v>
      </c>
      <c r="O873" s="253" t="e">
        <f t="shared" si="761"/>
        <v>#REF!</v>
      </c>
      <c r="P873" s="253" t="e">
        <f t="shared" si="761"/>
        <v>#REF!</v>
      </c>
      <c r="Q873" s="253" t="e">
        <f t="shared" si="761"/>
        <v>#REF!</v>
      </c>
      <c r="R873" s="253" t="e">
        <f t="shared" si="757"/>
        <v>#REF!</v>
      </c>
      <c r="S873" s="253" t="e">
        <f t="shared" si="757"/>
        <v>#REF!</v>
      </c>
      <c r="T873" s="253" t="e">
        <f t="shared" si="757"/>
        <v>#REF!</v>
      </c>
      <c r="U873" s="253" t="e">
        <f t="shared" si="756"/>
        <v>#REF!</v>
      </c>
      <c r="V873" s="253" t="e">
        <f t="shared" si="756"/>
        <v>#REF!</v>
      </c>
      <c r="W873" s="253" t="e">
        <f t="shared" si="756"/>
        <v>#REF!</v>
      </c>
      <c r="X873" s="253" t="e">
        <f t="shared" si="756"/>
        <v>#REF!</v>
      </c>
      <c r="Y873" s="253" t="e">
        <f t="shared" si="760"/>
        <v>#REF!</v>
      </c>
    </row>
    <row r="874" spans="1:25" ht="12.75" hidden="1" customHeight="1" x14ac:dyDescent="0.2">
      <c r="A874" s="255" t="s">
        <v>320</v>
      </c>
      <c r="B874" s="267">
        <v>813</v>
      </c>
      <c r="C874" s="256" t="s">
        <v>196</v>
      </c>
      <c r="D874" s="256" t="s">
        <v>205</v>
      </c>
      <c r="E874" s="256" t="s">
        <v>334</v>
      </c>
      <c r="F874" s="248" t="s">
        <v>321</v>
      </c>
      <c r="G874" s="253"/>
      <c r="H874" s="253"/>
      <c r="I874" s="253" t="e">
        <f>#REF!+G874</f>
        <v>#REF!</v>
      </c>
      <c r="J874" s="253" t="e">
        <f t="shared" si="758"/>
        <v>#REF!</v>
      </c>
      <c r="K874" s="253" t="e">
        <f t="shared" si="761"/>
        <v>#REF!</v>
      </c>
      <c r="L874" s="253" t="e">
        <f t="shared" si="761"/>
        <v>#REF!</v>
      </c>
      <c r="M874" s="253" t="e">
        <f t="shared" si="761"/>
        <v>#REF!</v>
      </c>
      <c r="N874" s="253" t="e">
        <f t="shared" si="761"/>
        <v>#REF!</v>
      </c>
      <c r="O874" s="253" t="e">
        <f t="shared" si="761"/>
        <v>#REF!</v>
      </c>
      <c r="P874" s="253" t="e">
        <f t="shared" si="761"/>
        <v>#REF!</v>
      </c>
      <c r="Q874" s="253" t="e">
        <f t="shared" si="761"/>
        <v>#REF!</v>
      </c>
      <c r="R874" s="253" t="e">
        <f t="shared" si="757"/>
        <v>#REF!</v>
      </c>
      <c r="S874" s="253" t="e">
        <f t="shared" si="757"/>
        <v>#REF!</v>
      </c>
      <c r="T874" s="253" t="e">
        <f t="shared" si="757"/>
        <v>#REF!</v>
      </c>
      <c r="U874" s="253" t="e">
        <f t="shared" si="756"/>
        <v>#REF!</v>
      </c>
      <c r="V874" s="253" t="e">
        <f t="shared" si="756"/>
        <v>#REF!</v>
      </c>
      <c r="W874" s="253" t="e">
        <f t="shared" si="756"/>
        <v>#REF!</v>
      </c>
      <c r="X874" s="253" t="e">
        <f t="shared" si="756"/>
        <v>#REF!</v>
      </c>
      <c r="Y874" s="253" t="e">
        <f t="shared" si="760"/>
        <v>#REF!</v>
      </c>
    </row>
    <row r="875" spans="1:25" ht="12.75" hidden="1" customHeight="1" x14ac:dyDescent="0.2">
      <c r="A875" s="255" t="s">
        <v>302</v>
      </c>
      <c r="B875" s="267">
        <v>813</v>
      </c>
      <c r="C875" s="256" t="s">
        <v>196</v>
      </c>
      <c r="D875" s="256" t="s">
        <v>205</v>
      </c>
      <c r="E875" s="256" t="s">
        <v>334</v>
      </c>
      <c r="F875" s="248" t="s">
        <v>303</v>
      </c>
      <c r="G875" s="253"/>
      <c r="H875" s="253"/>
      <c r="I875" s="253" t="e">
        <f>#REF!+G875</f>
        <v>#REF!</v>
      </c>
      <c r="J875" s="253" t="e">
        <f t="shared" si="758"/>
        <v>#REF!</v>
      </c>
      <c r="K875" s="253" t="e">
        <f t="shared" si="761"/>
        <v>#REF!</v>
      </c>
      <c r="L875" s="253" t="e">
        <f t="shared" si="761"/>
        <v>#REF!</v>
      </c>
      <c r="M875" s="253" t="e">
        <f t="shared" si="761"/>
        <v>#REF!</v>
      </c>
      <c r="N875" s="253" t="e">
        <f t="shared" si="761"/>
        <v>#REF!</v>
      </c>
      <c r="O875" s="253" t="e">
        <f t="shared" si="761"/>
        <v>#REF!</v>
      </c>
      <c r="P875" s="253" t="e">
        <f t="shared" si="761"/>
        <v>#REF!</v>
      </c>
      <c r="Q875" s="253" t="e">
        <f t="shared" si="761"/>
        <v>#REF!</v>
      </c>
      <c r="R875" s="253" t="e">
        <f t="shared" si="757"/>
        <v>#REF!</v>
      </c>
      <c r="S875" s="253" t="e">
        <f t="shared" si="757"/>
        <v>#REF!</v>
      </c>
      <c r="T875" s="253" t="e">
        <f t="shared" si="757"/>
        <v>#REF!</v>
      </c>
      <c r="U875" s="253" t="e">
        <f t="shared" si="756"/>
        <v>#REF!</v>
      </c>
      <c r="V875" s="253" t="e">
        <f t="shared" si="756"/>
        <v>#REF!</v>
      </c>
      <c r="W875" s="253" t="e">
        <f t="shared" si="756"/>
        <v>#REF!</v>
      </c>
      <c r="X875" s="253" t="e">
        <f t="shared" si="756"/>
        <v>#REF!</v>
      </c>
      <c r="Y875" s="253" t="e">
        <f t="shared" si="760"/>
        <v>#REF!</v>
      </c>
    </row>
    <row r="876" spans="1:25" ht="12.75" hidden="1" customHeight="1" x14ac:dyDescent="0.2">
      <c r="A876" s="255" t="s">
        <v>324</v>
      </c>
      <c r="B876" s="267">
        <v>813</v>
      </c>
      <c r="C876" s="256" t="s">
        <v>196</v>
      </c>
      <c r="D876" s="256" t="s">
        <v>205</v>
      </c>
      <c r="E876" s="256" t="s">
        <v>325</v>
      </c>
      <c r="F876" s="256"/>
      <c r="G876" s="253"/>
      <c r="H876" s="253"/>
      <c r="I876" s="253" t="e">
        <f>#REF!+G876</f>
        <v>#REF!</v>
      </c>
      <c r="J876" s="253" t="e">
        <f t="shared" si="758"/>
        <v>#REF!</v>
      </c>
      <c r="K876" s="253" t="e">
        <f t="shared" si="761"/>
        <v>#REF!</v>
      </c>
      <c r="L876" s="253" t="e">
        <f t="shared" si="761"/>
        <v>#REF!</v>
      </c>
      <c r="M876" s="253" t="e">
        <f t="shared" si="761"/>
        <v>#REF!</v>
      </c>
      <c r="N876" s="253" t="e">
        <f t="shared" si="761"/>
        <v>#REF!</v>
      </c>
      <c r="O876" s="253" t="e">
        <f t="shared" si="761"/>
        <v>#REF!</v>
      </c>
      <c r="P876" s="253" t="e">
        <f t="shared" si="761"/>
        <v>#REF!</v>
      </c>
      <c r="Q876" s="253" t="e">
        <f t="shared" si="761"/>
        <v>#REF!</v>
      </c>
      <c r="R876" s="253" t="e">
        <f t="shared" si="757"/>
        <v>#REF!</v>
      </c>
      <c r="S876" s="253" t="e">
        <f t="shared" si="757"/>
        <v>#REF!</v>
      </c>
      <c r="T876" s="253" t="e">
        <f t="shared" si="757"/>
        <v>#REF!</v>
      </c>
      <c r="U876" s="253" t="e">
        <f t="shared" si="756"/>
        <v>#REF!</v>
      </c>
      <c r="V876" s="253" t="e">
        <f t="shared" si="756"/>
        <v>#REF!</v>
      </c>
      <c r="W876" s="253" t="e">
        <f t="shared" si="756"/>
        <v>#REF!</v>
      </c>
      <c r="X876" s="253" t="e">
        <f t="shared" si="756"/>
        <v>#REF!</v>
      </c>
      <c r="Y876" s="253" t="e">
        <f t="shared" si="760"/>
        <v>#REF!</v>
      </c>
    </row>
    <row r="877" spans="1:25" ht="12.75" hidden="1" customHeight="1" x14ac:dyDescent="0.2">
      <c r="A877" s="440" t="s">
        <v>362</v>
      </c>
      <c r="B877" s="245">
        <v>813</v>
      </c>
      <c r="C877" s="246" t="s">
        <v>212</v>
      </c>
      <c r="D877" s="246"/>
      <c r="E877" s="246"/>
      <c r="F877" s="246"/>
      <c r="G877" s="253"/>
      <c r="H877" s="253"/>
      <c r="I877" s="253" t="e">
        <f>#REF!+G877</f>
        <v>#REF!</v>
      </c>
      <c r="J877" s="253" t="e">
        <f t="shared" si="758"/>
        <v>#REF!</v>
      </c>
      <c r="K877" s="253" t="e">
        <f t="shared" si="761"/>
        <v>#REF!</v>
      </c>
      <c r="L877" s="253" t="e">
        <f t="shared" si="761"/>
        <v>#REF!</v>
      </c>
      <c r="M877" s="253" t="e">
        <f t="shared" si="761"/>
        <v>#REF!</v>
      </c>
      <c r="N877" s="253" t="e">
        <f t="shared" si="761"/>
        <v>#REF!</v>
      </c>
      <c r="O877" s="253" t="e">
        <f t="shared" si="761"/>
        <v>#REF!</v>
      </c>
      <c r="P877" s="253" t="e">
        <f t="shared" si="761"/>
        <v>#REF!</v>
      </c>
      <c r="Q877" s="253" t="e">
        <f t="shared" si="761"/>
        <v>#REF!</v>
      </c>
      <c r="R877" s="253" t="e">
        <f t="shared" si="757"/>
        <v>#REF!</v>
      </c>
      <c r="S877" s="253" t="e">
        <f t="shared" si="757"/>
        <v>#REF!</v>
      </c>
      <c r="T877" s="253" t="e">
        <f t="shared" si="757"/>
        <v>#REF!</v>
      </c>
      <c r="U877" s="253" t="e">
        <f t="shared" si="756"/>
        <v>#REF!</v>
      </c>
      <c r="V877" s="253" t="e">
        <f t="shared" si="756"/>
        <v>#REF!</v>
      </c>
      <c r="W877" s="253" t="e">
        <f t="shared" si="756"/>
        <v>#REF!</v>
      </c>
      <c r="X877" s="253" t="e">
        <f t="shared" si="756"/>
        <v>#REF!</v>
      </c>
      <c r="Y877" s="253" t="e">
        <f t="shared" si="760"/>
        <v>#REF!</v>
      </c>
    </row>
    <row r="878" spans="1:25" ht="25.5" hidden="1" customHeight="1" x14ac:dyDescent="0.2">
      <c r="A878" s="440" t="s">
        <v>273</v>
      </c>
      <c r="B878" s="245">
        <v>813</v>
      </c>
      <c r="C878" s="246" t="s">
        <v>212</v>
      </c>
      <c r="D878" s="246">
        <v>10</v>
      </c>
      <c r="E878" s="246"/>
      <c r="F878" s="246"/>
      <c r="G878" s="253"/>
      <c r="H878" s="253"/>
      <c r="I878" s="253" t="e">
        <f>#REF!+G878</f>
        <v>#REF!</v>
      </c>
      <c r="J878" s="253" t="e">
        <f t="shared" si="758"/>
        <v>#REF!</v>
      </c>
      <c r="K878" s="253" t="e">
        <f t="shared" si="761"/>
        <v>#REF!</v>
      </c>
      <c r="L878" s="253" t="e">
        <f t="shared" si="761"/>
        <v>#REF!</v>
      </c>
      <c r="M878" s="253" t="e">
        <f t="shared" si="761"/>
        <v>#REF!</v>
      </c>
      <c r="N878" s="253" t="e">
        <f t="shared" si="761"/>
        <v>#REF!</v>
      </c>
      <c r="O878" s="253" t="e">
        <f t="shared" si="761"/>
        <v>#REF!</v>
      </c>
      <c r="P878" s="253" t="e">
        <f t="shared" si="761"/>
        <v>#REF!</v>
      </c>
      <c r="Q878" s="253" t="e">
        <f t="shared" si="761"/>
        <v>#REF!</v>
      </c>
      <c r="R878" s="253" t="e">
        <f t="shared" si="757"/>
        <v>#REF!</v>
      </c>
      <c r="S878" s="253" t="e">
        <f t="shared" si="757"/>
        <v>#REF!</v>
      </c>
      <c r="T878" s="253" t="e">
        <f t="shared" si="757"/>
        <v>#REF!</v>
      </c>
      <c r="U878" s="253" t="e">
        <f t="shared" si="756"/>
        <v>#REF!</v>
      </c>
      <c r="V878" s="253" t="e">
        <f t="shared" si="756"/>
        <v>#REF!</v>
      </c>
      <c r="W878" s="253" t="e">
        <f t="shared" si="756"/>
        <v>#REF!</v>
      </c>
      <c r="X878" s="253" t="e">
        <f t="shared" si="756"/>
        <v>#REF!</v>
      </c>
      <c r="Y878" s="253" t="e">
        <f t="shared" si="760"/>
        <v>#REF!</v>
      </c>
    </row>
    <row r="879" spans="1:25" ht="38.25" hidden="1" customHeight="1" x14ac:dyDescent="0.2">
      <c r="A879" s="255" t="s">
        <v>331</v>
      </c>
      <c r="B879" s="267">
        <v>813</v>
      </c>
      <c r="C879" s="248" t="s">
        <v>212</v>
      </c>
      <c r="D879" s="248">
        <v>10</v>
      </c>
      <c r="E879" s="256" t="s">
        <v>332</v>
      </c>
      <c r="F879" s="248"/>
      <c r="G879" s="253"/>
      <c r="H879" s="253"/>
      <c r="I879" s="253" t="e">
        <f>#REF!+G879</f>
        <v>#REF!</v>
      </c>
      <c r="J879" s="253" t="e">
        <f t="shared" si="758"/>
        <v>#REF!</v>
      </c>
      <c r="K879" s="253" t="e">
        <f t="shared" si="761"/>
        <v>#REF!</v>
      </c>
      <c r="L879" s="253" t="e">
        <f t="shared" si="761"/>
        <v>#REF!</v>
      </c>
      <c r="M879" s="253" t="e">
        <f t="shared" si="761"/>
        <v>#REF!</v>
      </c>
      <c r="N879" s="253" t="e">
        <f t="shared" si="761"/>
        <v>#REF!</v>
      </c>
      <c r="O879" s="253" t="e">
        <f t="shared" si="761"/>
        <v>#REF!</v>
      </c>
      <c r="P879" s="253" t="e">
        <f t="shared" si="761"/>
        <v>#REF!</v>
      </c>
      <c r="Q879" s="253" t="e">
        <f t="shared" si="761"/>
        <v>#REF!</v>
      </c>
      <c r="R879" s="253" t="e">
        <f t="shared" si="757"/>
        <v>#REF!</v>
      </c>
      <c r="S879" s="253" t="e">
        <f t="shared" si="757"/>
        <v>#REF!</v>
      </c>
      <c r="T879" s="253" t="e">
        <f t="shared" si="757"/>
        <v>#REF!</v>
      </c>
      <c r="U879" s="253" t="e">
        <f t="shared" si="756"/>
        <v>#REF!</v>
      </c>
      <c r="V879" s="253" t="e">
        <f t="shared" si="756"/>
        <v>#REF!</v>
      </c>
      <c r="W879" s="253" t="e">
        <f t="shared" si="756"/>
        <v>#REF!</v>
      </c>
      <c r="X879" s="253" t="e">
        <f t="shared" ref="X879:Y924" si="762">V879+W879</f>
        <v>#REF!</v>
      </c>
      <c r="Y879" s="253" t="e">
        <f t="shared" si="760"/>
        <v>#REF!</v>
      </c>
    </row>
    <row r="880" spans="1:25" ht="12.75" hidden="1" customHeight="1" x14ac:dyDescent="0.2">
      <c r="A880" s="255" t="s">
        <v>333</v>
      </c>
      <c r="B880" s="267">
        <v>813</v>
      </c>
      <c r="C880" s="248" t="s">
        <v>212</v>
      </c>
      <c r="D880" s="248">
        <v>10</v>
      </c>
      <c r="E880" s="256" t="s">
        <v>334</v>
      </c>
      <c r="F880" s="248"/>
      <c r="G880" s="253"/>
      <c r="H880" s="253"/>
      <c r="I880" s="253" t="e">
        <f>#REF!+G880</f>
        <v>#REF!</v>
      </c>
      <c r="J880" s="253" t="e">
        <f t="shared" si="758"/>
        <v>#REF!</v>
      </c>
      <c r="K880" s="253" t="e">
        <f t="shared" si="761"/>
        <v>#REF!</v>
      </c>
      <c r="L880" s="253" t="e">
        <f t="shared" si="761"/>
        <v>#REF!</v>
      </c>
      <c r="M880" s="253" t="e">
        <f t="shared" si="761"/>
        <v>#REF!</v>
      </c>
      <c r="N880" s="253" t="e">
        <f t="shared" si="761"/>
        <v>#REF!</v>
      </c>
      <c r="O880" s="253" t="e">
        <f t="shared" si="761"/>
        <v>#REF!</v>
      </c>
      <c r="P880" s="253" t="e">
        <f t="shared" si="761"/>
        <v>#REF!</v>
      </c>
      <c r="Q880" s="253" t="e">
        <f t="shared" si="761"/>
        <v>#REF!</v>
      </c>
      <c r="R880" s="253" t="e">
        <f t="shared" si="757"/>
        <v>#REF!</v>
      </c>
      <c r="S880" s="253" t="e">
        <f t="shared" si="757"/>
        <v>#REF!</v>
      </c>
      <c r="T880" s="253" t="e">
        <f t="shared" si="757"/>
        <v>#REF!</v>
      </c>
      <c r="U880" s="253" t="e">
        <f t="shared" si="757"/>
        <v>#REF!</v>
      </c>
      <c r="V880" s="253" t="e">
        <f t="shared" si="757"/>
        <v>#REF!</v>
      </c>
      <c r="W880" s="253" t="e">
        <f t="shared" si="757"/>
        <v>#REF!</v>
      </c>
      <c r="X880" s="253" t="e">
        <f t="shared" si="762"/>
        <v>#REF!</v>
      </c>
      <c r="Y880" s="253" t="e">
        <f t="shared" si="757"/>
        <v>#REF!</v>
      </c>
    </row>
    <row r="881" spans="1:25" ht="12.75" hidden="1" customHeight="1" x14ac:dyDescent="0.2">
      <c r="A881" s="255" t="s">
        <v>320</v>
      </c>
      <c r="B881" s="267">
        <v>813</v>
      </c>
      <c r="C881" s="248" t="s">
        <v>212</v>
      </c>
      <c r="D881" s="248">
        <v>10</v>
      </c>
      <c r="E881" s="256" t="s">
        <v>334</v>
      </c>
      <c r="F881" s="248" t="s">
        <v>321</v>
      </c>
      <c r="G881" s="253"/>
      <c r="H881" s="253"/>
      <c r="I881" s="253" t="e">
        <f>#REF!+G881</f>
        <v>#REF!</v>
      </c>
      <c r="J881" s="253" t="e">
        <f t="shared" si="758"/>
        <v>#REF!</v>
      </c>
      <c r="K881" s="253" t="e">
        <f t="shared" si="761"/>
        <v>#REF!</v>
      </c>
      <c r="L881" s="253" t="e">
        <f t="shared" si="761"/>
        <v>#REF!</v>
      </c>
      <c r="M881" s="253" t="e">
        <f t="shared" si="761"/>
        <v>#REF!</v>
      </c>
      <c r="N881" s="253" t="e">
        <f t="shared" si="761"/>
        <v>#REF!</v>
      </c>
      <c r="O881" s="253" t="e">
        <f t="shared" si="761"/>
        <v>#REF!</v>
      </c>
      <c r="P881" s="253" t="e">
        <f t="shared" si="761"/>
        <v>#REF!</v>
      </c>
      <c r="Q881" s="253" t="e">
        <f t="shared" si="761"/>
        <v>#REF!</v>
      </c>
      <c r="R881" s="253" t="e">
        <f t="shared" ref="R881:Y924" si="763">P881+Q881</f>
        <v>#REF!</v>
      </c>
      <c r="S881" s="253" t="e">
        <f t="shared" si="763"/>
        <v>#REF!</v>
      </c>
      <c r="T881" s="253" t="e">
        <f t="shared" si="763"/>
        <v>#REF!</v>
      </c>
      <c r="U881" s="253" t="e">
        <f t="shared" si="763"/>
        <v>#REF!</v>
      </c>
      <c r="V881" s="253" t="e">
        <f t="shared" si="763"/>
        <v>#REF!</v>
      </c>
      <c r="W881" s="253" t="e">
        <f t="shared" si="763"/>
        <v>#REF!</v>
      </c>
      <c r="X881" s="253" t="e">
        <f t="shared" si="762"/>
        <v>#REF!</v>
      </c>
      <c r="Y881" s="253" t="e">
        <f t="shared" si="763"/>
        <v>#REF!</v>
      </c>
    </row>
    <row r="882" spans="1:25" ht="12.75" hidden="1" customHeight="1" x14ac:dyDescent="0.2">
      <c r="A882" s="255" t="s">
        <v>302</v>
      </c>
      <c r="B882" s="267">
        <v>813</v>
      </c>
      <c r="C882" s="248" t="s">
        <v>212</v>
      </c>
      <c r="D882" s="248">
        <v>10</v>
      </c>
      <c r="E882" s="256" t="s">
        <v>334</v>
      </c>
      <c r="F882" s="248" t="s">
        <v>303</v>
      </c>
      <c r="G882" s="253"/>
      <c r="H882" s="253"/>
      <c r="I882" s="253" t="e">
        <f>#REF!+G882</f>
        <v>#REF!</v>
      </c>
      <c r="J882" s="253" t="e">
        <f t="shared" si="758"/>
        <v>#REF!</v>
      </c>
      <c r="K882" s="253" t="e">
        <f t="shared" si="761"/>
        <v>#REF!</v>
      </c>
      <c r="L882" s="253" t="e">
        <f t="shared" si="761"/>
        <v>#REF!</v>
      </c>
      <c r="M882" s="253" t="e">
        <f t="shared" si="761"/>
        <v>#REF!</v>
      </c>
      <c r="N882" s="253" t="e">
        <f t="shared" si="761"/>
        <v>#REF!</v>
      </c>
      <c r="O882" s="253" t="e">
        <f t="shared" si="761"/>
        <v>#REF!</v>
      </c>
      <c r="P882" s="253" t="e">
        <f t="shared" si="761"/>
        <v>#REF!</v>
      </c>
      <c r="Q882" s="253" t="e">
        <f t="shared" si="761"/>
        <v>#REF!</v>
      </c>
      <c r="R882" s="253" t="e">
        <f t="shared" si="763"/>
        <v>#REF!</v>
      </c>
      <c r="S882" s="253" t="e">
        <f t="shared" si="763"/>
        <v>#REF!</v>
      </c>
      <c r="T882" s="253" t="e">
        <f t="shared" si="763"/>
        <v>#REF!</v>
      </c>
      <c r="U882" s="253" t="e">
        <f t="shared" si="763"/>
        <v>#REF!</v>
      </c>
      <c r="V882" s="253" t="e">
        <f t="shared" si="763"/>
        <v>#REF!</v>
      </c>
      <c r="W882" s="253" t="e">
        <f t="shared" si="763"/>
        <v>#REF!</v>
      </c>
      <c r="X882" s="253" t="e">
        <f t="shared" si="762"/>
        <v>#REF!</v>
      </c>
      <c r="Y882" s="253" t="e">
        <f t="shared" si="763"/>
        <v>#REF!</v>
      </c>
    </row>
    <row r="883" spans="1:25" ht="12.75" hidden="1" customHeight="1" x14ac:dyDescent="0.2">
      <c r="A883" s="574" t="s">
        <v>56</v>
      </c>
      <c r="B883" s="575"/>
      <c r="C883" s="575"/>
      <c r="D883" s="575"/>
      <c r="E883" s="575"/>
      <c r="F883" s="575"/>
      <c r="G883" s="253"/>
      <c r="H883" s="253"/>
      <c r="I883" s="253" t="e">
        <f>#REF!+G883</f>
        <v>#REF!</v>
      </c>
      <c r="J883" s="253" t="e">
        <f t="shared" si="758"/>
        <v>#REF!</v>
      </c>
      <c r="K883" s="253" t="e">
        <f t="shared" si="761"/>
        <v>#REF!</v>
      </c>
      <c r="L883" s="253" t="e">
        <f t="shared" si="761"/>
        <v>#REF!</v>
      </c>
      <c r="M883" s="253" t="e">
        <f t="shared" si="761"/>
        <v>#REF!</v>
      </c>
      <c r="N883" s="253" t="e">
        <f t="shared" si="761"/>
        <v>#REF!</v>
      </c>
      <c r="O883" s="253" t="e">
        <f t="shared" si="761"/>
        <v>#REF!</v>
      </c>
      <c r="P883" s="253" t="e">
        <f t="shared" si="761"/>
        <v>#REF!</v>
      </c>
      <c r="Q883" s="253" t="e">
        <f t="shared" si="761"/>
        <v>#REF!</v>
      </c>
      <c r="R883" s="253" t="e">
        <f t="shared" si="763"/>
        <v>#REF!</v>
      </c>
      <c r="S883" s="253" t="e">
        <f t="shared" si="763"/>
        <v>#REF!</v>
      </c>
      <c r="T883" s="253" t="e">
        <f t="shared" si="763"/>
        <v>#REF!</v>
      </c>
      <c r="U883" s="253" t="e">
        <f t="shared" si="763"/>
        <v>#REF!</v>
      </c>
      <c r="V883" s="253" t="e">
        <f t="shared" si="763"/>
        <v>#REF!</v>
      </c>
      <c r="W883" s="253" t="e">
        <f t="shared" si="763"/>
        <v>#REF!</v>
      </c>
      <c r="X883" s="253" t="e">
        <f t="shared" si="762"/>
        <v>#REF!</v>
      </c>
      <c r="Y883" s="253" t="e">
        <f t="shared" si="763"/>
        <v>#REF!</v>
      </c>
    </row>
    <row r="884" spans="1:25" ht="12.75" hidden="1" customHeight="1" x14ac:dyDescent="0.2">
      <c r="A884" s="440" t="s">
        <v>72</v>
      </c>
      <c r="B884" s="246" t="s">
        <v>57</v>
      </c>
      <c r="C884" s="246" t="s">
        <v>190</v>
      </c>
      <c r="D884" s="246"/>
      <c r="E884" s="246"/>
      <c r="F884" s="246"/>
      <c r="G884" s="253"/>
      <c r="H884" s="253"/>
      <c r="I884" s="253" t="e">
        <f>#REF!+G884</f>
        <v>#REF!</v>
      </c>
      <c r="J884" s="253" t="e">
        <f t="shared" si="758"/>
        <v>#REF!</v>
      </c>
      <c r="K884" s="253" t="e">
        <f t="shared" si="761"/>
        <v>#REF!</v>
      </c>
      <c r="L884" s="253" t="e">
        <f t="shared" si="761"/>
        <v>#REF!</v>
      </c>
      <c r="M884" s="253" t="e">
        <f t="shared" si="761"/>
        <v>#REF!</v>
      </c>
      <c r="N884" s="253" t="e">
        <f t="shared" si="761"/>
        <v>#REF!</v>
      </c>
      <c r="O884" s="253" t="e">
        <f t="shared" si="761"/>
        <v>#REF!</v>
      </c>
      <c r="P884" s="253" t="e">
        <f t="shared" si="761"/>
        <v>#REF!</v>
      </c>
      <c r="Q884" s="253" t="e">
        <f t="shared" si="761"/>
        <v>#REF!</v>
      </c>
      <c r="R884" s="253" t="e">
        <f t="shared" si="763"/>
        <v>#REF!</v>
      </c>
      <c r="S884" s="253" t="e">
        <f t="shared" si="763"/>
        <v>#REF!</v>
      </c>
      <c r="T884" s="253" t="e">
        <f t="shared" si="763"/>
        <v>#REF!</v>
      </c>
      <c r="U884" s="253" t="e">
        <f t="shared" si="763"/>
        <v>#REF!</v>
      </c>
      <c r="V884" s="253" t="e">
        <f t="shared" si="763"/>
        <v>#REF!</v>
      </c>
      <c r="W884" s="253" t="e">
        <f t="shared" si="763"/>
        <v>#REF!</v>
      </c>
      <c r="X884" s="253" t="e">
        <f t="shared" si="762"/>
        <v>#REF!</v>
      </c>
      <c r="Y884" s="253" t="e">
        <f t="shared" si="763"/>
        <v>#REF!</v>
      </c>
    </row>
    <row r="885" spans="1:25" ht="12.75" hidden="1" customHeight="1" x14ac:dyDescent="0.2">
      <c r="A885" s="440" t="s">
        <v>206</v>
      </c>
      <c r="B885" s="246" t="s">
        <v>57</v>
      </c>
      <c r="C885" s="246" t="s">
        <v>190</v>
      </c>
      <c r="D885" s="246" t="s">
        <v>207</v>
      </c>
      <c r="E885" s="246"/>
      <c r="F885" s="246"/>
      <c r="G885" s="253"/>
      <c r="H885" s="253"/>
      <c r="I885" s="253" t="e">
        <f>#REF!+G885</f>
        <v>#REF!</v>
      </c>
      <c r="J885" s="253" t="e">
        <f t="shared" si="758"/>
        <v>#REF!</v>
      </c>
      <c r="K885" s="253" t="e">
        <f t="shared" si="761"/>
        <v>#REF!</v>
      </c>
      <c r="L885" s="253" t="e">
        <f t="shared" si="761"/>
        <v>#REF!</v>
      </c>
      <c r="M885" s="253" t="e">
        <f t="shared" si="761"/>
        <v>#REF!</v>
      </c>
      <c r="N885" s="253" t="e">
        <f t="shared" si="761"/>
        <v>#REF!</v>
      </c>
      <c r="O885" s="253" t="e">
        <f t="shared" si="761"/>
        <v>#REF!</v>
      </c>
      <c r="P885" s="253" t="e">
        <f t="shared" si="761"/>
        <v>#REF!</v>
      </c>
      <c r="Q885" s="253" t="e">
        <f t="shared" si="761"/>
        <v>#REF!</v>
      </c>
      <c r="R885" s="253" t="e">
        <f t="shared" si="763"/>
        <v>#REF!</v>
      </c>
      <c r="S885" s="253" t="e">
        <f t="shared" si="763"/>
        <v>#REF!</v>
      </c>
      <c r="T885" s="253" t="e">
        <f t="shared" si="763"/>
        <v>#REF!</v>
      </c>
      <c r="U885" s="253" t="e">
        <f t="shared" si="763"/>
        <v>#REF!</v>
      </c>
      <c r="V885" s="253" t="e">
        <f t="shared" si="763"/>
        <v>#REF!</v>
      </c>
      <c r="W885" s="253" t="e">
        <f t="shared" si="763"/>
        <v>#REF!</v>
      </c>
      <c r="X885" s="253" t="e">
        <f t="shared" si="762"/>
        <v>#REF!</v>
      </c>
      <c r="Y885" s="253" t="e">
        <f t="shared" si="763"/>
        <v>#REF!</v>
      </c>
    </row>
    <row r="886" spans="1:25" ht="38.25" hidden="1" customHeight="1" x14ac:dyDescent="0.2">
      <c r="A886" s="255" t="s">
        <v>123</v>
      </c>
      <c r="B886" s="248" t="s">
        <v>57</v>
      </c>
      <c r="C886" s="248" t="s">
        <v>190</v>
      </c>
      <c r="D886" s="248" t="s">
        <v>207</v>
      </c>
      <c r="E886" s="256" t="s">
        <v>332</v>
      </c>
      <c r="F886" s="248"/>
      <c r="G886" s="253"/>
      <c r="H886" s="253"/>
      <c r="I886" s="253" t="e">
        <f>#REF!+G886</f>
        <v>#REF!</v>
      </c>
      <c r="J886" s="253" t="e">
        <f t="shared" si="758"/>
        <v>#REF!</v>
      </c>
      <c r="K886" s="253" t="e">
        <f t="shared" si="761"/>
        <v>#REF!</v>
      </c>
      <c r="L886" s="253" t="e">
        <f t="shared" si="761"/>
        <v>#REF!</v>
      </c>
      <c r="M886" s="253" t="e">
        <f t="shared" si="761"/>
        <v>#REF!</v>
      </c>
      <c r="N886" s="253" t="e">
        <f t="shared" si="761"/>
        <v>#REF!</v>
      </c>
      <c r="O886" s="253" t="e">
        <f t="shared" si="761"/>
        <v>#REF!</v>
      </c>
      <c r="P886" s="253" t="e">
        <f t="shared" si="761"/>
        <v>#REF!</v>
      </c>
      <c r="Q886" s="253" t="e">
        <f t="shared" si="761"/>
        <v>#REF!</v>
      </c>
      <c r="R886" s="253" t="e">
        <f t="shared" si="763"/>
        <v>#REF!</v>
      </c>
      <c r="S886" s="253" t="e">
        <f t="shared" si="763"/>
        <v>#REF!</v>
      </c>
      <c r="T886" s="253" t="e">
        <f t="shared" si="763"/>
        <v>#REF!</v>
      </c>
      <c r="U886" s="253" t="e">
        <f t="shared" si="763"/>
        <v>#REF!</v>
      </c>
      <c r="V886" s="253" t="e">
        <f t="shared" si="763"/>
        <v>#REF!</v>
      </c>
      <c r="W886" s="253" t="e">
        <f t="shared" si="763"/>
        <v>#REF!</v>
      </c>
      <c r="X886" s="253" t="e">
        <f t="shared" si="762"/>
        <v>#REF!</v>
      </c>
      <c r="Y886" s="253" t="e">
        <f t="shared" si="763"/>
        <v>#REF!</v>
      </c>
    </row>
    <row r="887" spans="1:25" ht="12.75" hidden="1" customHeight="1" x14ac:dyDescent="0.2">
      <c r="A887" s="255" t="s">
        <v>333</v>
      </c>
      <c r="B887" s="248" t="s">
        <v>57</v>
      </c>
      <c r="C887" s="248" t="s">
        <v>190</v>
      </c>
      <c r="D887" s="248" t="s">
        <v>207</v>
      </c>
      <c r="E887" s="256" t="s">
        <v>334</v>
      </c>
      <c r="F887" s="248"/>
      <c r="G887" s="253"/>
      <c r="H887" s="253"/>
      <c r="I887" s="253" t="e">
        <f>#REF!+G887</f>
        <v>#REF!</v>
      </c>
      <c r="J887" s="253" t="e">
        <f t="shared" ref="J887:J921" si="764">H887+I887</f>
        <v>#REF!</v>
      </c>
      <c r="K887" s="253" t="e">
        <f t="shared" si="761"/>
        <v>#REF!</v>
      </c>
      <c r="L887" s="253" t="e">
        <f t="shared" si="761"/>
        <v>#REF!</v>
      </c>
      <c r="M887" s="253" t="e">
        <f t="shared" si="761"/>
        <v>#REF!</v>
      </c>
      <c r="N887" s="253" t="e">
        <f t="shared" si="761"/>
        <v>#REF!</v>
      </c>
      <c r="O887" s="253" t="e">
        <f t="shared" si="761"/>
        <v>#REF!</v>
      </c>
      <c r="P887" s="253" t="e">
        <f t="shared" si="761"/>
        <v>#REF!</v>
      </c>
      <c r="Q887" s="253" t="e">
        <f t="shared" si="761"/>
        <v>#REF!</v>
      </c>
      <c r="R887" s="253" t="e">
        <f t="shared" si="763"/>
        <v>#REF!</v>
      </c>
      <c r="S887" s="253" t="e">
        <f t="shared" si="763"/>
        <v>#REF!</v>
      </c>
      <c r="T887" s="253" t="e">
        <f t="shared" si="763"/>
        <v>#REF!</v>
      </c>
      <c r="U887" s="253" t="e">
        <f t="shared" si="763"/>
        <v>#REF!</v>
      </c>
      <c r="V887" s="253" t="e">
        <f t="shared" si="763"/>
        <v>#REF!</v>
      </c>
      <c r="W887" s="253" t="e">
        <f t="shared" si="763"/>
        <v>#REF!</v>
      </c>
      <c r="X887" s="253" t="e">
        <f t="shared" si="762"/>
        <v>#REF!</v>
      </c>
      <c r="Y887" s="253" t="e">
        <f t="shared" si="763"/>
        <v>#REF!</v>
      </c>
    </row>
    <row r="888" spans="1:25" ht="12.75" hidden="1" customHeight="1" x14ac:dyDescent="0.2">
      <c r="A888" s="255" t="s">
        <v>320</v>
      </c>
      <c r="B888" s="248" t="s">
        <v>57</v>
      </c>
      <c r="C888" s="248" t="s">
        <v>190</v>
      </c>
      <c r="D888" s="248" t="s">
        <v>207</v>
      </c>
      <c r="E888" s="256" t="s">
        <v>334</v>
      </c>
      <c r="F888" s="248" t="s">
        <v>321</v>
      </c>
      <c r="G888" s="253"/>
      <c r="H888" s="253"/>
      <c r="I888" s="253" t="e">
        <f>#REF!+G888</f>
        <v>#REF!</v>
      </c>
      <c r="J888" s="253" t="e">
        <f t="shared" si="764"/>
        <v>#REF!</v>
      </c>
      <c r="K888" s="253" t="e">
        <f t="shared" si="761"/>
        <v>#REF!</v>
      </c>
      <c r="L888" s="253" t="e">
        <f t="shared" si="761"/>
        <v>#REF!</v>
      </c>
      <c r="M888" s="253" t="e">
        <f t="shared" si="761"/>
        <v>#REF!</v>
      </c>
      <c r="N888" s="253" t="e">
        <f t="shared" si="761"/>
        <v>#REF!</v>
      </c>
      <c r="O888" s="253" t="e">
        <f t="shared" si="761"/>
        <v>#REF!</v>
      </c>
      <c r="P888" s="253" t="e">
        <f t="shared" si="761"/>
        <v>#REF!</v>
      </c>
      <c r="Q888" s="253" t="e">
        <f t="shared" si="761"/>
        <v>#REF!</v>
      </c>
      <c r="R888" s="253" t="e">
        <f t="shared" si="763"/>
        <v>#REF!</v>
      </c>
      <c r="S888" s="253" t="e">
        <f t="shared" si="763"/>
        <v>#REF!</v>
      </c>
      <c r="T888" s="253" t="e">
        <f t="shared" si="763"/>
        <v>#REF!</v>
      </c>
      <c r="U888" s="253" t="e">
        <f t="shared" si="763"/>
        <v>#REF!</v>
      </c>
      <c r="V888" s="253" t="e">
        <f t="shared" si="763"/>
        <v>#REF!</v>
      </c>
      <c r="W888" s="253" t="e">
        <f t="shared" si="763"/>
        <v>#REF!</v>
      </c>
      <c r="X888" s="253" t="e">
        <f t="shared" si="762"/>
        <v>#REF!</v>
      </c>
      <c r="Y888" s="253" t="e">
        <f t="shared" si="763"/>
        <v>#REF!</v>
      </c>
    </row>
    <row r="889" spans="1:25" ht="12.75" hidden="1" customHeight="1" x14ac:dyDescent="0.2">
      <c r="A889" s="255" t="s">
        <v>302</v>
      </c>
      <c r="B889" s="248" t="s">
        <v>57</v>
      </c>
      <c r="C889" s="248" t="s">
        <v>190</v>
      </c>
      <c r="D889" s="248" t="s">
        <v>207</v>
      </c>
      <c r="E889" s="256" t="s">
        <v>334</v>
      </c>
      <c r="F889" s="248" t="s">
        <v>303</v>
      </c>
      <c r="G889" s="253"/>
      <c r="H889" s="253"/>
      <c r="I889" s="253" t="e">
        <f>#REF!+G889</f>
        <v>#REF!</v>
      </c>
      <c r="J889" s="253" t="e">
        <f t="shared" si="764"/>
        <v>#REF!</v>
      </c>
      <c r="K889" s="253" t="e">
        <f t="shared" si="761"/>
        <v>#REF!</v>
      </c>
      <c r="L889" s="253" t="e">
        <f t="shared" si="761"/>
        <v>#REF!</v>
      </c>
      <c r="M889" s="253" t="e">
        <f t="shared" si="761"/>
        <v>#REF!</v>
      </c>
      <c r="N889" s="253" t="e">
        <f t="shared" si="761"/>
        <v>#REF!</v>
      </c>
      <c r="O889" s="253" t="e">
        <f t="shared" si="761"/>
        <v>#REF!</v>
      </c>
      <c r="P889" s="253" t="e">
        <f t="shared" si="761"/>
        <v>#REF!</v>
      </c>
      <c r="Q889" s="253" t="e">
        <f t="shared" si="761"/>
        <v>#REF!</v>
      </c>
      <c r="R889" s="253" t="e">
        <f t="shared" si="763"/>
        <v>#REF!</v>
      </c>
      <c r="S889" s="253" t="e">
        <f t="shared" si="763"/>
        <v>#REF!</v>
      </c>
      <c r="T889" s="253" t="e">
        <f t="shared" si="763"/>
        <v>#REF!</v>
      </c>
      <c r="U889" s="253" t="e">
        <f t="shared" si="763"/>
        <v>#REF!</v>
      </c>
      <c r="V889" s="253" t="e">
        <f t="shared" si="763"/>
        <v>#REF!</v>
      </c>
      <c r="W889" s="253" t="e">
        <f t="shared" si="763"/>
        <v>#REF!</v>
      </c>
      <c r="X889" s="253" t="e">
        <f t="shared" si="762"/>
        <v>#REF!</v>
      </c>
      <c r="Y889" s="253" t="e">
        <f t="shared" si="763"/>
        <v>#REF!</v>
      </c>
    </row>
    <row r="890" spans="1:25" ht="34.5" hidden="1" customHeight="1" x14ac:dyDescent="0.2">
      <c r="A890" s="574" t="s">
        <v>58</v>
      </c>
      <c r="B890" s="575"/>
      <c r="C890" s="575"/>
      <c r="D890" s="575"/>
      <c r="E890" s="575"/>
      <c r="F890" s="248"/>
      <c r="G890" s="253"/>
      <c r="H890" s="253"/>
      <c r="I890" s="253" t="e">
        <f>#REF!+G890</f>
        <v>#REF!</v>
      </c>
      <c r="J890" s="253" t="e">
        <f t="shared" si="764"/>
        <v>#REF!</v>
      </c>
      <c r="K890" s="253" t="e">
        <f t="shared" si="761"/>
        <v>#REF!</v>
      </c>
      <c r="L890" s="253" t="e">
        <f t="shared" si="761"/>
        <v>#REF!</v>
      </c>
      <c r="M890" s="253" t="e">
        <f t="shared" si="761"/>
        <v>#REF!</v>
      </c>
      <c r="N890" s="253" t="e">
        <f t="shared" si="761"/>
        <v>#REF!</v>
      </c>
      <c r="O890" s="253" t="e">
        <f t="shared" si="761"/>
        <v>#REF!</v>
      </c>
      <c r="P890" s="253" t="e">
        <f t="shared" si="761"/>
        <v>#REF!</v>
      </c>
      <c r="Q890" s="253" t="e">
        <f t="shared" si="761"/>
        <v>#REF!</v>
      </c>
      <c r="R890" s="253" t="e">
        <f t="shared" si="763"/>
        <v>#REF!</v>
      </c>
      <c r="S890" s="253" t="e">
        <f t="shared" si="763"/>
        <v>#REF!</v>
      </c>
      <c r="T890" s="253" t="e">
        <f t="shared" si="763"/>
        <v>#REF!</v>
      </c>
      <c r="U890" s="253" t="e">
        <f t="shared" si="763"/>
        <v>#REF!</v>
      </c>
      <c r="V890" s="253" t="e">
        <f t="shared" si="763"/>
        <v>#REF!</v>
      </c>
      <c r="W890" s="253" t="e">
        <f t="shared" si="763"/>
        <v>#REF!</v>
      </c>
      <c r="X890" s="253" t="e">
        <f t="shared" si="762"/>
        <v>#REF!</v>
      </c>
      <c r="Y890" s="253" t="e">
        <f t="shared" si="763"/>
        <v>#REF!</v>
      </c>
    </row>
    <row r="891" spans="1:25" ht="12.75" hidden="1" customHeight="1" x14ac:dyDescent="0.2">
      <c r="A891" s="440" t="s">
        <v>306</v>
      </c>
      <c r="B891" s="245">
        <v>815</v>
      </c>
      <c r="C891" s="246" t="s">
        <v>196</v>
      </c>
      <c r="D891" s="246"/>
      <c r="E891" s="246"/>
      <c r="F891" s="246"/>
      <c r="G891" s="253"/>
      <c r="H891" s="253"/>
      <c r="I891" s="253" t="e">
        <f>#REF!+G891</f>
        <v>#REF!</v>
      </c>
      <c r="J891" s="253" t="e">
        <f t="shared" si="764"/>
        <v>#REF!</v>
      </c>
      <c r="K891" s="253" t="e">
        <f t="shared" si="761"/>
        <v>#REF!</v>
      </c>
      <c r="L891" s="253" t="e">
        <f t="shared" si="761"/>
        <v>#REF!</v>
      </c>
      <c r="M891" s="253" t="e">
        <f t="shared" si="761"/>
        <v>#REF!</v>
      </c>
      <c r="N891" s="253" t="e">
        <f t="shared" si="761"/>
        <v>#REF!</v>
      </c>
      <c r="O891" s="253" t="e">
        <f t="shared" si="761"/>
        <v>#REF!</v>
      </c>
      <c r="P891" s="253" t="e">
        <f t="shared" si="761"/>
        <v>#REF!</v>
      </c>
      <c r="Q891" s="253" t="e">
        <f t="shared" si="761"/>
        <v>#REF!</v>
      </c>
      <c r="R891" s="253" t="e">
        <f t="shared" si="763"/>
        <v>#REF!</v>
      </c>
      <c r="S891" s="253" t="e">
        <f t="shared" si="763"/>
        <v>#REF!</v>
      </c>
      <c r="T891" s="253" t="e">
        <f t="shared" si="763"/>
        <v>#REF!</v>
      </c>
      <c r="U891" s="253" t="e">
        <f t="shared" si="763"/>
        <v>#REF!</v>
      </c>
      <c r="V891" s="253" t="e">
        <f t="shared" si="763"/>
        <v>#REF!</v>
      </c>
      <c r="W891" s="253" t="e">
        <f t="shared" si="763"/>
        <v>#REF!</v>
      </c>
      <c r="X891" s="253" t="e">
        <f t="shared" si="762"/>
        <v>#REF!</v>
      </c>
      <c r="Y891" s="253" t="e">
        <f t="shared" si="763"/>
        <v>#REF!</v>
      </c>
    </row>
    <row r="892" spans="1:25" ht="12.75" hidden="1" customHeight="1" x14ac:dyDescent="0.2">
      <c r="A892" s="440" t="s">
        <v>217</v>
      </c>
      <c r="B892" s="245">
        <v>815</v>
      </c>
      <c r="C892" s="246" t="s">
        <v>196</v>
      </c>
      <c r="D892" s="246" t="s">
        <v>198</v>
      </c>
      <c r="E892" s="246"/>
      <c r="F892" s="246"/>
      <c r="G892" s="253"/>
      <c r="H892" s="253"/>
      <c r="I892" s="253" t="e">
        <f>#REF!+G892</f>
        <v>#REF!</v>
      </c>
      <c r="J892" s="253" t="e">
        <f t="shared" si="764"/>
        <v>#REF!</v>
      </c>
      <c r="K892" s="253" t="e">
        <f t="shared" si="761"/>
        <v>#REF!</v>
      </c>
      <c r="L892" s="253" t="e">
        <f t="shared" si="761"/>
        <v>#REF!</v>
      </c>
      <c r="M892" s="253" t="e">
        <f t="shared" si="761"/>
        <v>#REF!</v>
      </c>
      <c r="N892" s="253" t="e">
        <f t="shared" si="761"/>
        <v>#REF!</v>
      </c>
      <c r="O892" s="253" t="e">
        <f t="shared" si="761"/>
        <v>#REF!</v>
      </c>
      <c r="P892" s="253" t="e">
        <f t="shared" si="761"/>
        <v>#REF!</v>
      </c>
      <c r="Q892" s="253" t="e">
        <f t="shared" si="761"/>
        <v>#REF!</v>
      </c>
      <c r="R892" s="253" t="e">
        <f t="shared" si="763"/>
        <v>#REF!</v>
      </c>
      <c r="S892" s="253" t="e">
        <f t="shared" si="763"/>
        <v>#REF!</v>
      </c>
      <c r="T892" s="253" t="e">
        <f t="shared" si="763"/>
        <v>#REF!</v>
      </c>
      <c r="U892" s="253" t="e">
        <f t="shared" si="763"/>
        <v>#REF!</v>
      </c>
      <c r="V892" s="253" t="e">
        <f t="shared" si="763"/>
        <v>#REF!</v>
      </c>
      <c r="W892" s="253" t="e">
        <f t="shared" si="763"/>
        <v>#REF!</v>
      </c>
      <c r="X892" s="253" t="e">
        <f t="shared" si="762"/>
        <v>#REF!</v>
      </c>
      <c r="Y892" s="253" t="e">
        <f t="shared" si="763"/>
        <v>#REF!</v>
      </c>
    </row>
    <row r="893" spans="1:25" ht="38.25" hidden="1" customHeight="1" x14ac:dyDescent="0.2">
      <c r="A893" s="255" t="s">
        <v>123</v>
      </c>
      <c r="B893" s="267">
        <v>815</v>
      </c>
      <c r="C893" s="248" t="s">
        <v>196</v>
      </c>
      <c r="D893" s="248" t="s">
        <v>198</v>
      </c>
      <c r="E893" s="248" t="s">
        <v>332</v>
      </c>
      <c r="F893" s="246"/>
      <c r="G893" s="253"/>
      <c r="H893" s="253"/>
      <c r="I893" s="253" t="e">
        <f>#REF!+G893</f>
        <v>#REF!</v>
      </c>
      <c r="J893" s="253" t="e">
        <f t="shared" si="764"/>
        <v>#REF!</v>
      </c>
      <c r="K893" s="253" t="e">
        <f t="shared" si="761"/>
        <v>#REF!</v>
      </c>
      <c r="L893" s="253" t="e">
        <f t="shared" si="761"/>
        <v>#REF!</v>
      </c>
      <c r="M893" s="253" t="e">
        <f t="shared" si="761"/>
        <v>#REF!</v>
      </c>
      <c r="N893" s="253" t="e">
        <f t="shared" si="761"/>
        <v>#REF!</v>
      </c>
      <c r="O893" s="253" t="e">
        <f t="shared" si="761"/>
        <v>#REF!</v>
      </c>
      <c r="P893" s="253" t="e">
        <f t="shared" si="761"/>
        <v>#REF!</v>
      </c>
      <c r="Q893" s="253" t="e">
        <f t="shared" si="761"/>
        <v>#REF!</v>
      </c>
      <c r="R893" s="253" t="e">
        <f t="shared" si="763"/>
        <v>#REF!</v>
      </c>
      <c r="S893" s="253" t="e">
        <f t="shared" si="763"/>
        <v>#REF!</v>
      </c>
      <c r="T893" s="253" t="e">
        <f t="shared" si="763"/>
        <v>#REF!</v>
      </c>
      <c r="U893" s="253" t="e">
        <f t="shared" si="763"/>
        <v>#REF!</v>
      </c>
      <c r="V893" s="253" t="e">
        <f t="shared" si="763"/>
        <v>#REF!</v>
      </c>
      <c r="W893" s="253" t="e">
        <f t="shared" si="763"/>
        <v>#REF!</v>
      </c>
      <c r="X893" s="253" t="e">
        <f t="shared" si="762"/>
        <v>#REF!</v>
      </c>
      <c r="Y893" s="253" t="e">
        <f t="shared" si="762"/>
        <v>#REF!</v>
      </c>
    </row>
    <row r="894" spans="1:25" ht="12.75" hidden="1" customHeight="1" x14ac:dyDescent="0.2">
      <c r="A894" s="255" t="s">
        <v>333</v>
      </c>
      <c r="B894" s="267">
        <v>815</v>
      </c>
      <c r="C894" s="248" t="s">
        <v>196</v>
      </c>
      <c r="D894" s="248" t="s">
        <v>198</v>
      </c>
      <c r="E894" s="248" t="s">
        <v>334</v>
      </c>
      <c r="F894" s="248"/>
      <c r="G894" s="253"/>
      <c r="H894" s="253"/>
      <c r="I894" s="253" t="e">
        <f>#REF!+G894</f>
        <v>#REF!</v>
      </c>
      <c r="J894" s="253" t="e">
        <f t="shared" si="764"/>
        <v>#REF!</v>
      </c>
      <c r="K894" s="253" t="e">
        <f t="shared" si="761"/>
        <v>#REF!</v>
      </c>
      <c r="L894" s="253" t="e">
        <f t="shared" si="761"/>
        <v>#REF!</v>
      </c>
      <c r="M894" s="253" t="e">
        <f t="shared" si="761"/>
        <v>#REF!</v>
      </c>
      <c r="N894" s="253" t="e">
        <f t="shared" si="761"/>
        <v>#REF!</v>
      </c>
      <c r="O894" s="253" t="e">
        <f t="shared" si="761"/>
        <v>#REF!</v>
      </c>
      <c r="P894" s="253" t="e">
        <f t="shared" si="761"/>
        <v>#REF!</v>
      </c>
      <c r="Q894" s="253" t="e">
        <f t="shared" si="761"/>
        <v>#REF!</v>
      </c>
      <c r="R894" s="253" t="e">
        <f t="shared" si="763"/>
        <v>#REF!</v>
      </c>
      <c r="S894" s="253" t="e">
        <f t="shared" si="763"/>
        <v>#REF!</v>
      </c>
      <c r="T894" s="253" t="e">
        <f t="shared" si="763"/>
        <v>#REF!</v>
      </c>
      <c r="U894" s="253" t="e">
        <f t="shared" si="763"/>
        <v>#REF!</v>
      </c>
      <c r="V894" s="253" t="e">
        <f t="shared" si="763"/>
        <v>#REF!</v>
      </c>
      <c r="W894" s="253" t="e">
        <f t="shared" si="763"/>
        <v>#REF!</v>
      </c>
      <c r="X894" s="253" t="e">
        <f t="shared" si="762"/>
        <v>#REF!</v>
      </c>
      <c r="Y894" s="253" t="e">
        <f t="shared" si="762"/>
        <v>#REF!</v>
      </c>
    </row>
    <row r="895" spans="1:25" ht="12.75" hidden="1" customHeight="1" x14ac:dyDescent="0.2">
      <c r="A895" s="255" t="s">
        <v>320</v>
      </c>
      <c r="B895" s="267">
        <v>815</v>
      </c>
      <c r="C895" s="248" t="s">
        <v>196</v>
      </c>
      <c r="D895" s="248" t="s">
        <v>198</v>
      </c>
      <c r="E895" s="248" t="s">
        <v>334</v>
      </c>
      <c r="F895" s="248" t="s">
        <v>321</v>
      </c>
      <c r="G895" s="253"/>
      <c r="H895" s="253"/>
      <c r="I895" s="253" t="e">
        <f>#REF!+G895</f>
        <v>#REF!</v>
      </c>
      <c r="J895" s="253" t="e">
        <f t="shared" si="764"/>
        <v>#REF!</v>
      </c>
      <c r="K895" s="253" t="e">
        <f t="shared" si="761"/>
        <v>#REF!</v>
      </c>
      <c r="L895" s="253" t="e">
        <f t="shared" si="761"/>
        <v>#REF!</v>
      </c>
      <c r="M895" s="253" t="e">
        <f t="shared" si="761"/>
        <v>#REF!</v>
      </c>
      <c r="N895" s="253" t="e">
        <f t="shared" si="761"/>
        <v>#REF!</v>
      </c>
      <c r="O895" s="253" t="e">
        <f t="shared" si="761"/>
        <v>#REF!</v>
      </c>
      <c r="P895" s="253" t="e">
        <f t="shared" si="761"/>
        <v>#REF!</v>
      </c>
      <c r="Q895" s="253" t="e">
        <f t="shared" si="761"/>
        <v>#REF!</v>
      </c>
      <c r="R895" s="253" t="e">
        <f t="shared" si="763"/>
        <v>#REF!</v>
      </c>
      <c r="S895" s="253" t="e">
        <f t="shared" si="763"/>
        <v>#REF!</v>
      </c>
      <c r="T895" s="253" t="e">
        <f t="shared" si="763"/>
        <v>#REF!</v>
      </c>
      <c r="U895" s="253" t="e">
        <f t="shared" si="763"/>
        <v>#REF!</v>
      </c>
      <c r="V895" s="253" t="e">
        <f t="shared" si="763"/>
        <v>#REF!</v>
      </c>
      <c r="W895" s="253" t="e">
        <f t="shared" si="763"/>
        <v>#REF!</v>
      </c>
      <c r="X895" s="253" t="e">
        <f t="shared" si="762"/>
        <v>#REF!</v>
      </c>
      <c r="Y895" s="253" t="e">
        <f t="shared" si="762"/>
        <v>#REF!</v>
      </c>
    </row>
    <row r="896" spans="1:25" ht="25.5" hidden="1" customHeight="1" x14ac:dyDescent="0.2">
      <c r="A896" s="255" t="s">
        <v>59</v>
      </c>
      <c r="B896" s="267">
        <v>815</v>
      </c>
      <c r="C896" s="248" t="s">
        <v>196</v>
      </c>
      <c r="D896" s="248" t="s">
        <v>198</v>
      </c>
      <c r="E896" s="248" t="s">
        <v>60</v>
      </c>
      <c r="F896" s="248"/>
      <c r="G896" s="253"/>
      <c r="H896" s="253"/>
      <c r="I896" s="253" t="e">
        <f>#REF!+G896</f>
        <v>#REF!</v>
      </c>
      <c r="J896" s="253" t="e">
        <f t="shared" si="764"/>
        <v>#REF!</v>
      </c>
      <c r="K896" s="253" t="e">
        <f t="shared" si="761"/>
        <v>#REF!</v>
      </c>
      <c r="L896" s="253" t="e">
        <f t="shared" si="761"/>
        <v>#REF!</v>
      </c>
      <c r="M896" s="253" t="e">
        <f t="shared" si="761"/>
        <v>#REF!</v>
      </c>
      <c r="N896" s="253" t="e">
        <f t="shared" si="761"/>
        <v>#REF!</v>
      </c>
      <c r="O896" s="253" t="e">
        <f t="shared" si="761"/>
        <v>#REF!</v>
      </c>
      <c r="P896" s="253" t="e">
        <f t="shared" si="761"/>
        <v>#REF!</v>
      </c>
      <c r="Q896" s="253" t="e">
        <f t="shared" si="761"/>
        <v>#REF!</v>
      </c>
      <c r="R896" s="253" t="e">
        <f t="shared" si="763"/>
        <v>#REF!</v>
      </c>
      <c r="S896" s="253" t="e">
        <f t="shared" si="763"/>
        <v>#REF!</v>
      </c>
      <c r="T896" s="253" t="e">
        <f t="shared" si="763"/>
        <v>#REF!</v>
      </c>
      <c r="U896" s="253" t="e">
        <f t="shared" si="763"/>
        <v>#REF!</v>
      </c>
      <c r="V896" s="253" t="e">
        <f t="shared" si="763"/>
        <v>#REF!</v>
      </c>
      <c r="W896" s="253" t="e">
        <f t="shared" si="763"/>
        <v>#REF!</v>
      </c>
      <c r="X896" s="253" t="e">
        <f t="shared" si="762"/>
        <v>#REF!</v>
      </c>
      <c r="Y896" s="253" t="e">
        <f t="shared" si="762"/>
        <v>#REF!</v>
      </c>
    </row>
    <row r="897" spans="1:25" ht="12.75" hidden="1" customHeight="1" x14ac:dyDescent="0.2">
      <c r="A897" s="255" t="s">
        <v>320</v>
      </c>
      <c r="B897" s="267">
        <v>815</v>
      </c>
      <c r="C897" s="248" t="s">
        <v>196</v>
      </c>
      <c r="D897" s="248" t="s">
        <v>198</v>
      </c>
      <c r="E897" s="248" t="s">
        <v>60</v>
      </c>
      <c r="F897" s="248" t="s">
        <v>321</v>
      </c>
      <c r="G897" s="253"/>
      <c r="H897" s="253"/>
      <c r="I897" s="253" t="e">
        <f>#REF!+G897</f>
        <v>#REF!</v>
      </c>
      <c r="J897" s="253" t="e">
        <f t="shared" si="764"/>
        <v>#REF!</v>
      </c>
      <c r="K897" s="253" t="e">
        <f t="shared" si="761"/>
        <v>#REF!</v>
      </c>
      <c r="L897" s="253" t="e">
        <f t="shared" si="761"/>
        <v>#REF!</v>
      </c>
      <c r="M897" s="253" t="e">
        <f t="shared" si="761"/>
        <v>#REF!</v>
      </c>
      <c r="N897" s="253" t="e">
        <f t="shared" si="761"/>
        <v>#REF!</v>
      </c>
      <c r="O897" s="253" t="e">
        <f t="shared" si="761"/>
        <v>#REF!</v>
      </c>
      <c r="P897" s="253" t="e">
        <f t="shared" si="761"/>
        <v>#REF!</v>
      </c>
      <c r="Q897" s="253" t="e">
        <f t="shared" si="761"/>
        <v>#REF!</v>
      </c>
      <c r="R897" s="253" t="e">
        <f t="shared" si="763"/>
        <v>#REF!</v>
      </c>
      <c r="S897" s="253" t="e">
        <f t="shared" si="763"/>
        <v>#REF!</v>
      </c>
      <c r="T897" s="253" t="e">
        <f t="shared" si="763"/>
        <v>#REF!</v>
      </c>
      <c r="U897" s="253" t="e">
        <f t="shared" si="763"/>
        <v>#REF!</v>
      </c>
      <c r="V897" s="253" t="e">
        <f t="shared" si="763"/>
        <v>#REF!</v>
      </c>
      <c r="W897" s="253" t="e">
        <f t="shared" si="763"/>
        <v>#REF!</v>
      </c>
      <c r="X897" s="253" t="e">
        <f t="shared" si="762"/>
        <v>#REF!</v>
      </c>
      <c r="Y897" s="253" t="e">
        <f t="shared" si="762"/>
        <v>#REF!</v>
      </c>
    </row>
    <row r="898" spans="1:25" ht="12.75" hidden="1" customHeight="1" x14ac:dyDescent="0.2">
      <c r="A898" s="440" t="s">
        <v>25</v>
      </c>
      <c r="B898" s="245">
        <v>815</v>
      </c>
      <c r="C898" s="246" t="s">
        <v>200</v>
      </c>
      <c r="D898" s="246"/>
      <c r="E898" s="248"/>
      <c r="F898" s="248"/>
      <c r="G898" s="253"/>
      <c r="H898" s="253"/>
      <c r="I898" s="253" t="e">
        <f>#REF!+G898</f>
        <v>#REF!</v>
      </c>
      <c r="J898" s="253" t="e">
        <f t="shared" si="764"/>
        <v>#REF!</v>
      </c>
      <c r="K898" s="253" t="e">
        <f t="shared" si="761"/>
        <v>#REF!</v>
      </c>
      <c r="L898" s="253" t="e">
        <f t="shared" si="761"/>
        <v>#REF!</v>
      </c>
      <c r="M898" s="253" t="e">
        <f t="shared" si="761"/>
        <v>#REF!</v>
      </c>
      <c r="N898" s="253" t="e">
        <f t="shared" si="761"/>
        <v>#REF!</v>
      </c>
      <c r="O898" s="253" t="e">
        <f t="shared" si="761"/>
        <v>#REF!</v>
      </c>
      <c r="P898" s="253" t="e">
        <f t="shared" si="761"/>
        <v>#REF!</v>
      </c>
      <c r="Q898" s="253" t="e">
        <f t="shared" si="761"/>
        <v>#REF!</v>
      </c>
      <c r="R898" s="253" t="e">
        <f t="shared" si="763"/>
        <v>#REF!</v>
      </c>
      <c r="S898" s="253" t="e">
        <f t="shared" si="763"/>
        <v>#REF!</v>
      </c>
      <c r="T898" s="253" t="e">
        <f t="shared" si="763"/>
        <v>#REF!</v>
      </c>
      <c r="U898" s="253" t="e">
        <f t="shared" si="763"/>
        <v>#REF!</v>
      </c>
      <c r="V898" s="253" t="e">
        <f t="shared" si="763"/>
        <v>#REF!</v>
      </c>
      <c r="W898" s="253" t="e">
        <f t="shared" si="763"/>
        <v>#REF!</v>
      </c>
      <c r="X898" s="253" t="e">
        <f t="shared" si="762"/>
        <v>#REF!</v>
      </c>
      <c r="Y898" s="253" t="e">
        <f t="shared" si="762"/>
        <v>#REF!</v>
      </c>
    </row>
    <row r="899" spans="1:25" ht="25.5" hidden="1" customHeight="1" x14ac:dyDescent="0.2">
      <c r="A899" s="440" t="s">
        <v>26</v>
      </c>
      <c r="B899" s="245">
        <v>815</v>
      </c>
      <c r="C899" s="246" t="s">
        <v>200</v>
      </c>
      <c r="D899" s="246" t="s">
        <v>194</v>
      </c>
      <c r="E899" s="248"/>
      <c r="F899" s="248"/>
      <c r="G899" s="253"/>
      <c r="H899" s="253"/>
      <c r="I899" s="253" t="e">
        <f>#REF!+G899</f>
        <v>#REF!</v>
      </c>
      <c r="J899" s="253" t="e">
        <f t="shared" si="764"/>
        <v>#REF!</v>
      </c>
      <c r="K899" s="253" t="e">
        <f t="shared" si="761"/>
        <v>#REF!</v>
      </c>
      <c r="L899" s="253" t="e">
        <f t="shared" si="761"/>
        <v>#REF!</v>
      </c>
      <c r="M899" s="253" t="e">
        <f t="shared" si="761"/>
        <v>#REF!</v>
      </c>
      <c r="N899" s="253" t="e">
        <f t="shared" si="761"/>
        <v>#REF!</v>
      </c>
      <c r="O899" s="253" t="e">
        <f t="shared" si="761"/>
        <v>#REF!</v>
      </c>
      <c r="P899" s="253" t="e">
        <f t="shared" si="761"/>
        <v>#REF!</v>
      </c>
      <c r="Q899" s="253" t="e">
        <f t="shared" si="761"/>
        <v>#REF!</v>
      </c>
      <c r="R899" s="253" t="e">
        <f t="shared" si="763"/>
        <v>#REF!</v>
      </c>
      <c r="S899" s="253" t="e">
        <f t="shared" si="763"/>
        <v>#REF!</v>
      </c>
      <c r="T899" s="253" t="e">
        <f t="shared" si="763"/>
        <v>#REF!</v>
      </c>
      <c r="U899" s="253" t="e">
        <f t="shared" si="763"/>
        <v>#REF!</v>
      </c>
      <c r="V899" s="253" t="e">
        <f t="shared" si="763"/>
        <v>#REF!</v>
      </c>
      <c r="W899" s="253" t="e">
        <f t="shared" si="763"/>
        <v>#REF!</v>
      </c>
      <c r="X899" s="253" t="e">
        <f t="shared" si="762"/>
        <v>#REF!</v>
      </c>
      <c r="Y899" s="253" t="e">
        <f t="shared" si="762"/>
        <v>#REF!</v>
      </c>
    </row>
    <row r="900" spans="1:25" ht="12.75" hidden="1" customHeight="1" x14ac:dyDescent="0.2">
      <c r="A900" s="440" t="s">
        <v>142</v>
      </c>
      <c r="B900" s="245">
        <v>815</v>
      </c>
      <c r="C900" s="246" t="s">
        <v>200</v>
      </c>
      <c r="D900" s="246" t="s">
        <v>194</v>
      </c>
      <c r="E900" s="248" t="s">
        <v>330</v>
      </c>
      <c r="F900" s="248"/>
      <c r="G900" s="253"/>
      <c r="H900" s="253"/>
      <c r="I900" s="253" t="e">
        <f>#REF!+G900</f>
        <v>#REF!</v>
      </c>
      <c r="J900" s="253" t="e">
        <f t="shared" si="764"/>
        <v>#REF!</v>
      </c>
      <c r="K900" s="253" t="e">
        <f t="shared" si="761"/>
        <v>#REF!</v>
      </c>
      <c r="L900" s="253" t="e">
        <f t="shared" si="761"/>
        <v>#REF!</v>
      </c>
      <c r="M900" s="253" t="e">
        <f t="shared" si="761"/>
        <v>#REF!</v>
      </c>
      <c r="N900" s="253" t="e">
        <f t="shared" si="761"/>
        <v>#REF!</v>
      </c>
      <c r="O900" s="253" t="e">
        <f t="shared" si="761"/>
        <v>#REF!</v>
      </c>
      <c r="P900" s="253" t="e">
        <f t="shared" si="761"/>
        <v>#REF!</v>
      </c>
      <c r="Q900" s="253" t="e">
        <f t="shared" si="761"/>
        <v>#REF!</v>
      </c>
      <c r="R900" s="253" t="e">
        <f t="shared" si="763"/>
        <v>#REF!</v>
      </c>
      <c r="S900" s="253" t="e">
        <f t="shared" si="763"/>
        <v>#REF!</v>
      </c>
      <c r="T900" s="253" t="e">
        <f t="shared" si="763"/>
        <v>#REF!</v>
      </c>
      <c r="U900" s="253" t="e">
        <f t="shared" si="763"/>
        <v>#REF!</v>
      </c>
      <c r="V900" s="253" t="e">
        <f t="shared" si="763"/>
        <v>#REF!</v>
      </c>
      <c r="W900" s="253" t="e">
        <f t="shared" si="763"/>
        <v>#REF!</v>
      </c>
      <c r="X900" s="253" t="e">
        <f t="shared" si="762"/>
        <v>#REF!</v>
      </c>
      <c r="Y900" s="253" t="e">
        <f t="shared" si="762"/>
        <v>#REF!</v>
      </c>
    </row>
    <row r="901" spans="1:25" ht="51" hidden="1" customHeight="1" x14ac:dyDescent="0.2">
      <c r="A901" s="255" t="s">
        <v>260</v>
      </c>
      <c r="B901" s="267">
        <v>815</v>
      </c>
      <c r="C901" s="248" t="s">
        <v>200</v>
      </c>
      <c r="D901" s="248" t="s">
        <v>194</v>
      </c>
      <c r="E901" s="248" t="s">
        <v>261</v>
      </c>
      <c r="F901" s="246"/>
      <c r="G901" s="253"/>
      <c r="H901" s="253"/>
      <c r="I901" s="253" t="e">
        <f>#REF!+G901</f>
        <v>#REF!</v>
      </c>
      <c r="J901" s="253" t="e">
        <f t="shared" si="764"/>
        <v>#REF!</v>
      </c>
      <c r="K901" s="253" t="e">
        <f t="shared" si="761"/>
        <v>#REF!</v>
      </c>
      <c r="L901" s="253" t="e">
        <f t="shared" si="761"/>
        <v>#REF!</v>
      </c>
      <c r="M901" s="253" t="e">
        <f t="shared" si="761"/>
        <v>#REF!</v>
      </c>
      <c r="N901" s="253" t="e">
        <f t="shared" si="761"/>
        <v>#REF!</v>
      </c>
      <c r="O901" s="253" t="e">
        <f t="shared" si="761"/>
        <v>#REF!</v>
      </c>
      <c r="P901" s="253" t="e">
        <f t="shared" ref="N901:Q920" si="765">M901+N901</f>
        <v>#REF!</v>
      </c>
      <c r="Q901" s="253" t="e">
        <f t="shared" si="765"/>
        <v>#REF!</v>
      </c>
      <c r="R901" s="253" t="e">
        <f t="shared" si="763"/>
        <v>#REF!</v>
      </c>
      <c r="S901" s="253" t="e">
        <f t="shared" si="763"/>
        <v>#REF!</v>
      </c>
      <c r="T901" s="253" t="e">
        <f t="shared" si="763"/>
        <v>#REF!</v>
      </c>
      <c r="U901" s="253" t="e">
        <f t="shared" si="763"/>
        <v>#REF!</v>
      </c>
      <c r="V901" s="253" t="e">
        <f t="shared" si="763"/>
        <v>#REF!</v>
      </c>
      <c r="W901" s="253" t="e">
        <f t="shared" si="763"/>
        <v>#REF!</v>
      </c>
      <c r="X901" s="253" t="e">
        <f t="shared" si="762"/>
        <v>#REF!</v>
      </c>
      <c r="Y901" s="253" t="e">
        <f t="shared" si="762"/>
        <v>#REF!</v>
      </c>
    </row>
    <row r="902" spans="1:25" ht="12.75" hidden="1" customHeight="1" x14ac:dyDescent="0.2">
      <c r="A902" s="255" t="s">
        <v>320</v>
      </c>
      <c r="B902" s="267">
        <v>815</v>
      </c>
      <c r="C902" s="248" t="s">
        <v>200</v>
      </c>
      <c r="D902" s="248" t="s">
        <v>194</v>
      </c>
      <c r="E902" s="248" t="s">
        <v>261</v>
      </c>
      <c r="F902" s="248" t="s">
        <v>321</v>
      </c>
      <c r="G902" s="253"/>
      <c r="H902" s="253"/>
      <c r="I902" s="253" t="e">
        <f>#REF!+G902</f>
        <v>#REF!</v>
      </c>
      <c r="J902" s="253" t="e">
        <f t="shared" si="764"/>
        <v>#REF!</v>
      </c>
      <c r="K902" s="253" t="e">
        <f t="shared" ref="K902:M920" si="766">H902+I902</f>
        <v>#REF!</v>
      </c>
      <c r="L902" s="253" t="e">
        <f t="shared" si="766"/>
        <v>#REF!</v>
      </c>
      <c r="M902" s="253" t="e">
        <f t="shared" si="766"/>
        <v>#REF!</v>
      </c>
      <c r="N902" s="253" t="e">
        <f t="shared" si="765"/>
        <v>#REF!</v>
      </c>
      <c r="O902" s="253" t="e">
        <f t="shared" si="765"/>
        <v>#REF!</v>
      </c>
      <c r="P902" s="253" t="e">
        <f t="shared" si="765"/>
        <v>#REF!</v>
      </c>
      <c r="Q902" s="253" t="e">
        <f t="shared" si="765"/>
        <v>#REF!</v>
      </c>
      <c r="R902" s="253" t="e">
        <f t="shared" si="763"/>
        <v>#REF!</v>
      </c>
      <c r="S902" s="253" t="e">
        <f t="shared" si="763"/>
        <v>#REF!</v>
      </c>
      <c r="T902" s="253" t="e">
        <f t="shared" si="763"/>
        <v>#REF!</v>
      </c>
      <c r="U902" s="253" t="e">
        <f t="shared" si="763"/>
        <v>#REF!</v>
      </c>
      <c r="V902" s="253" t="e">
        <f t="shared" si="763"/>
        <v>#REF!</v>
      </c>
      <c r="W902" s="253" t="e">
        <f t="shared" si="763"/>
        <v>#REF!</v>
      </c>
      <c r="X902" s="253" t="e">
        <f t="shared" si="762"/>
        <v>#REF!</v>
      </c>
      <c r="Y902" s="253" t="e">
        <f t="shared" si="762"/>
        <v>#REF!</v>
      </c>
    </row>
    <row r="903" spans="1:25" ht="25.5" hidden="1" customHeight="1" x14ac:dyDescent="0.2">
      <c r="A903" s="255" t="s">
        <v>262</v>
      </c>
      <c r="B903" s="267">
        <v>815</v>
      </c>
      <c r="C903" s="248" t="s">
        <v>200</v>
      </c>
      <c r="D903" s="248" t="s">
        <v>194</v>
      </c>
      <c r="E903" s="248" t="s">
        <v>263</v>
      </c>
      <c r="F903" s="246"/>
      <c r="G903" s="253"/>
      <c r="H903" s="253"/>
      <c r="I903" s="253" t="e">
        <f>#REF!+G903</f>
        <v>#REF!</v>
      </c>
      <c r="J903" s="253" t="e">
        <f t="shared" si="764"/>
        <v>#REF!</v>
      </c>
      <c r="K903" s="253" t="e">
        <f t="shared" si="766"/>
        <v>#REF!</v>
      </c>
      <c r="L903" s="253" t="e">
        <f t="shared" si="766"/>
        <v>#REF!</v>
      </c>
      <c r="M903" s="253" t="e">
        <f t="shared" si="766"/>
        <v>#REF!</v>
      </c>
      <c r="N903" s="253" t="e">
        <f t="shared" si="765"/>
        <v>#REF!</v>
      </c>
      <c r="O903" s="253" t="e">
        <f t="shared" si="765"/>
        <v>#REF!</v>
      </c>
      <c r="P903" s="253" t="e">
        <f t="shared" si="765"/>
        <v>#REF!</v>
      </c>
      <c r="Q903" s="253" t="e">
        <f t="shared" si="765"/>
        <v>#REF!</v>
      </c>
      <c r="R903" s="253" t="e">
        <f t="shared" si="763"/>
        <v>#REF!</v>
      </c>
      <c r="S903" s="253" t="e">
        <f t="shared" si="763"/>
        <v>#REF!</v>
      </c>
      <c r="T903" s="253" t="e">
        <f t="shared" si="763"/>
        <v>#REF!</v>
      </c>
      <c r="U903" s="253" t="e">
        <f t="shared" si="763"/>
        <v>#REF!</v>
      </c>
      <c r="V903" s="253" t="e">
        <f t="shared" si="763"/>
        <v>#REF!</v>
      </c>
      <c r="W903" s="253" t="e">
        <f t="shared" si="763"/>
        <v>#REF!</v>
      </c>
      <c r="X903" s="253" t="e">
        <f t="shared" si="762"/>
        <v>#REF!</v>
      </c>
      <c r="Y903" s="253" t="e">
        <f t="shared" si="762"/>
        <v>#REF!</v>
      </c>
    </row>
    <row r="904" spans="1:25" ht="12.75" hidden="1" customHeight="1" x14ac:dyDescent="0.2">
      <c r="A904" s="255" t="s">
        <v>320</v>
      </c>
      <c r="B904" s="267">
        <v>815</v>
      </c>
      <c r="C904" s="248" t="s">
        <v>200</v>
      </c>
      <c r="D904" s="248" t="s">
        <v>194</v>
      </c>
      <c r="E904" s="248" t="s">
        <v>263</v>
      </c>
      <c r="F904" s="248" t="s">
        <v>321</v>
      </c>
      <c r="G904" s="253"/>
      <c r="H904" s="253"/>
      <c r="I904" s="253" t="e">
        <f>#REF!+G904</f>
        <v>#REF!</v>
      </c>
      <c r="J904" s="253" t="e">
        <f t="shared" si="764"/>
        <v>#REF!</v>
      </c>
      <c r="K904" s="253" t="e">
        <f t="shared" si="766"/>
        <v>#REF!</v>
      </c>
      <c r="L904" s="253" t="e">
        <f t="shared" si="766"/>
        <v>#REF!</v>
      </c>
      <c r="M904" s="253" t="e">
        <f t="shared" si="766"/>
        <v>#REF!</v>
      </c>
      <c r="N904" s="253" t="e">
        <f t="shared" si="765"/>
        <v>#REF!</v>
      </c>
      <c r="O904" s="253" t="e">
        <f t="shared" si="765"/>
        <v>#REF!</v>
      </c>
      <c r="P904" s="253" t="e">
        <f t="shared" si="765"/>
        <v>#REF!</v>
      </c>
      <c r="Q904" s="253" t="e">
        <f t="shared" si="765"/>
        <v>#REF!</v>
      </c>
      <c r="R904" s="253" t="e">
        <f t="shared" si="763"/>
        <v>#REF!</v>
      </c>
      <c r="S904" s="253" t="e">
        <f t="shared" si="763"/>
        <v>#REF!</v>
      </c>
      <c r="T904" s="253" t="e">
        <f t="shared" si="763"/>
        <v>#REF!</v>
      </c>
      <c r="U904" s="253" t="e">
        <f t="shared" si="763"/>
        <v>#REF!</v>
      </c>
      <c r="V904" s="253" t="e">
        <f t="shared" si="763"/>
        <v>#REF!</v>
      </c>
      <c r="W904" s="253" t="e">
        <f t="shared" si="763"/>
        <v>#REF!</v>
      </c>
      <c r="X904" s="253" t="e">
        <f t="shared" si="762"/>
        <v>#REF!</v>
      </c>
      <c r="Y904" s="253" t="e">
        <f t="shared" si="762"/>
        <v>#REF!</v>
      </c>
    </row>
    <row r="905" spans="1:25" ht="38.25" hidden="1" customHeight="1" x14ac:dyDescent="0.2">
      <c r="A905" s="255" t="s">
        <v>264</v>
      </c>
      <c r="B905" s="267">
        <v>815</v>
      </c>
      <c r="C905" s="248" t="s">
        <v>200</v>
      </c>
      <c r="D905" s="248" t="s">
        <v>194</v>
      </c>
      <c r="E905" s="248" t="s">
        <v>265</v>
      </c>
      <c r="F905" s="248"/>
      <c r="G905" s="253"/>
      <c r="H905" s="253"/>
      <c r="I905" s="253" t="e">
        <f>#REF!+G905</f>
        <v>#REF!</v>
      </c>
      <c r="J905" s="253" t="e">
        <f t="shared" si="764"/>
        <v>#REF!</v>
      </c>
      <c r="K905" s="253" t="e">
        <f t="shared" si="766"/>
        <v>#REF!</v>
      </c>
      <c r="L905" s="253" t="e">
        <f t="shared" si="766"/>
        <v>#REF!</v>
      </c>
      <c r="M905" s="253" t="e">
        <f t="shared" si="766"/>
        <v>#REF!</v>
      </c>
      <c r="N905" s="253" t="e">
        <f t="shared" si="765"/>
        <v>#REF!</v>
      </c>
      <c r="O905" s="253" t="e">
        <f t="shared" si="765"/>
        <v>#REF!</v>
      </c>
      <c r="P905" s="253" t="e">
        <f t="shared" si="765"/>
        <v>#REF!</v>
      </c>
      <c r="Q905" s="253" t="e">
        <f t="shared" si="765"/>
        <v>#REF!</v>
      </c>
      <c r="R905" s="253" t="e">
        <f t="shared" si="763"/>
        <v>#REF!</v>
      </c>
      <c r="S905" s="253" t="e">
        <f t="shared" si="763"/>
        <v>#REF!</v>
      </c>
      <c r="T905" s="253" t="e">
        <f t="shared" si="763"/>
        <v>#REF!</v>
      </c>
      <c r="U905" s="253" t="e">
        <f t="shared" si="763"/>
        <v>#REF!</v>
      </c>
      <c r="V905" s="253" t="e">
        <f t="shared" si="763"/>
        <v>#REF!</v>
      </c>
      <c r="W905" s="253" t="e">
        <f t="shared" si="763"/>
        <v>#REF!</v>
      </c>
      <c r="X905" s="253" t="e">
        <f t="shared" si="762"/>
        <v>#REF!</v>
      </c>
      <c r="Y905" s="253" t="e">
        <f t="shared" si="762"/>
        <v>#REF!</v>
      </c>
    </row>
    <row r="906" spans="1:25" ht="12.75" hidden="1" customHeight="1" x14ac:dyDescent="0.2">
      <c r="A906" s="255" t="s">
        <v>320</v>
      </c>
      <c r="B906" s="267">
        <v>815</v>
      </c>
      <c r="C906" s="248" t="s">
        <v>200</v>
      </c>
      <c r="D906" s="248" t="s">
        <v>194</v>
      </c>
      <c r="E906" s="248" t="s">
        <v>265</v>
      </c>
      <c r="F906" s="248" t="s">
        <v>321</v>
      </c>
      <c r="G906" s="253"/>
      <c r="H906" s="253"/>
      <c r="I906" s="253" t="e">
        <f>#REF!+G906</f>
        <v>#REF!</v>
      </c>
      <c r="J906" s="253" t="e">
        <f t="shared" si="764"/>
        <v>#REF!</v>
      </c>
      <c r="K906" s="253" t="e">
        <f t="shared" si="766"/>
        <v>#REF!</v>
      </c>
      <c r="L906" s="253" t="e">
        <f t="shared" si="766"/>
        <v>#REF!</v>
      </c>
      <c r="M906" s="253" t="e">
        <f t="shared" si="766"/>
        <v>#REF!</v>
      </c>
      <c r="N906" s="253" t="e">
        <f t="shared" si="765"/>
        <v>#REF!</v>
      </c>
      <c r="O906" s="253" t="e">
        <f t="shared" si="765"/>
        <v>#REF!</v>
      </c>
      <c r="P906" s="253" t="e">
        <f t="shared" si="765"/>
        <v>#REF!</v>
      </c>
      <c r="Q906" s="253" t="e">
        <f t="shared" si="765"/>
        <v>#REF!</v>
      </c>
      <c r="R906" s="253" t="e">
        <f t="shared" si="763"/>
        <v>#REF!</v>
      </c>
      <c r="S906" s="253" t="e">
        <f t="shared" si="763"/>
        <v>#REF!</v>
      </c>
      <c r="T906" s="253" t="e">
        <f t="shared" si="763"/>
        <v>#REF!</v>
      </c>
      <c r="U906" s="253" t="e">
        <f t="shared" si="763"/>
        <v>#REF!</v>
      </c>
      <c r="V906" s="253" t="e">
        <f t="shared" si="763"/>
        <v>#REF!</v>
      </c>
      <c r="W906" s="253" t="e">
        <f t="shared" si="763"/>
        <v>#REF!</v>
      </c>
      <c r="X906" s="253" t="e">
        <f t="shared" si="762"/>
        <v>#REF!</v>
      </c>
      <c r="Y906" s="253" t="e">
        <f t="shared" si="762"/>
        <v>#REF!</v>
      </c>
    </row>
    <row r="907" spans="1:25" ht="12.75" hidden="1" customHeight="1" x14ac:dyDescent="0.2">
      <c r="A907" s="255" t="s">
        <v>95</v>
      </c>
      <c r="B907" s="267">
        <v>801</v>
      </c>
      <c r="C907" s="248" t="s">
        <v>205</v>
      </c>
      <c r="D907" s="248" t="s">
        <v>192</v>
      </c>
      <c r="E907" s="248" t="s">
        <v>5</v>
      </c>
      <c r="F907" s="248" t="s">
        <v>96</v>
      </c>
      <c r="G907" s="253"/>
      <c r="H907" s="253"/>
      <c r="I907" s="253" t="e">
        <f>#REF!+G907</f>
        <v>#REF!</v>
      </c>
      <c r="J907" s="253" t="e">
        <f t="shared" si="764"/>
        <v>#REF!</v>
      </c>
      <c r="K907" s="253" t="e">
        <f t="shared" si="766"/>
        <v>#REF!</v>
      </c>
      <c r="L907" s="253" t="e">
        <f t="shared" si="766"/>
        <v>#REF!</v>
      </c>
      <c r="M907" s="253" t="e">
        <f t="shared" si="766"/>
        <v>#REF!</v>
      </c>
      <c r="N907" s="253" t="e">
        <f t="shared" si="765"/>
        <v>#REF!</v>
      </c>
      <c r="O907" s="253" t="e">
        <f t="shared" si="765"/>
        <v>#REF!</v>
      </c>
      <c r="P907" s="253" t="e">
        <f t="shared" si="765"/>
        <v>#REF!</v>
      </c>
      <c r="Q907" s="253" t="e">
        <f t="shared" si="765"/>
        <v>#REF!</v>
      </c>
      <c r="R907" s="253" t="e">
        <f t="shared" si="763"/>
        <v>#REF!</v>
      </c>
      <c r="S907" s="253" t="e">
        <f t="shared" si="763"/>
        <v>#REF!</v>
      </c>
      <c r="T907" s="253" t="e">
        <f t="shared" si="763"/>
        <v>#REF!</v>
      </c>
      <c r="U907" s="253" t="e">
        <f t="shared" si="763"/>
        <v>#REF!</v>
      </c>
      <c r="V907" s="253" t="e">
        <f t="shared" si="763"/>
        <v>#REF!</v>
      </c>
      <c r="W907" s="253" t="e">
        <f t="shared" si="763"/>
        <v>#REF!</v>
      </c>
      <c r="X907" s="253" t="e">
        <f t="shared" si="762"/>
        <v>#REF!</v>
      </c>
      <c r="Y907" s="253" t="e">
        <f t="shared" si="762"/>
        <v>#REF!</v>
      </c>
    </row>
    <row r="908" spans="1:25" ht="12.75" hidden="1" customHeight="1" x14ac:dyDescent="0.2">
      <c r="A908" s="255" t="s">
        <v>97</v>
      </c>
      <c r="B908" s="267">
        <v>801</v>
      </c>
      <c r="C908" s="248" t="s">
        <v>205</v>
      </c>
      <c r="D908" s="248" t="s">
        <v>192</v>
      </c>
      <c r="E908" s="248" t="s">
        <v>5</v>
      </c>
      <c r="F908" s="248" t="s">
        <v>98</v>
      </c>
      <c r="G908" s="253"/>
      <c r="H908" s="253"/>
      <c r="I908" s="253" t="e">
        <f>#REF!+G908</f>
        <v>#REF!</v>
      </c>
      <c r="J908" s="253" t="e">
        <f t="shared" si="764"/>
        <v>#REF!</v>
      </c>
      <c r="K908" s="253" t="e">
        <f t="shared" si="766"/>
        <v>#REF!</v>
      </c>
      <c r="L908" s="253" t="e">
        <f t="shared" si="766"/>
        <v>#REF!</v>
      </c>
      <c r="M908" s="253" t="e">
        <f t="shared" si="766"/>
        <v>#REF!</v>
      </c>
      <c r="N908" s="253" t="e">
        <f t="shared" si="765"/>
        <v>#REF!</v>
      </c>
      <c r="O908" s="253" t="e">
        <f t="shared" si="765"/>
        <v>#REF!</v>
      </c>
      <c r="P908" s="253" t="e">
        <f t="shared" si="765"/>
        <v>#REF!</v>
      </c>
      <c r="Q908" s="253" t="e">
        <f t="shared" si="765"/>
        <v>#REF!</v>
      </c>
      <c r="R908" s="253" t="e">
        <f t="shared" si="763"/>
        <v>#REF!</v>
      </c>
      <c r="S908" s="253" t="e">
        <f t="shared" si="763"/>
        <v>#REF!</v>
      </c>
      <c r="T908" s="253" t="e">
        <f t="shared" si="763"/>
        <v>#REF!</v>
      </c>
      <c r="U908" s="253" t="e">
        <f t="shared" si="763"/>
        <v>#REF!</v>
      </c>
      <c r="V908" s="253" t="e">
        <f t="shared" si="763"/>
        <v>#REF!</v>
      </c>
      <c r="W908" s="253" t="e">
        <f t="shared" si="763"/>
        <v>#REF!</v>
      </c>
      <c r="X908" s="253" t="e">
        <f t="shared" si="762"/>
        <v>#REF!</v>
      </c>
      <c r="Y908" s="253" t="e">
        <f t="shared" si="762"/>
        <v>#REF!</v>
      </c>
    </row>
    <row r="909" spans="1:25" ht="25.5" hidden="1" customHeight="1" x14ac:dyDescent="0.2">
      <c r="A909" s="255" t="s">
        <v>99</v>
      </c>
      <c r="B909" s="267">
        <v>801</v>
      </c>
      <c r="C909" s="248" t="s">
        <v>205</v>
      </c>
      <c r="D909" s="248" t="s">
        <v>192</v>
      </c>
      <c r="E909" s="248" t="s">
        <v>5</v>
      </c>
      <c r="F909" s="248" t="s">
        <v>100</v>
      </c>
      <c r="G909" s="253"/>
      <c r="H909" s="253"/>
      <c r="I909" s="253" t="e">
        <f>#REF!+G909</f>
        <v>#REF!</v>
      </c>
      <c r="J909" s="253" t="e">
        <f t="shared" si="764"/>
        <v>#REF!</v>
      </c>
      <c r="K909" s="253" t="e">
        <f t="shared" si="766"/>
        <v>#REF!</v>
      </c>
      <c r="L909" s="253" t="e">
        <f t="shared" si="766"/>
        <v>#REF!</v>
      </c>
      <c r="M909" s="253" t="e">
        <f t="shared" si="766"/>
        <v>#REF!</v>
      </c>
      <c r="N909" s="253" t="e">
        <f t="shared" si="765"/>
        <v>#REF!</v>
      </c>
      <c r="O909" s="253" t="e">
        <f t="shared" si="765"/>
        <v>#REF!</v>
      </c>
      <c r="P909" s="253" t="e">
        <f t="shared" si="765"/>
        <v>#REF!</v>
      </c>
      <c r="Q909" s="253" t="e">
        <f t="shared" si="765"/>
        <v>#REF!</v>
      </c>
      <c r="R909" s="253" t="e">
        <f t="shared" si="763"/>
        <v>#REF!</v>
      </c>
      <c r="S909" s="253" t="e">
        <f t="shared" si="763"/>
        <v>#REF!</v>
      </c>
      <c r="T909" s="253" t="e">
        <f t="shared" si="763"/>
        <v>#REF!</v>
      </c>
      <c r="U909" s="253" t="e">
        <f t="shared" si="763"/>
        <v>#REF!</v>
      </c>
      <c r="V909" s="253" t="e">
        <f t="shared" si="763"/>
        <v>#REF!</v>
      </c>
      <c r="W909" s="253" t="e">
        <f t="shared" si="763"/>
        <v>#REF!</v>
      </c>
      <c r="X909" s="253" t="e">
        <f t="shared" si="762"/>
        <v>#REF!</v>
      </c>
      <c r="Y909" s="253" t="e">
        <f t="shared" si="762"/>
        <v>#REF!</v>
      </c>
    </row>
    <row r="910" spans="1:25" ht="25.5" hidden="1" customHeight="1" x14ac:dyDescent="0.2">
      <c r="A910" s="255" t="s">
        <v>101</v>
      </c>
      <c r="B910" s="267">
        <v>801</v>
      </c>
      <c r="C910" s="248" t="s">
        <v>205</v>
      </c>
      <c r="D910" s="248" t="s">
        <v>192</v>
      </c>
      <c r="E910" s="248" t="s">
        <v>5</v>
      </c>
      <c r="F910" s="248" t="s">
        <v>102</v>
      </c>
      <c r="G910" s="253"/>
      <c r="H910" s="253"/>
      <c r="I910" s="253" t="e">
        <f>#REF!+G910</f>
        <v>#REF!</v>
      </c>
      <c r="J910" s="253" t="e">
        <f t="shared" si="764"/>
        <v>#REF!</v>
      </c>
      <c r="K910" s="253" t="e">
        <f t="shared" si="766"/>
        <v>#REF!</v>
      </c>
      <c r="L910" s="253" t="e">
        <f t="shared" si="766"/>
        <v>#REF!</v>
      </c>
      <c r="M910" s="253" t="e">
        <f t="shared" si="766"/>
        <v>#REF!</v>
      </c>
      <c r="N910" s="253" t="e">
        <f t="shared" si="765"/>
        <v>#REF!</v>
      </c>
      <c r="O910" s="253" t="e">
        <f t="shared" si="765"/>
        <v>#REF!</v>
      </c>
      <c r="P910" s="253" t="e">
        <f t="shared" si="765"/>
        <v>#REF!</v>
      </c>
      <c r="Q910" s="253" t="e">
        <f t="shared" si="765"/>
        <v>#REF!</v>
      </c>
      <c r="R910" s="253" t="e">
        <f t="shared" si="763"/>
        <v>#REF!</v>
      </c>
      <c r="S910" s="253" t="e">
        <f t="shared" si="763"/>
        <v>#REF!</v>
      </c>
      <c r="T910" s="253" t="e">
        <f t="shared" si="763"/>
        <v>#REF!</v>
      </c>
      <c r="U910" s="253" t="e">
        <f t="shared" si="763"/>
        <v>#REF!</v>
      </c>
      <c r="V910" s="253" t="e">
        <f t="shared" si="763"/>
        <v>#REF!</v>
      </c>
      <c r="W910" s="253" t="e">
        <f t="shared" si="763"/>
        <v>#REF!</v>
      </c>
      <c r="X910" s="253" t="e">
        <f t="shared" si="762"/>
        <v>#REF!</v>
      </c>
      <c r="Y910" s="253" t="e">
        <f t="shared" si="762"/>
        <v>#REF!</v>
      </c>
    </row>
    <row r="911" spans="1:25" ht="25.5" hidden="1" customHeight="1" x14ac:dyDescent="0.2">
      <c r="A911" s="255" t="s">
        <v>93</v>
      </c>
      <c r="B911" s="267">
        <v>801</v>
      </c>
      <c r="C911" s="248" t="s">
        <v>205</v>
      </c>
      <c r="D911" s="248" t="s">
        <v>192</v>
      </c>
      <c r="E911" s="248" t="s">
        <v>5</v>
      </c>
      <c r="F911" s="248" t="s">
        <v>94</v>
      </c>
      <c r="G911" s="253"/>
      <c r="H911" s="253"/>
      <c r="I911" s="253" t="e">
        <f>#REF!+G911</f>
        <v>#REF!</v>
      </c>
      <c r="J911" s="253" t="e">
        <f t="shared" si="764"/>
        <v>#REF!</v>
      </c>
      <c r="K911" s="253" t="e">
        <f t="shared" si="766"/>
        <v>#REF!</v>
      </c>
      <c r="L911" s="253" t="e">
        <f t="shared" si="766"/>
        <v>#REF!</v>
      </c>
      <c r="M911" s="253" t="e">
        <f t="shared" si="766"/>
        <v>#REF!</v>
      </c>
      <c r="N911" s="253" t="e">
        <f t="shared" si="765"/>
        <v>#REF!</v>
      </c>
      <c r="O911" s="253" t="e">
        <f t="shared" si="765"/>
        <v>#REF!</v>
      </c>
      <c r="P911" s="253" t="e">
        <f t="shared" si="765"/>
        <v>#REF!</v>
      </c>
      <c r="Q911" s="253" t="e">
        <f t="shared" si="765"/>
        <v>#REF!</v>
      </c>
      <c r="R911" s="253" t="e">
        <f t="shared" si="763"/>
        <v>#REF!</v>
      </c>
      <c r="S911" s="253" t="e">
        <f t="shared" si="763"/>
        <v>#REF!</v>
      </c>
      <c r="T911" s="253" t="e">
        <f t="shared" si="763"/>
        <v>#REF!</v>
      </c>
      <c r="U911" s="253" t="e">
        <f t="shared" si="763"/>
        <v>#REF!</v>
      </c>
      <c r="V911" s="253" t="e">
        <f t="shared" si="763"/>
        <v>#REF!</v>
      </c>
      <c r="W911" s="253" t="e">
        <f t="shared" si="763"/>
        <v>#REF!</v>
      </c>
      <c r="X911" s="253" t="e">
        <f t="shared" si="762"/>
        <v>#REF!</v>
      </c>
      <c r="Y911" s="253" t="e">
        <f t="shared" si="762"/>
        <v>#REF!</v>
      </c>
    </row>
    <row r="912" spans="1:25" ht="30" hidden="1" x14ac:dyDescent="0.2">
      <c r="A912" s="255" t="s">
        <v>76</v>
      </c>
      <c r="B912" s="267">
        <v>801</v>
      </c>
      <c r="C912" s="248" t="s">
        <v>205</v>
      </c>
      <c r="D912" s="248" t="s">
        <v>192</v>
      </c>
      <c r="E912" s="248" t="s">
        <v>5</v>
      </c>
      <c r="F912" s="248" t="s">
        <v>77</v>
      </c>
      <c r="G912" s="253"/>
      <c r="H912" s="253"/>
      <c r="I912" s="253" t="e">
        <f>#REF!+G912</f>
        <v>#REF!</v>
      </c>
      <c r="J912" s="253" t="e">
        <f t="shared" si="764"/>
        <v>#REF!</v>
      </c>
      <c r="K912" s="253" t="e">
        <f t="shared" si="766"/>
        <v>#REF!</v>
      </c>
      <c r="L912" s="253" t="e">
        <f t="shared" si="766"/>
        <v>#REF!</v>
      </c>
      <c r="M912" s="253" t="e">
        <f t="shared" si="766"/>
        <v>#REF!</v>
      </c>
      <c r="N912" s="253" t="e">
        <f t="shared" si="765"/>
        <v>#REF!</v>
      </c>
      <c r="O912" s="253" t="e">
        <f t="shared" si="765"/>
        <v>#REF!</v>
      </c>
      <c r="P912" s="253" t="e">
        <f t="shared" si="765"/>
        <v>#REF!</v>
      </c>
      <c r="Q912" s="253" t="e">
        <f t="shared" si="765"/>
        <v>#REF!</v>
      </c>
      <c r="R912" s="253" t="e">
        <f t="shared" si="763"/>
        <v>#REF!</v>
      </c>
      <c r="S912" s="253" t="e">
        <f t="shared" si="763"/>
        <v>#REF!</v>
      </c>
      <c r="T912" s="253" t="e">
        <f t="shared" si="763"/>
        <v>#REF!</v>
      </c>
      <c r="U912" s="253" t="e">
        <f t="shared" si="763"/>
        <v>#REF!</v>
      </c>
      <c r="V912" s="253" t="e">
        <f t="shared" si="763"/>
        <v>#REF!</v>
      </c>
      <c r="W912" s="253" t="e">
        <f t="shared" si="763"/>
        <v>#REF!</v>
      </c>
      <c r="X912" s="253" t="e">
        <f t="shared" si="762"/>
        <v>#REF!</v>
      </c>
      <c r="Y912" s="253" t="e">
        <f t="shared" si="762"/>
        <v>#REF!</v>
      </c>
    </row>
    <row r="913" spans="1:25" ht="12.75" hidden="1" customHeight="1" x14ac:dyDescent="0.2">
      <c r="A913" s="255" t="s">
        <v>78</v>
      </c>
      <c r="B913" s="267">
        <v>801</v>
      </c>
      <c r="C913" s="248" t="s">
        <v>205</v>
      </c>
      <c r="D913" s="248" t="s">
        <v>192</v>
      </c>
      <c r="E913" s="248" t="s">
        <v>5</v>
      </c>
      <c r="F913" s="248" t="s">
        <v>79</v>
      </c>
      <c r="G913" s="253"/>
      <c r="H913" s="253"/>
      <c r="I913" s="253" t="e">
        <f>#REF!+G913</f>
        <v>#REF!</v>
      </c>
      <c r="J913" s="253" t="e">
        <f t="shared" si="764"/>
        <v>#REF!</v>
      </c>
      <c r="K913" s="253" t="e">
        <f>#REF!+I913</f>
        <v>#REF!</v>
      </c>
      <c r="L913" s="253" t="e">
        <f t="shared" si="766"/>
        <v>#REF!</v>
      </c>
      <c r="M913" s="253" t="e">
        <f t="shared" si="766"/>
        <v>#REF!</v>
      </c>
      <c r="N913" s="253" t="e">
        <f t="shared" si="765"/>
        <v>#REF!</v>
      </c>
      <c r="O913" s="253" t="e">
        <f t="shared" si="765"/>
        <v>#REF!</v>
      </c>
      <c r="P913" s="253" t="e">
        <f t="shared" si="765"/>
        <v>#REF!</v>
      </c>
      <c r="Q913" s="253" t="e">
        <f t="shared" si="765"/>
        <v>#REF!</v>
      </c>
      <c r="R913" s="253" t="e">
        <f t="shared" si="763"/>
        <v>#REF!</v>
      </c>
      <c r="S913" s="253" t="e">
        <f t="shared" si="763"/>
        <v>#REF!</v>
      </c>
      <c r="T913" s="253" t="e">
        <f t="shared" si="763"/>
        <v>#REF!</v>
      </c>
      <c r="U913" s="253" t="e">
        <f t="shared" si="763"/>
        <v>#REF!</v>
      </c>
      <c r="V913" s="253" t="e">
        <f t="shared" si="763"/>
        <v>#REF!</v>
      </c>
      <c r="W913" s="253" t="e">
        <f t="shared" si="763"/>
        <v>#REF!</v>
      </c>
      <c r="X913" s="253" t="e">
        <f t="shared" si="762"/>
        <v>#REF!</v>
      </c>
      <c r="Y913" s="253" t="e">
        <f t="shared" si="762"/>
        <v>#REF!</v>
      </c>
    </row>
    <row r="914" spans="1:25" ht="12.75" hidden="1" customHeight="1" x14ac:dyDescent="0.2">
      <c r="A914" s="255" t="s">
        <v>103</v>
      </c>
      <c r="B914" s="267">
        <v>801</v>
      </c>
      <c r="C914" s="248" t="s">
        <v>205</v>
      </c>
      <c r="D914" s="248" t="s">
        <v>192</v>
      </c>
      <c r="E914" s="248" t="s">
        <v>5</v>
      </c>
      <c r="F914" s="248" t="s">
        <v>104</v>
      </c>
      <c r="G914" s="253"/>
      <c r="H914" s="253"/>
      <c r="I914" s="253" t="e">
        <f>#REF!+G914</f>
        <v>#REF!</v>
      </c>
      <c r="J914" s="253" t="e">
        <f t="shared" si="764"/>
        <v>#REF!</v>
      </c>
      <c r="K914" s="253" t="e">
        <f>#REF!+I914</f>
        <v>#REF!</v>
      </c>
      <c r="L914" s="253" t="e">
        <f t="shared" si="766"/>
        <v>#REF!</v>
      </c>
      <c r="M914" s="253" t="e">
        <f t="shared" si="766"/>
        <v>#REF!</v>
      </c>
      <c r="N914" s="253" t="e">
        <f t="shared" si="765"/>
        <v>#REF!</v>
      </c>
      <c r="O914" s="253" t="e">
        <f t="shared" si="765"/>
        <v>#REF!</v>
      </c>
      <c r="P914" s="253" t="e">
        <f t="shared" si="765"/>
        <v>#REF!</v>
      </c>
      <c r="Q914" s="253" t="e">
        <f t="shared" si="765"/>
        <v>#REF!</v>
      </c>
      <c r="R914" s="253" t="e">
        <f t="shared" si="763"/>
        <v>#REF!</v>
      </c>
      <c r="S914" s="253" t="e">
        <f t="shared" si="763"/>
        <v>#REF!</v>
      </c>
      <c r="T914" s="253" t="e">
        <f t="shared" si="763"/>
        <v>#REF!</v>
      </c>
      <c r="U914" s="253" t="e">
        <f t="shared" si="763"/>
        <v>#REF!</v>
      </c>
      <c r="V914" s="253" t="e">
        <f t="shared" si="763"/>
        <v>#REF!</v>
      </c>
      <c r="W914" s="253" t="e">
        <f t="shared" si="763"/>
        <v>#REF!</v>
      </c>
      <c r="X914" s="253" t="e">
        <f t="shared" si="762"/>
        <v>#REF!</v>
      </c>
      <c r="Y914" s="253" t="e">
        <f t="shared" si="762"/>
        <v>#REF!</v>
      </c>
    </row>
    <row r="915" spans="1:25" ht="12.75" hidden="1" customHeight="1" x14ac:dyDescent="0.2">
      <c r="A915" s="255" t="s">
        <v>105</v>
      </c>
      <c r="B915" s="267">
        <v>801</v>
      </c>
      <c r="C915" s="248" t="s">
        <v>205</v>
      </c>
      <c r="D915" s="248" t="s">
        <v>192</v>
      </c>
      <c r="E915" s="248" t="s">
        <v>5</v>
      </c>
      <c r="F915" s="248" t="s">
        <v>106</v>
      </c>
      <c r="G915" s="253"/>
      <c r="H915" s="253"/>
      <c r="I915" s="253" t="e">
        <f>#REF!+G915</f>
        <v>#REF!</v>
      </c>
      <c r="J915" s="253" t="e">
        <f t="shared" si="764"/>
        <v>#REF!</v>
      </c>
      <c r="K915" s="253" t="e">
        <f>#REF!+I915</f>
        <v>#REF!</v>
      </c>
      <c r="L915" s="253" t="e">
        <f t="shared" si="766"/>
        <v>#REF!</v>
      </c>
      <c r="M915" s="253" t="e">
        <f t="shared" si="766"/>
        <v>#REF!</v>
      </c>
      <c r="N915" s="253" t="e">
        <f t="shared" si="765"/>
        <v>#REF!</v>
      </c>
      <c r="O915" s="253" t="e">
        <f t="shared" si="765"/>
        <v>#REF!</v>
      </c>
      <c r="P915" s="253" t="e">
        <f t="shared" si="765"/>
        <v>#REF!</v>
      </c>
      <c r="Q915" s="253" t="e">
        <f t="shared" si="765"/>
        <v>#REF!</v>
      </c>
      <c r="R915" s="253" t="e">
        <f t="shared" si="763"/>
        <v>#REF!</v>
      </c>
      <c r="S915" s="253" t="e">
        <f t="shared" si="763"/>
        <v>#REF!</v>
      </c>
      <c r="T915" s="253" t="e">
        <f t="shared" si="763"/>
        <v>#REF!</v>
      </c>
      <c r="U915" s="253" t="e">
        <f t="shared" si="763"/>
        <v>#REF!</v>
      </c>
      <c r="V915" s="253" t="e">
        <f t="shared" si="763"/>
        <v>#REF!</v>
      </c>
      <c r="W915" s="253" t="e">
        <f t="shared" si="763"/>
        <v>#REF!</v>
      </c>
      <c r="X915" s="253" t="e">
        <f t="shared" si="762"/>
        <v>#REF!</v>
      </c>
      <c r="Y915" s="253" t="e">
        <f t="shared" si="762"/>
        <v>#REF!</v>
      </c>
    </row>
    <row r="916" spans="1:25" ht="12.75" hidden="1" customHeight="1" x14ac:dyDescent="0.2">
      <c r="A916" s="577" t="s">
        <v>149</v>
      </c>
      <c r="B916" s="575"/>
      <c r="C916" s="575"/>
      <c r="D916" s="575"/>
      <c r="E916" s="575"/>
      <c r="F916" s="575"/>
      <c r="G916" s="253"/>
      <c r="H916" s="253"/>
      <c r="I916" s="253" t="e">
        <f>#REF!+G916</f>
        <v>#REF!</v>
      </c>
      <c r="J916" s="253" t="e">
        <f t="shared" si="764"/>
        <v>#REF!</v>
      </c>
      <c r="K916" s="253" t="e">
        <f>#REF!+I916</f>
        <v>#REF!</v>
      </c>
      <c r="L916" s="253" t="e">
        <f t="shared" si="766"/>
        <v>#REF!</v>
      </c>
      <c r="M916" s="253" t="e">
        <f t="shared" si="766"/>
        <v>#REF!</v>
      </c>
      <c r="N916" s="253" t="e">
        <f t="shared" si="765"/>
        <v>#REF!</v>
      </c>
      <c r="O916" s="253" t="e">
        <f t="shared" si="765"/>
        <v>#REF!</v>
      </c>
      <c r="P916" s="253" t="e">
        <f t="shared" si="765"/>
        <v>#REF!</v>
      </c>
      <c r="Q916" s="253" t="e">
        <f t="shared" si="765"/>
        <v>#REF!</v>
      </c>
      <c r="R916" s="253" t="e">
        <f t="shared" si="763"/>
        <v>#REF!</v>
      </c>
      <c r="S916" s="253" t="e">
        <f t="shared" si="763"/>
        <v>#REF!</v>
      </c>
      <c r="T916" s="253" t="e">
        <f t="shared" si="763"/>
        <v>#REF!</v>
      </c>
      <c r="U916" s="253" t="e">
        <f t="shared" si="763"/>
        <v>#REF!</v>
      </c>
      <c r="V916" s="253" t="e">
        <f t="shared" si="763"/>
        <v>#REF!</v>
      </c>
      <c r="W916" s="253" t="e">
        <f t="shared" si="763"/>
        <v>#REF!</v>
      </c>
      <c r="X916" s="253" t="e">
        <f t="shared" si="762"/>
        <v>#REF!</v>
      </c>
      <c r="Y916" s="253" t="e">
        <f t="shared" si="762"/>
        <v>#REF!</v>
      </c>
    </row>
    <row r="917" spans="1:25" hidden="1" x14ac:dyDescent="0.2">
      <c r="A917" s="255" t="s">
        <v>404</v>
      </c>
      <c r="B917" s="267">
        <v>801</v>
      </c>
      <c r="C917" s="248" t="s">
        <v>205</v>
      </c>
      <c r="D917" s="248" t="s">
        <v>192</v>
      </c>
      <c r="E917" s="248" t="s">
        <v>62</v>
      </c>
      <c r="F917" s="248"/>
      <c r="G917" s="253"/>
      <c r="H917" s="253"/>
      <c r="I917" s="253" t="e">
        <f>I920</f>
        <v>#REF!</v>
      </c>
      <c r="J917" s="253" t="e">
        <f t="shared" si="764"/>
        <v>#REF!</v>
      </c>
      <c r="K917" s="253" t="e">
        <f>K920</f>
        <v>#REF!</v>
      </c>
      <c r="L917" s="253" t="e">
        <f t="shared" si="766"/>
        <v>#REF!</v>
      </c>
      <c r="M917" s="253" t="e">
        <f t="shared" si="766"/>
        <v>#REF!</v>
      </c>
      <c r="N917" s="253" t="e">
        <f t="shared" si="765"/>
        <v>#REF!</v>
      </c>
      <c r="O917" s="253" t="e">
        <f t="shared" si="765"/>
        <v>#REF!</v>
      </c>
      <c r="P917" s="253" t="e">
        <f t="shared" si="765"/>
        <v>#REF!</v>
      </c>
      <c r="Q917" s="253" t="e">
        <f t="shared" si="765"/>
        <v>#REF!</v>
      </c>
      <c r="R917" s="253" t="e">
        <f t="shared" si="763"/>
        <v>#REF!</v>
      </c>
      <c r="S917" s="253" t="e">
        <f t="shared" si="763"/>
        <v>#REF!</v>
      </c>
      <c r="T917" s="253" t="e">
        <f t="shared" si="763"/>
        <v>#REF!</v>
      </c>
      <c r="U917" s="253" t="e">
        <f t="shared" si="763"/>
        <v>#REF!</v>
      </c>
      <c r="V917" s="253" t="e">
        <f t="shared" si="763"/>
        <v>#REF!</v>
      </c>
      <c r="W917" s="253" t="e">
        <f t="shared" si="763"/>
        <v>#REF!</v>
      </c>
      <c r="X917" s="253" t="e">
        <f t="shared" si="762"/>
        <v>#REF!</v>
      </c>
      <c r="Y917" s="253" t="e">
        <f t="shared" si="762"/>
        <v>#REF!</v>
      </c>
    </row>
    <row r="918" spans="1:25" hidden="1" x14ac:dyDescent="0.2">
      <c r="A918" s="255" t="s">
        <v>547</v>
      </c>
      <c r="B918" s="267">
        <v>801</v>
      </c>
      <c r="C918" s="248" t="s">
        <v>205</v>
      </c>
      <c r="D918" s="248" t="s">
        <v>192</v>
      </c>
      <c r="E918" s="248" t="s">
        <v>173</v>
      </c>
      <c r="F918" s="248"/>
      <c r="G918" s="253"/>
      <c r="H918" s="253"/>
      <c r="I918" s="253" t="e">
        <f>I919</f>
        <v>#REF!</v>
      </c>
      <c r="J918" s="253" t="e">
        <f t="shared" si="764"/>
        <v>#REF!</v>
      </c>
      <c r="K918" s="253" t="e">
        <f>K919</f>
        <v>#REF!</v>
      </c>
      <c r="L918" s="253" t="e">
        <f t="shared" si="766"/>
        <v>#REF!</v>
      </c>
      <c r="M918" s="253" t="e">
        <f t="shared" si="766"/>
        <v>#REF!</v>
      </c>
      <c r="N918" s="253" t="e">
        <f t="shared" si="765"/>
        <v>#REF!</v>
      </c>
      <c r="O918" s="253" t="e">
        <f t="shared" si="765"/>
        <v>#REF!</v>
      </c>
      <c r="P918" s="253" t="e">
        <f t="shared" si="765"/>
        <v>#REF!</v>
      </c>
      <c r="Q918" s="253" t="e">
        <f t="shared" si="765"/>
        <v>#REF!</v>
      </c>
      <c r="R918" s="253" t="e">
        <f t="shared" si="763"/>
        <v>#REF!</v>
      </c>
      <c r="S918" s="253" t="e">
        <f t="shared" si="763"/>
        <v>#REF!</v>
      </c>
      <c r="T918" s="253" t="e">
        <f t="shared" si="763"/>
        <v>#REF!</v>
      </c>
      <c r="U918" s="253" t="e">
        <f t="shared" si="763"/>
        <v>#REF!</v>
      </c>
      <c r="V918" s="253" t="e">
        <f t="shared" si="763"/>
        <v>#REF!</v>
      </c>
      <c r="W918" s="253" t="e">
        <f t="shared" si="763"/>
        <v>#REF!</v>
      </c>
      <c r="X918" s="253" t="e">
        <f t="shared" si="762"/>
        <v>#REF!</v>
      </c>
      <c r="Y918" s="253" t="e">
        <f t="shared" si="762"/>
        <v>#REF!</v>
      </c>
    </row>
    <row r="919" spans="1:25" hidden="1" x14ac:dyDescent="0.2">
      <c r="A919" s="255" t="s">
        <v>93</v>
      </c>
      <c r="B919" s="267">
        <v>801</v>
      </c>
      <c r="C919" s="248" t="s">
        <v>205</v>
      </c>
      <c r="D919" s="248" t="s">
        <v>192</v>
      </c>
      <c r="E919" s="248" t="s">
        <v>173</v>
      </c>
      <c r="F919" s="248" t="s">
        <v>94</v>
      </c>
      <c r="G919" s="253"/>
      <c r="H919" s="253"/>
      <c r="I919" s="253" t="e">
        <f>#REF!+G919</f>
        <v>#REF!</v>
      </c>
      <c r="J919" s="253" t="e">
        <f t="shared" si="764"/>
        <v>#REF!</v>
      </c>
      <c r="K919" s="253" t="e">
        <f>H919+I919</f>
        <v>#REF!</v>
      </c>
      <c r="L919" s="253" t="e">
        <f t="shared" si="766"/>
        <v>#REF!</v>
      </c>
      <c r="M919" s="253" t="e">
        <f t="shared" si="766"/>
        <v>#REF!</v>
      </c>
      <c r="N919" s="253" t="e">
        <f t="shared" si="765"/>
        <v>#REF!</v>
      </c>
      <c r="O919" s="253" t="e">
        <f t="shared" si="765"/>
        <v>#REF!</v>
      </c>
      <c r="P919" s="253" t="e">
        <f t="shared" si="765"/>
        <v>#REF!</v>
      </c>
      <c r="Q919" s="253" t="e">
        <f t="shared" si="765"/>
        <v>#REF!</v>
      </c>
      <c r="R919" s="253" t="e">
        <f t="shared" si="763"/>
        <v>#REF!</v>
      </c>
      <c r="S919" s="253" t="e">
        <f t="shared" si="763"/>
        <v>#REF!</v>
      </c>
      <c r="T919" s="253" t="e">
        <f t="shared" si="763"/>
        <v>#REF!</v>
      </c>
      <c r="U919" s="253" t="e">
        <f t="shared" si="763"/>
        <v>#REF!</v>
      </c>
      <c r="V919" s="253" t="e">
        <f t="shared" si="763"/>
        <v>#REF!</v>
      </c>
      <c r="W919" s="253" t="e">
        <f t="shared" si="763"/>
        <v>#REF!</v>
      </c>
      <c r="X919" s="253" t="e">
        <f t="shared" si="762"/>
        <v>#REF!</v>
      </c>
      <c r="Y919" s="253" t="e">
        <f t="shared" si="762"/>
        <v>#REF!</v>
      </c>
    </row>
    <row r="920" spans="1:25" ht="21" hidden="1" customHeight="1" x14ac:dyDescent="0.2">
      <c r="A920" s="255" t="s">
        <v>421</v>
      </c>
      <c r="B920" s="267">
        <v>801</v>
      </c>
      <c r="C920" s="248" t="s">
        <v>205</v>
      </c>
      <c r="D920" s="248" t="s">
        <v>192</v>
      </c>
      <c r="E920" s="248" t="s">
        <v>429</v>
      </c>
      <c r="F920" s="248"/>
      <c r="G920" s="253"/>
      <c r="H920" s="253"/>
      <c r="I920" s="253" t="e">
        <f>#REF!</f>
        <v>#REF!</v>
      </c>
      <c r="J920" s="253" t="e">
        <f t="shared" si="764"/>
        <v>#REF!</v>
      </c>
      <c r="K920" s="253" t="e">
        <f>#REF!</f>
        <v>#REF!</v>
      </c>
      <c r="L920" s="253" t="e">
        <f t="shared" si="766"/>
        <v>#REF!</v>
      </c>
      <c r="M920" s="253" t="e">
        <f t="shared" si="766"/>
        <v>#REF!</v>
      </c>
      <c r="N920" s="253" t="e">
        <f t="shared" si="765"/>
        <v>#REF!</v>
      </c>
      <c r="O920" s="253" t="e">
        <f t="shared" si="765"/>
        <v>#REF!</v>
      </c>
      <c r="P920" s="253" t="e">
        <f t="shared" si="765"/>
        <v>#REF!</v>
      </c>
      <c r="Q920" s="253" t="e">
        <f t="shared" si="765"/>
        <v>#REF!</v>
      </c>
      <c r="R920" s="253" t="e">
        <f t="shared" si="763"/>
        <v>#REF!</v>
      </c>
      <c r="S920" s="253" t="e">
        <f t="shared" si="763"/>
        <v>#REF!</v>
      </c>
      <c r="T920" s="253" t="e">
        <f t="shared" si="763"/>
        <v>#REF!</v>
      </c>
      <c r="U920" s="253" t="e">
        <f t="shared" si="763"/>
        <v>#REF!</v>
      </c>
      <c r="V920" s="253" t="e">
        <f t="shared" si="763"/>
        <v>#REF!</v>
      </c>
      <c r="W920" s="253" t="e">
        <f t="shared" si="763"/>
        <v>#REF!</v>
      </c>
      <c r="X920" s="253" t="e">
        <f t="shared" si="762"/>
        <v>#REF!</v>
      </c>
      <c r="Y920" s="253" t="e">
        <f t="shared" si="762"/>
        <v>#REF!</v>
      </c>
    </row>
    <row r="921" spans="1:25" ht="30" customHeight="1" x14ac:dyDescent="0.2">
      <c r="A921" s="255" t="s">
        <v>76</v>
      </c>
      <c r="B921" s="267">
        <v>801</v>
      </c>
      <c r="C921" s="248" t="s">
        <v>205</v>
      </c>
      <c r="D921" s="248" t="s">
        <v>192</v>
      </c>
      <c r="E921" s="248" t="s">
        <v>784</v>
      </c>
      <c r="F921" s="248" t="s">
        <v>77</v>
      </c>
      <c r="G921" s="253"/>
      <c r="H921" s="253">
        <v>2384</v>
      </c>
      <c r="I921" s="253">
        <v>232.27</v>
      </c>
      <c r="J921" s="253">
        <f t="shared" si="764"/>
        <v>2616.27</v>
      </c>
      <c r="K921" s="253">
        <v>0</v>
      </c>
      <c r="L921" s="253">
        <v>3390</v>
      </c>
      <c r="M921" s="253">
        <v>3390</v>
      </c>
      <c r="N921" s="253">
        <v>506</v>
      </c>
      <c r="O921" s="253">
        <f>M921+N921</f>
        <v>3896</v>
      </c>
      <c r="P921" s="253">
        <v>3896</v>
      </c>
      <c r="Q921" s="253">
        <v>0</v>
      </c>
      <c r="R921" s="253">
        <f t="shared" si="763"/>
        <v>3896</v>
      </c>
      <c r="S921" s="253">
        <f>-1388</f>
        <v>-1388</v>
      </c>
      <c r="T921" s="253">
        <v>2508</v>
      </c>
      <c r="U921" s="253">
        <v>376</v>
      </c>
      <c r="V921" s="253">
        <v>2508</v>
      </c>
      <c r="W921" s="253">
        <v>956</v>
      </c>
      <c r="X921" s="253">
        <f t="shared" si="762"/>
        <v>3464</v>
      </c>
      <c r="Y921" s="253">
        <v>3464</v>
      </c>
    </row>
    <row r="922" spans="1:25" ht="30" hidden="1" customHeight="1" x14ac:dyDescent="0.2">
      <c r="A922" s="255" t="s">
        <v>76</v>
      </c>
      <c r="B922" s="267">
        <v>801</v>
      </c>
      <c r="C922" s="248" t="s">
        <v>205</v>
      </c>
      <c r="D922" s="248" t="s">
        <v>192</v>
      </c>
      <c r="E922" s="248" t="s">
        <v>1107</v>
      </c>
      <c r="F922" s="248" t="s">
        <v>77</v>
      </c>
      <c r="G922" s="253"/>
      <c r="H922" s="253"/>
      <c r="I922" s="253"/>
      <c r="J922" s="253"/>
      <c r="K922" s="253"/>
      <c r="L922" s="253"/>
      <c r="M922" s="253"/>
      <c r="N922" s="253"/>
      <c r="O922" s="253"/>
      <c r="P922" s="253"/>
      <c r="Q922" s="253"/>
      <c r="R922" s="253">
        <v>0</v>
      </c>
      <c r="S922" s="253">
        <f>580</f>
        <v>580</v>
      </c>
      <c r="T922" s="253">
        <v>580</v>
      </c>
      <c r="U922" s="253">
        <v>0</v>
      </c>
      <c r="V922" s="253">
        <v>0</v>
      </c>
      <c r="W922" s="253">
        <v>0</v>
      </c>
      <c r="X922" s="253">
        <f t="shared" si="762"/>
        <v>0</v>
      </c>
      <c r="Y922" s="253">
        <v>0</v>
      </c>
    </row>
    <row r="923" spans="1:25" ht="34.5" customHeight="1" x14ac:dyDescent="0.2">
      <c r="A923" s="255" t="s">
        <v>76</v>
      </c>
      <c r="B923" s="267">
        <v>801</v>
      </c>
      <c r="C923" s="248" t="s">
        <v>205</v>
      </c>
      <c r="D923" s="248" t="s">
        <v>192</v>
      </c>
      <c r="E923" s="248" t="s">
        <v>1108</v>
      </c>
      <c r="F923" s="248" t="s">
        <v>77</v>
      </c>
      <c r="G923" s="253"/>
      <c r="H923" s="253">
        <v>0</v>
      </c>
      <c r="I923" s="253">
        <v>120</v>
      </c>
      <c r="J923" s="253">
        <f>H923+I923</f>
        <v>120</v>
      </c>
      <c r="K923" s="253">
        <v>220</v>
      </c>
      <c r="L923" s="253">
        <v>0</v>
      </c>
      <c r="M923" s="253">
        <v>0</v>
      </c>
      <c r="N923" s="253">
        <v>0</v>
      </c>
      <c r="O923" s="253">
        <f t="shared" ref="O923:O924" si="767">M923+N923</f>
        <v>0</v>
      </c>
      <c r="P923" s="253">
        <v>0</v>
      </c>
      <c r="Q923" s="253">
        <v>0</v>
      </c>
      <c r="R923" s="253">
        <f t="shared" si="763"/>
        <v>0</v>
      </c>
      <c r="S923" s="253">
        <v>955</v>
      </c>
      <c r="T923" s="253">
        <f>955+955</f>
        <v>1910</v>
      </c>
      <c r="U923" s="253">
        <v>-927</v>
      </c>
      <c r="V923" s="253">
        <v>1910</v>
      </c>
      <c r="W923" s="253">
        <v>0</v>
      </c>
      <c r="X923" s="253">
        <f t="shared" si="762"/>
        <v>1910</v>
      </c>
      <c r="Y923" s="253">
        <v>1910</v>
      </c>
    </row>
    <row r="924" spans="1:25" x14ac:dyDescent="0.2">
      <c r="A924" s="255" t="s">
        <v>290</v>
      </c>
      <c r="B924" s="248"/>
      <c r="C924" s="248" t="s">
        <v>291</v>
      </c>
      <c r="D924" s="248" t="s">
        <v>291</v>
      </c>
      <c r="E924" s="248" t="s">
        <v>968</v>
      </c>
      <c r="F924" s="248" t="s">
        <v>266</v>
      </c>
      <c r="G924" s="253"/>
      <c r="H924" s="253">
        <v>0</v>
      </c>
      <c r="I924" s="253">
        <v>0</v>
      </c>
      <c r="J924" s="253">
        <v>0</v>
      </c>
      <c r="K924" s="253">
        <v>0</v>
      </c>
      <c r="L924" s="253">
        <v>5652</v>
      </c>
      <c r="M924" s="253">
        <v>11379.8</v>
      </c>
      <c r="N924" s="253">
        <f>-5621.8+305</f>
        <v>-5316.8</v>
      </c>
      <c r="O924" s="253">
        <f t="shared" si="767"/>
        <v>6062.9999999999991</v>
      </c>
      <c r="P924" s="253">
        <v>12235.7</v>
      </c>
      <c r="Q924" s="253">
        <v>-5611</v>
      </c>
      <c r="R924" s="253">
        <f t="shared" si="763"/>
        <v>6624.7000000000007</v>
      </c>
      <c r="S924" s="253">
        <v>-6624.7</v>
      </c>
      <c r="T924" s="253">
        <v>6891.37</v>
      </c>
      <c r="U924" s="253">
        <v>-6891.37</v>
      </c>
      <c r="V924" s="253">
        <v>14405.145</v>
      </c>
      <c r="W924" s="253">
        <v>-7012.437750000001</v>
      </c>
      <c r="X924" s="253">
        <f t="shared" si="762"/>
        <v>7392.7072499999995</v>
      </c>
      <c r="Y924" s="253">
        <v>15039.645499999999</v>
      </c>
    </row>
    <row r="925" spans="1:25" s="432" customFormat="1" ht="15.75" x14ac:dyDescent="0.2">
      <c r="A925" s="395" t="s">
        <v>267</v>
      </c>
      <c r="B925" s="396"/>
      <c r="C925" s="397"/>
      <c r="D925" s="397"/>
      <c r="E925" s="397"/>
      <c r="F925" s="397"/>
      <c r="G925" s="241"/>
      <c r="H925" s="241" t="e">
        <f>H10+H96+H252+H380+H432</f>
        <v>#REF!</v>
      </c>
      <c r="I925" s="241" t="e">
        <f>I10+I96+I252+I380+I432</f>
        <v>#REF!</v>
      </c>
      <c r="J925" s="241" t="e">
        <f>J10+J96+J252+J380+J432</f>
        <v>#REF!</v>
      </c>
      <c r="K925" s="241" t="e">
        <f>K10+K96+K252+K380+K432</f>
        <v>#REF!</v>
      </c>
      <c r="L925" s="241" t="e">
        <f t="shared" ref="L925:Y925" si="768">L10+L96+L252+L380+L432+L924</f>
        <v>#REF!</v>
      </c>
      <c r="M925" s="241" t="e">
        <f t="shared" si="768"/>
        <v>#REF!</v>
      </c>
      <c r="N925" s="241" t="e">
        <f t="shared" si="768"/>
        <v>#REF!</v>
      </c>
      <c r="O925" s="241" t="e">
        <f t="shared" si="768"/>
        <v>#REF!</v>
      </c>
      <c r="P925" s="241" t="e">
        <f t="shared" si="768"/>
        <v>#REF!</v>
      </c>
      <c r="Q925" s="241" t="e">
        <f t="shared" si="768"/>
        <v>#REF!</v>
      </c>
      <c r="R925" s="241" t="e">
        <f t="shared" si="768"/>
        <v>#REF!</v>
      </c>
      <c r="S925" s="241" t="e">
        <f t="shared" si="768"/>
        <v>#REF!</v>
      </c>
      <c r="T925" s="241" t="e">
        <f t="shared" si="768"/>
        <v>#REF!</v>
      </c>
      <c r="U925" s="241">
        <f t="shared" si="768"/>
        <v>147275.45718699999</v>
      </c>
      <c r="V925" s="241">
        <f t="shared" si="768"/>
        <v>525090.22400000005</v>
      </c>
      <c r="W925" s="241">
        <f t="shared" si="768"/>
        <v>30591.398000000012</v>
      </c>
      <c r="X925" s="241">
        <f t="shared" si="768"/>
        <v>555748.49</v>
      </c>
      <c r="Y925" s="241">
        <f t="shared" si="768"/>
        <v>658427.61</v>
      </c>
    </row>
    <row r="926" spans="1:25" ht="12.75" hidden="1" customHeight="1" x14ac:dyDescent="0.2"/>
    <row r="927" spans="1:25" s="433" customFormat="1" ht="12.75" hidden="1" customHeight="1" x14ac:dyDescent="0.2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79"/>
      <c r="O927" s="379"/>
      <c r="P927" s="379"/>
      <c r="Q927" s="379"/>
      <c r="R927" s="379"/>
      <c r="S927" s="379"/>
      <c r="T927" s="379"/>
      <c r="U927" s="379"/>
      <c r="V927" s="379"/>
      <c r="W927" s="428"/>
      <c r="X927" s="428"/>
      <c r="Y927" s="428"/>
    </row>
    <row r="928" spans="1:25" s="433" customFormat="1" ht="12.75" hidden="1" customHeight="1" x14ac:dyDescent="0.2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N928" s="379"/>
      <c r="O928" s="379"/>
      <c r="P928" s="379"/>
      <c r="Q928" s="379"/>
      <c r="R928" s="379"/>
      <c r="S928" s="379"/>
      <c r="T928" s="379"/>
      <c r="U928" s="379"/>
      <c r="V928" s="379"/>
      <c r="W928" s="428"/>
      <c r="X928" s="428"/>
      <c r="Y928" s="428"/>
    </row>
    <row r="929" spans="1:25" s="433" customFormat="1" ht="12.75" hidden="1" customHeight="1" x14ac:dyDescent="0.2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N929" s="379"/>
      <c r="O929" s="379"/>
      <c r="P929" s="379"/>
      <c r="Q929" s="379"/>
      <c r="R929" s="379"/>
      <c r="S929" s="379"/>
      <c r="T929" s="379"/>
      <c r="U929" s="379"/>
      <c r="V929" s="379"/>
      <c r="W929" s="428"/>
      <c r="X929" s="428"/>
      <c r="Y929" s="428"/>
    </row>
    <row r="930" spans="1:25" s="434" customFormat="1" ht="12.75" hidden="1" customHeight="1" x14ac:dyDescent="0.2">
      <c r="A930" s="24"/>
      <c r="B930" s="25"/>
      <c r="C930" s="25"/>
      <c r="D930" s="25"/>
      <c r="E930" s="25"/>
      <c r="F930" s="25"/>
      <c r="G930" s="25"/>
      <c r="H930" s="25"/>
      <c r="I930" s="25"/>
      <c r="J930" s="25"/>
      <c r="N930" s="380"/>
      <c r="O930" s="380"/>
      <c r="P930" s="380"/>
      <c r="Q930" s="380"/>
      <c r="R930" s="380"/>
      <c r="S930" s="380"/>
      <c r="T930" s="380"/>
      <c r="U930" s="380"/>
      <c r="V930" s="380"/>
      <c r="W930" s="426"/>
      <c r="X930" s="426"/>
      <c r="Y930" s="426"/>
    </row>
    <row r="931" spans="1:25" s="434" customFormat="1" ht="12.75" hidden="1" customHeight="1" x14ac:dyDescent="0.2">
      <c r="A931" s="24"/>
      <c r="B931" s="576"/>
      <c r="C931" s="26"/>
      <c r="D931" s="26"/>
      <c r="E931" s="26"/>
      <c r="F931" s="26"/>
      <c r="G931" s="25"/>
      <c r="H931" s="25"/>
      <c r="I931" s="25"/>
      <c r="J931" s="25"/>
      <c r="N931" s="380"/>
      <c r="O931" s="380"/>
      <c r="P931" s="380"/>
      <c r="Q931" s="380"/>
      <c r="R931" s="380"/>
      <c r="S931" s="380"/>
      <c r="T931" s="380"/>
      <c r="U931" s="380"/>
      <c r="V931" s="380"/>
      <c r="W931" s="426"/>
      <c r="X931" s="426"/>
      <c r="Y931" s="426"/>
    </row>
    <row r="932" spans="1:25" s="434" customFormat="1" ht="12.75" hidden="1" customHeight="1" x14ac:dyDescent="0.2">
      <c r="A932" s="24"/>
      <c r="B932" s="576"/>
      <c r="C932" s="26"/>
      <c r="D932" s="26"/>
      <c r="E932" s="26"/>
      <c r="F932" s="26"/>
      <c r="G932" s="25"/>
      <c r="H932" s="25"/>
      <c r="I932" s="25"/>
      <c r="J932" s="25"/>
      <c r="N932" s="380"/>
      <c r="O932" s="380"/>
      <c r="P932" s="380"/>
      <c r="Q932" s="380"/>
      <c r="R932" s="380"/>
      <c r="S932" s="380"/>
      <c r="T932" s="380"/>
      <c r="U932" s="380"/>
      <c r="V932" s="380"/>
      <c r="W932" s="426"/>
      <c r="X932" s="426"/>
      <c r="Y932" s="426"/>
    </row>
    <row r="933" spans="1:25" s="434" customFormat="1" ht="12.75" hidden="1" customHeight="1" x14ac:dyDescent="0.2">
      <c r="A933" s="24"/>
      <c r="B933" s="57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380"/>
      <c r="O933" s="380"/>
      <c r="P933" s="380"/>
      <c r="Q933" s="380"/>
      <c r="R933" s="380"/>
      <c r="S933" s="380"/>
      <c r="T933" s="380"/>
      <c r="U933" s="380"/>
      <c r="V933" s="380"/>
      <c r="W933" s="426"/>
      <c r="X933" s="426"/>
      <c r="Y933" s="426"/>
    </row>
    <row r="934" spans="1:25" s="434" customFormat="1" ht="12.75" hidden="1" customHeight="1" x14ac:dyDescent="0.2">
      <c r="A934" s="24"/>
      <c r="B934" s="576"/>
      <c r="C934" s="29"/>
      <c r="D934" s="29"/>
      <c r="E934" s="26"/>
      <c r="F934" s="26"/>
      <c r="G934" s="26"/>
      <c r="H934" s="26"/>
      <c r="I934" s="26"/>
      <c r="J934" s="26"/>
      <c r="K934" s="26"/>
      <c r="L934" s="26"/>
      <c r="M934" s="26"/>
      <c r="N934" s="380"/>
      <c r="O934" s="380"/>
      <c r="P934" s="380"/>
      <c r="Q934" s="380"/>
      <c r="R934" s="380"/>
      <c r="S934" s="380"/>
      <c r="T934" s="380"/>
      <c r="U934" s="380"/>
      <c r="V934" s="380"/>
      <c r="W934" s="426"/>
      <c r="X934" s="426"/>
      <c r="Y934" s="426"/>
    </row>
    <row r="935" spans="1:25" s="434" customFormat="1" ht="12.75" hidden="1" customHeight="1" x14ac:dyDescent="0.2">
      <c r="A935" s="24"/>
      <c r="B935" s="576"/>
      <c r="C935" s="29"/>
      <c r="D935" s="29"/>
      <c r="E935" s="26"/>
      <c r="F935" s="26"/>
      <c r="G935" s="26"/>
      <c r="H935" s="26"/>
      <c r="I935" s="26"/>
      <c r="J935" s="26"/>
      <c r="K935" s="26"/>
      <c r="L935" s="26"/>
      <c r="M935" s="26"/>
      <c r="N935" s="380"/>
      <c r="O935" s="380"/>
      <c r="P935" s="380"/>
      <c r="Q935" s="380"/>
      <c r="R935" s="380"/>
      <c r="S935" s="380"/>
      <c r="T935" s="380"/>
      <c r="U935" s="380"/>
      <c r="V935" s="380"/>
      <c r="W935" s="426"/>
      <c r="X935" s="426"/>
      <c r="Y935" s="426"/>
    </row>
    <row r="936" spans="1:25" s="434" customFormat="1" ht="12.75" hidden="1" customHeight="1" x14ac:dyDescent="0.2">
      <c r="A936" s="24"/>
      <c r="B936" s="576"/>
      <c r="C936" s="27"/>
      <c r="D936" s="27"/>
      <c r="E936" s="26"/>
      <c r="F936" s="26"/>
      <c r="G936" s="29"/>
      <c r="H936" s="29"/>
      <c r="I936" s="29"/>
      <c r="J936" s="29"/>
      <c r="K936" s="26"/>
      <c r="L936" s="26"/>
      <c r="M936" s="26"/>
      <c r="N936" s="380"/>
      <c r="O936" s="380"/>
      <c r="P936" s="380"/>
      <c r="Q936" s="380"/>
      <c r="R936" s="380"/>
      <c r="S936" s="380"/>
      <c r="T936" s="380"/>
      <c r="U936" s="380"/>
      <c r="V936" s="380"/>
      <c r="W936" s="426"/>
      <c r="X936" s="426"/>
      <c r="Y936" s="426"/>
    </row>
    <row r="937" spans="1:25" s="434" customFormat="1" ht="12.75" hidden="1" customHeight="1" x14ac:dyDescent="0.2">
      <c r="A937" s="24"/>
      <c r="B937" s="576"/>
      <c r="C937" s="27"/>
      <c r="D937" s="27"/>
      <c r="E937" s="26"/>
      <c r="F937" s="26"/>
      <c r="G937" s="29"/>
      <c r="H937" s="29"/>
      <c r="I937" s="29"/>
      <c r="J937" s="29"/>
      <c r="K937" s="26"/>
      <c r="L937" s="26"/>
      <c r="M937" s="26"/>
      <c r="N937" s="380"/>
      <c r="O937" s="380"/>
      <c r="P937" s="380"/>
      <c r="Q937" s="380"/>
      <c r="R937" s="380"/>
      <c r="S937" s="380"/>
      <c r="T937" s="380"/>
      <c r="U937" s="380"/>
      <c r="V937" s="380"/>
      <c r="W937" s="426"/>
      <c r="X937" s="426"/>
      <c r="Y937" s="426"/>
    </row>
    <row r="938" spans="1:25" ht="12.75" hidden="1" customHeight="1" x14ac:dyDescent="0.2">
      <c r="B938" s="27"/>
      <c r="C938" s="28"/>
      <c r="D938" s="28"/>
      <c r="E938" s="27"/>
      <c r="F938" s="27"/>
      <c r="G938" s="27"/>
      <c r="H938" s="27"/>
      <c r="I938" s="27"/>
      <c r="J938" s="27"/>
      <c r="K938" s="26"/>
      <c r="L938" s="26"/>
      <c r="M938" s="26"/>
    </row>
    <row r="939" spans="1:25" ht="12.75" hidden="1" customHeight="1" x14ac:dyDescent="0.2">
      <c r="B939" s="576"/>
      <c r="C939" s="26"/>
      <c r="D939" s="26"/>
      <c r="E939" s="27"/>
      <c r="F939" s="27"/>
      <c r="G939" s="27"/>
      <c r="H939" s="27"/>
      <c r="I939" s="27"/>
      <c r="J939" s="27"/>
      <c r="K939" s="26"/>
      <c r="L939" s="26"/>
      <c r="M939" s="26"/>
    </row>
    <row r="940" spans="1:25" ht="12.75" hidden="1" customHeight="1" x14ac:dyDescent="0.2">
      <c r="B940" s="576"/>
      <c r="C940" s="26"/>
      <c r="D940" s="26"/>
      <c r="E940" s="27"/>
      <c r="F940" s="27"/>
      <c r="G940" s="28"/>
      <c r="H940" s="28"/>
      <c r="I940" s="28"/>
      <c r="J940" s="28"/>
      <c r="K940" s="28"/>
      <c r="L940" s="28"/>
      <c r="M940" s="28"/>
    </row>
    <row r="941" spans="1:25" ht="12.75" hidden="1" customHeight="1" x14ac:dyDescent="0.2">
      <c r="B941" s="576"/>
      <c r="C941" s="26"/>
      <c r="D941" s="26"/>
      <c r="E941" s="27"/>
      <c r="F941" s="27"/>
      <c r="G941" s="26"/>
      <c r="H941" s="26"/>
      <c r="I941" s="26"/>
      <c r="J941" s="26"/>
      <c r="K941" s="28"/>
      <c r="L941" s="28"/>
      <c r="M941" s="28"/>
    </row>
    <row r="942" spans="1:25" ht="12.75" hidden="1" customHeight="1" x14ac:dyDescent="0.2">
      <c r="B942" s="576"/>
      <c r="C942" s="26"/>
      <c r="D942" s="27"/>
      <c r="E942" s="27"/>
      <c r="F942" s="27"/>
      <c r="G942" s="26"/>
      <c r="H942" s="26"/>
      <c r="I942" s="26"/>
      <c r="J942" s="26"/>
      <c r="K942" s="28"/>
      <c r="L942" s="28"/>
      <c r="M942" s="28"/>
    </row>
    <row r="943" spans="1:25" ht="12.75" hidden="1" customHeight="1" x14ac:dyDescent="0.2">
      <c r="B943" s="576"/>
      <c r="C943" s="29"/>
      <c r="D943" s="26"/>
      <c r="E943" s="27"/>
      <c r="F943" s="27"/>
      <c r="G943" s="26"/>
      <c r="H943" s="26"/>
      <c r="I943" s="26"/>
      <c r="J943" s="26"/>
      <c r="K943" s="28"/>
      <c r="L943" s="28"/>
      <c r="M943" s="28"/>
    </row>
    <row r="944" spans="1:25" ht="12.75" hidden="1" customHeight="1" x14ac:dyDescent="0.2">
      <c r="B944" s="576"/>
      <c r="C944" s="27"/>
      <c r="D944" s="29"/>
      <c r="E944" s="27"/>
      <c r="F944" s="27"/>
      <c r="G944" s="27"/>
      <c r="H944" s="27"/>
      <c r="I944" s="27"/>
      <c r="J944" s="27"/>
      <c r="K944" s="28"/>
      <c r="L944" s="28"/>
      <c r="M944" s="28"/>
    </row>
    <row r="945" spans="1:13" ht="12.75" hidden="1" customHeight="1" x14ac:dyDescent="0.2">
      <c r="A945" s="16"/>
      <c r="B945" s="576"/>
      <c r="C945" s="29"/>
      <c r="D945" s="27"/>
      <c r="E945" s="27"/>
      <c r="F945" s="27"/>
      <c r="G945" s="26"/>
      <c r="H945" s="26"/>
      <c r="I945" s="26"/>
      <c r="J945" s="26"/>
      <c r="K945" s="28"/>
      <c r="L945" s="28"/>
      <c r="M945" s="28"/>
    </row>
    <row r="946" spans="1:13" ht="12.75" hidden="1" customHeight="1" x14ac:dyDescent="0.2">
      <c r="A946" s="16"/>
      <c r="B946" s="576"/>
      <c r="C946" s="27"/>
      <c r="D946" s="28"/>
      <c r="E946" s="27"/>
      <c r="F946" s="27"/>
      <c r="G946" s="29"/>
      <c r="H946" s="29"/>
      <c r="I946" s="29"/>
      <c r="J946" s="29"/>
      <c r="K946" s="28"/>
      <c r="L946" s="28"/>
      <c r="M946" s="28"/>
    </row>
    <row r="947" spans="1:13" ht="12.75" hidden="1" customHeight="1" x14ac:dyDescent="0.2">
      <c r="A947" s="16"/>
      <c r="G947" s="27"/>
      <c r="H947" s="27"/>
      <c r="I947" s="27"/>
      <c r="J947" s="27"/>
      <c r="K947" s="435"/>
      <c r="L947" s="435"/>
      <c r="M947" s="435"/>
    </row>
    <row r="948" spans="1:13" ht="12.75" hidden="1" customHeight="1" x14ac:dyDescent="0.2">
      <c r="A948" s="16"/>
      <c r="G948" s="28"/>
      <c r="H948" s="28"/>
      <c r="I948" s="28"/>
      <c r="J948" s="28"/>
      <c r="K948" s="435"/>
      <c r="L948" s="435"/>
      <c r="M948" s="435"/>
    </row>
    <row r="949" spans="1:13" ht="12.75" hidden="1" customHeight="1" x14ac:dyDescent="0.2">
      <c r="A949" s="16"/>
    </row>
    <row r="950" spans="1:13" ht="12.75" hidden="1" customHeight="1" x14ac:dyDescent="0.2">
      <c r="A950" s="16"/>
    </row>
    <row r="951" spans="1:13" ht="12.75" hidden="1" customHeight="1" x14ac:dyDescent="0.2">
      <c r="A951" s="16"/>
    </row>
    <row r="952" spans="1:13" ht="12.75" hidden="1" customHeight="1" x14ac:dyDescent="0.2">
      <c r="A952" s="16"/>
    </row>
    <row r="953" spans="1:13" ht="12.75" hidden="1" customHeight="1" x14ac:dyDescent="0.2">
      <c r="A953" s="16"/>
    </row>
    <row r="954" spans="1:13" ht="12.75" hidden="1" customHeight="1" x14ac:dyDescent="0.2">
      <c r="A954" s="16"/>
    </row>
    <row r="955" spans="1:13" ht="12.75" hidden="1" customHeight="1" x14ac:dyDescent="0.2">
      <c r="A955" s="16"/>
    </row>
    <row r="956" spans="1:13" hidden="1" x14ac:dyDescent="0.2"/>
    <row r="957" spans="1:13" hidden="1" x14ac:dyDescent="0.2">
      <c r="G957" s="282" t="e">
        <f>#REF!+#REF!+#REF!+#REF!+#REF!+#REF!+#REF!+#REF!+#REF!+#REF!+#REF!+#REF!+#REF!+#REF!+#REF!+#REF!</f>
        <v>#REF!</v>
      </c>
      <c r="H957" s="282"/>
      <c r="I957" s="282" t="s">
        <v>713</v>
      </c>
      <c r="J957" s="282">
        <v>378982.07</v>
      </c>
    </row>
    <row r="958" spans="1:13" hidden="1" x14ac:dyDescent="0.2">
      <c r="G958" s="282" t="e">
        <f>#REF!+#REF!+#REF!+#REF!+#REF!</f>
        <v>#REF!</v>
      </c>
      <c r="H958" s="282"/>
      <c r="I958" s="282" t="s">
        <v>712</v>
      </c>
      <c r="J958" s="282">
        <f>J957*3/100</f>
        <v>11369.462099999999</v>
      </c>
    </row>
    <row r="959" spans="1:13" hidden="1" x14ac:dyDescent="0.2">
      <c r="I959" s="441" t="s">
        <v>714</v>
      </c>
      <c r="J959" s="441" t="e">
        <f>J957-J925</f>
        <v>#REF!</v>
      </c>
    </row>
    <row r="960" spans="1:13" hidden="1" x14ac:dyDescent="0.2">
      <c r="A960" s="16"/>
      <c r="C960" s="441"/>
      <c r="D960" s="441"/>
      <c r="E960" s="441"/>
      <c r="F960" s="441"/>
      <c r="G960" s="282" t="e">
        <f>G957+G958</f>
        <v>#REF!</v>
      </c>
      <c r="H960" s="282"/>
      <c r="I960" s="282"/>
      <c r="J960" s="282"/>
    </row>
    <row r="961" spans="1:10" hidden="1" x14ac:dyDescent="0.2">
      <c r="A961" s="16"/>
      <c r="C961" s="441"/>
      <c r="D961" s="441"/>
      <c r="E961" s="441"/>
      <c r="F961" s="441"/>
      <c r="G961" s="282" t="e">
        <f>#REF!-G960</f>
        <v>#REF!</v>
      </c>
      <c r="H961" s="282"/>
      <c r="I961" s="282"/>
      <c r="J961" s="282"/>
    </row>
    <row r="962" spans="1:10" hidden="1" x14ac:dyDescent="0.2">
      <c r="A962" s="16"/>
      <c r="C962" s="441"/>
      <c r="D962" s="441"/>
      <c r="E962" s="441"/>
      <c r="F962" s="441"/>
    </row>
    <row r="963" spans="1:10" hidden="1" x14ac:dyDescent="0.2">
      <c r="A963" s="16"/>
      <c r="C963" s="441"/>
      <c r="D963" s="441"/>
      <c r="E963" s="441"/>
      <c r="F963" s="441"/>
    </row>
    <row r="964" spans="1:10" hidden="1" x14ac:dyDescent="0.2">
      <c r="A964" s="16"/>
      <c r="C964" s="441"/>
      <c r="D964" s="441"/>
      <c r="E964" s="441"/>
      <c r="F964" s="441"/>
    </row>
    <row r="965" spans="1:10" hidden="1" x14ac:dyDescent="0.2"/>
    <row r="966" spans="1:10" hidden="1" x14ac:dyDescent="0.2">
      <c r="G966" s="441">
        <v>178599.7</v>
      </c>
    </row>
    <row r="967" spans="1:10" hidden="1" x14ac:dyDescent="0.2">
      <c r="G967" s="282" t="e">
        <f>G960-G966</f>
        <v>#REF!</v>
      </c>
      <c r="H967" s="282"/>
      <c r="I967" s="282"/>
      <c r="J967" s="282"/>
    </row>
    <row r="968" spans="1:10" hidden="1" x14ac:dyDescent="0.2"/>
    <row r="969" spans="1:10" hidden="1" x14ac:dyDescent="0.2">
      <c r="A969" s="16"/>
      <c r="C969" s="441"/>
      <c r="D969" s="441"/>
      <c r="E969" s="441"/>
      <c r="F969" s="441"/>
      <c r="J969" s="441" t="e">
        <f>J970-J925</f>
        <v>#REF!</v>
      </c>
    </row>
    <row r="970" spans="1:10" hidden="1" x14ac:dyDescent="0.2">
      <c r="A970" s="16"/>
      <c r="C970" s="441"/>
      <c r="D970" s="441"/>
      <c r="E970" s="441"/>
      <c r="F970" s="441"/>
      <c r="J970" s="441">
        <v>373454.01</v>
      </c>
    </row>
    <row r="971" spans="1:10" hidden="1" x14ac:dyDescent="0.2">
      <c r="A971" s="16"/>
      <c r="C971" s="441"/>
      <c r="D971" s="441"/>
      <c r="E971" s="441"/>
      <c r="F971" s="441"/>
      <c r="J971" s="441">
        <v>0.05</v>
      </c>
    </row>
    <row r="972" spans="1:10" hidden="1" x14ac:dyDescent="0.2">
      <c r="A972" s="16"/>
      <c r="C972" s="441"/>
      <c r="D972" s="441"/>
      <c r="E972" s="441"/>
      <c r="F972" s="441"/>
      <c r="J972" s="441">
        <f>J970*J971</f>
        <v>18672.700500000003</v>
      </c>
    </row>
    <row r="973" spans="1:10" hidden="1" x14ac:dyDescent="0.2"/>
    <row r="974" spans="1:10" hidden="1" x14ac:dyDescent="0.2"/>
    <row r="975" spans="1:10" hidden="1" x14ac:dyDescent="0.2"/>
    <row r="976" spans="1:10" hidden="1" x14ac:dyDescent="0.2"/>
    <row r="977" spans="1:10" hidden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hidden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hidden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hidden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hidden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hidden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hidden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hidden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hidden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idden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</sheetData>
  <mergeCells count="25">
    <mergeCell ref="A817:F817"/>
    <mergeCell ref="A855:F855"/>
    <mergeCell ref="A10:F10"/>
    <mergeCell ref="W2:Y2"/>
    <mergeCell ref="A6:F6"/>
    <mergeCell ref="A96:F96"/>
    <mergeCell ref="A252:F252"/>
    <mergeCell ref="A380:F380"/>
    <mergeCell ref="A432:F432"/>
    <mergeCell ref="X1:Y1"/>
    <mergeCell ref="A4:Y4"/>
    <mergeCell ref="A5:Y5"/>
    <mergeCell ref="B939:B946"/>
    <mergeCell ref="E1:M1"/>
    <mergeCell ref="O1:P1"/>
    <mergeCell ref="R1:T1"/>
    <mergeCell ref="U1:V1"/>
    <mergeCell ref="U2:V2"/>
    <mergeCell ref="A869:F869"/>
    <mergeCell ref="A883:F883"/>
    <mergeCell ref="A890:E890"/>
    <mergeCell ref="A916:F916"/>
    <mergeCell ref="B931:B937"/>
    <mergeCell ref="A762:F762"/>
    <mergeCell ref="A808:F808"/>
  </mergeCell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0" zoomScaleNormal="90" zoomScaleSheetLayoutView="90" workbookViewId="0">
      <selection activeCell="E2" sqref="E2:G2"/>
    </sheetView>
  </sheetViews>
  <sheetFormatPr defaultRowHeight="15" x14ac:dyDescent="0.25"/>
  <cols>
    <col min="1" max="1" width="17.7109375" style="122" customWidth="1"/>
    <col min="2" max="2" width="48.85546875" style="122" customWidth="1"/>
    <col min="3" max="3" width="45.4257812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hidden="1" customWidth="1"/>
    <col min="9" max="9" width="13.85546875" style="122" hidden="1" customWidth="1"/>
    <col min="10" max="10" width="13.28515625" style="122" hidden="1" customWidth="1"/>
    <col min="11" max="11" width="11.5703125" style="122" hidden="1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7" width="0" style="122" hidden="1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3" width="0" style="122" hidden="1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9" width="0" style="122" hidden="1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5" width="0" style="122" hidden="1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91" width="0" style="122" hidden="1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7" width="0" style="122" hidden="1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3" width="0" style="122" hidden="1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9" width="0" style="122" hidden="1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5" width="0" style="122" hidden="1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71" width="0" style="122" hidden="1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7" width="0" style="122" hidden="1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3" width="0" style="122" hidden="1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9" width="0" style="122" hidden="1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5" width="0" style="122" hidden="1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51" width="0" style="122" hidden="1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7" width="0" style="122" hidden="1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3" width="0" style="122" hidden="1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9" width="0" style="122" hidden="1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5" width="0" style="122" hidden="1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31" width="0" style="122" hidden="1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7" width="0" style="122" hidden="1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3" width="0" style="122" hidden="1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9" width="0" style="122" hidden="1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5" width="0" style="122" hidden="1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11" width="0" style="122" hidden="1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7" width="0" style="122" hidden="1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3" width="0" style="122" hidden="1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9" width="0" style="122" hidden="1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5" width="0" style="122" hidden="1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91" width="0" style="122" hidden="1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7" width="0" style="122" hidden="1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3" width="0" style="122" hidden="1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9" width="0" style="122" hidden="1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5" width="0" style="122" hidden="1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71" width="0" style="122" hidden="1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7" width="0" style="122" hidden="1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3" width="0" style="122" hidden="1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9" width="0" style="122" hidden="1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5" width="0" style="122" hidden="1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51" width="0" style="122" hidden="1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7" width="0" style="122" hidden="1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3" width="0" style="122" hidden="1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9" width="0" style="122" hidden="1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5" width="0" style="122" hidden="1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31" width="0" style="122" hidden="1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7" width="0" style="122" hidden="1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3" width="0" style="122" hidden="1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9" width="0" style="122" hidden="1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5" width="0" style="122" hidden="1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11" width="0" style="122" hidden="1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7" width="0" style="122" hidden="1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3" width="0" style="122" hidden="1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9" width="0" style="122" hidden="1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5" width="0" style="122" hidden="1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91" width="0" style="122" hidden="1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7" width="0" style="122" hidden="1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3" width="0" style="122" hidden="1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9" width="0" style="122" hidden="1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5" width="0" style="122" hidden="1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71" width="0" style="122" hidden="1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7" width="0" style="122" hidden="1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3" width="0" style="122" hidden="1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9" width="0" style="122" hidden="1" customWidth="1"/>
    <col min="16140" max="16140" width="15.28515625" style="122" customWidth="1"/>
    <col min="16141" max="16384" width="9.140625" style="122"/>
  </cols>
  <sheetData>
    <row r="1" spans="1:11" x14ac:dyDescent="0.25">
      <c r="F1" s="529" t="s">
        <v>1227</v>
      </c>
      <c r="G1" s="529"/>
      <c r="J1" s="530" t="s">
        <v>961</v>
      </c>
      <c r="K1" s="530"/>
    </row>
    <row r="2" spans="1:11" ht="37.5" customHeight="1" x14ac:dyDescent="0.3">
      <c r="A2" s="531"/>
      <c r="B2" s="531"/>
      <c r="C2" s="531"/>
      <c r="E2" s="532" t="s">
        <v>1194</v>
      </c>
      <c r="F2" s="532"/>
      <c r="G2" s="532"/>
      <c r="I2" s="42"/>
      <c r="J2" s="503" t="s">
        <v>446</v>
      </c>
      <c r="K2" s="503"/>
    </row>
    <row r="3" spans="1:11" s="289" customFormat="1" ht="49.5" customHeight="1" x14ac:dyDescent="0.3">
      <c r="A3" s="506" t="s">
        <v>1196</v>
      </c>
      <c r="B3" s="506"/>
      <c r="C3" s="506"/>
      <c r="D3" s="506"/>
      <c r="E3" s="506"/>
      <c r="F3" s="506"/>
      <c r="G3" s="506"/>
      <c r="H3" s="222"/>
      <c r="I3" s="222"/>
      <c r="J3" s="222"/>
      <c r="K3" s="222"/>
    </row>
    <row r="4" spans="1:11" s="289" customFormat="1" ht="18.75" x14ac:dyDescent="0.3">
      <c r="A4" s="290"/>
      <c r="B4" s="290"/>
      <c r="C4" s="290"/>
      <c r="D4" s="291"/>
      <c r="E4" s="291"/>
      <c r="F4" s="291"/>
      <c r="G4" s="533" t="s">
        <v>549</v>
      </c>
      <c r="H4" s="533"/>
      <c r="I4" s="534" t="s">
        <v>549</v>
      </c>
      <c r="J4" s="534"/>
      <c r="K4" s="534"/>
    </row>
    <row r="5" spans="1:11" s="292" customFormat="1" ht="12.75" customHeight="1" x14ac:dyDescent="0.2">
      <c r="A5" s="535" t="s">
        <v>674</v>
      </c>
      <c r="B5" s="535" t="s">
        <v>675</v>
      </c>
      <c r="C5" s="535" t="s">
        <v>676</v>
      </c>
      <c r="D5" s="519" t="s">
        <v>1156</v>
      </c>
      <c r="E5" s="519"/>
      <c r="F5" s="519"/>
      <c r="G5" s="519"/>
      <c r="H5" s="522" t="s">
        <v>962</v>
      </c>
      <c r="I5" s="523"/>
      <c r="J5" s="523"/>
      <c r="K5" s="524"/>
    </row>
    <row r="6" spans="1:11" s="292" customFormat="1" ht="12.75" x14ac:dyDescent="0.2">
      <c r="A6" s="536"/>
      <c r="B6" s="535"/>
      <c r="C6" s="535"/>
      <c r="D6" s="519" t="s">
        <v>555</v>
      </c>
      <c r="E6" s="519" t="s">
        <v>677</v>
      </c>
      <c r="F6" s="519"/>
      <c r="G6" s="519"/>
      <c r="H6" s="520" t="s">
        <v>555</v>
      </c>
      <c r="I6" s="522" t="s">
        <v>677</v>
      </c>
      <c r="J6" s="523"/>
      <c r="K6" s="524"/>
    </row>
    <row r="7" spans="1:11" s="292" customFormat="1" ht="25.5" x14ac:dyDescent="0.2">
      <c r="A7" s="536"/>
      <c r="B7" s="535"/>
      <c r="C7" s="535"/>
      <c r="D7" s="519"/>
      <c r="E7" s="421" t="s">
        <v>678</v>
      </c>
      <c r="F7" s="421" t="s">
        <v>679</v>
      </c>
      <c r="G7" s="421" t="s">
        <v>680</v>
      </c>
      <c r="H7" s="521"/>
      <c r="I7" s="293" t="s">
        <v>678</v>
      </c>
      <c r="J7" s="293" t="s">
        <v>679</v>
      </c>
      <c r="K7" s="293" t="s">
        <v>680</v>
      </c>
    </row>
    <row r="8" spans="1:11" s="296" customFormat="1" ht="84.75" customHeight="1" x14ac:dyDescent="0.2">
      <c r="A8" s="422" t="s">
        <v>698</v>
      </c>
      <c r="B8" s="294" t="s">
        <v>699</v>
      </c>
      <c r="C8" s="294" t="s">
        <v>700</v>
      </c>
      <c r="D8" s="295">
        <f>E8+F8+G8</f>
        <v>420</v>
      </c>
      <c r="E8" s="295">
        <v>0</v>
      </c>
      <c r="F8" s="295">
        <v>0</v>
      </c>
      <c r="G8" s="295">
        <v>420</v>
      </c>
      <c r="H8" s="295">
        <f>I8+J8+K8</f>
        <v>377.02</v>
      </c>
      <c r="I8" s="295"/>
      <c r="J8" s="295"/>
      <c r="K8" s="295">
        <v>377.02</v>
      </c>
    </row>
    <row r="9" spans="1:11" s="296" customFormat="1" ht="63.75" customHeight="1" x14ac:dyDescent="0.2">
      <c r="A9" s="525" t="s">
        <v>909</v>
      </c>
      <c r="B9" s="422" t="s">
        <v>748</v>
      </c>
      <c r="C9" s="294" t="s">
        <v>1185</v>
      </c>
      <c r="D9" s="295">
        <f>E9+F9+G9</f>
        <v>1594.1</v>
      </c>
      <c r="E9" s="399">
        <v>0</v>
      </c>
      <c r="F9" s="295">
        <v>1594.1</v>
      </c>
      <c r="G9" s="295">
        <v>0</v>
      </c>
      <c r="H9" s="295">
        <f>I9+J9+K9</f>
        <v>671.6</v>
      </c>
      <c r="I9" s="295">
        <v>671.6</v>
      </c>
      <c r="J9" s="295"/>
      <c r="K9" s="295"/>
    </row>
    <row r="10" spans="1:11" s="296" customFormat="1" ht="121.5" customHeight="1" x14ac:dyDescent="0.2">
      <c r="A10" s="525"/>
      <c r="B10" s="422" t="s">
        <v>936</v>
      </c>
      <c r="C10" s="349" t="s">
        <v>1184</v>
      </c>
      <c r="D10" s="295">
        <f>E10+F10+G10</f>
        <v>2107.8000000000002</v>
      </c>
      <c r="E10" s="295">
        <v>0</v>
      </c>
      <c r="F10" s="295">
        <v>2107.8000000000002</v>
      </c>
      <c r="G10" s="295">
        <v>0</v>
      </c>
      <c r="H10" s="295"/>
      <c r="I10" s="295"/>
      <c r="J10" s="295"/>
      <c r="K10" s="295"/>
    </row>
    <row r="11" spans="1:11" s="292" customFormat="1" ht="33" customHeight="1" x14ac:dyDescent="0.2">
      <c r="A11" s="526" t="s">
        <v>555</v>
      </c>
      <c r="B11" s="527"/>
      <c r="C11" s="528"/>
      <c r="D11" s="297">
        <f>D8+D9+D10</f>
        <v>4121.8999999999996</v>
      </c>
      <c r="E11" s="297">
        <f>E8+E9+E10</f>
        <v>0</v>
      </c>
      <c r="F11" s="297">
        <f>F8+F9+F10</f>
        <v>3701.9</v>
      </c>
      <c r="G11" s="297">
        <f>G8+G9+G10</f>
        <v>420</v>
      </c>
      <c r="H11" s="297">
        <f>H8+H9</f>
        <v>1048.6199999999999</v>
      </c>
      <c r="I11" s="297">
        <f>I8+I9</f>
        <v>671.6</v>
      </c>
      <c r="J11" s="297">
        <f>J8+J9</f>
        <v>0</v>
      </c>
      <c r="K11" s="297">
        <f>K8+K9</f>
        <v>377.02</v>
      </c>
    </row>
    <row r="13" spans="1:11" ht="18.75" x14ac:dyDescent="0.3">
      <c r="D13" s="298"/>
      <c r="E13" s="298"/>
      <c r="F13" s="298"/>
      <c r="G13" s="298"/>
      <c r="H13" s="299"/>
      <c r="I13" s="299"/>
    </row>
    <row r="14" spans="1:11" ht="18.75" x14ac:dyDescent="0.3">
      <c r="D14" s="298"/>
      <c r="E14" s="298"/>
      <c r="F14" s="298"/>
      <c r="G14" s="298"/>
      <c r="H14" s="299"/>
      <c r="I14" s="299"/>
    </row>
    <row r="15" spans="1:11" ht="18.75" x14ac:dyDescent="0.3">
      <c r="D15" s="300"/>
      <c r="E15" s="298"/>
      <c r="F15" s="298"/>
      <c r="G15" s="301"/>
      <c r="H15" s="299"/>
      <c r="I15" s="302"/>
    </row>
    <row r="16" spans="1:11" ht="18.75" x14ac:dyDescent="0.3">
      <c r="D16" s="298"/>
      <c r="E16" s="298"/>
      <c r="F16" s="298"/>
      <c r="G16" s="298"/>
      <c r="H16" s="299"/>
      <c r="I16" s="299"/>
    </row>
    <row r="17" spans="4:9" ht="18.75" x14ac:dyDescent="0.3">
      <c r="D17" s="298"/>
      <c r="E17" s="298"/>
      <c r="F17" s="298"/>
      <c r="G17" s="298"/>
      <c r="H17" s="299"/>
      <c r="I17" s="299"/>
    </row>
    <row r="18" spans="4:9" x14ac:dyDescent="0.25">
      <c r="D18" s="134"/>
      <c r="E18" s="134"/>
      <c r="F18" s="134"/>
      <c r="G18" s="134"/>
      <c r="H18" s="126"/>
      <c r="I18" s="126"/>
    </row>
    <row r="19" spans="4:9" x14ac:dyDescent="0.25">
      <c r="D19" s="134"/>
      <c r="E19" s="134"/>
      <c r="F19" s="134"/>
      <c r="G19" s="134"/>
      <c r="H19" s="126"/>
      <c r="I19" s="126"/>
    </row>
    <row r="20" spans="4:9" x14ac:dyDescent="0.25">
      <c r="D20" s="134"/>
      <c r="E20" s="134"/>
      <c r="F20" s="134"/>
      <c r="G20" s="134"/>
      <c r="H20" s="126"/>
      <c r="I20" s="126"/>
    </row>
    <row r="21" spans="4:9" x14ac:dyDescent="0.25">
      <c r="D21" s="134"/>
      <c r="E21" s="134"/>
      <c r="F21" s="134"/>
      <c r="G21" s="134"/>
      <c r="H21" s="126"/>
      <c r="I21" s="126"/>
    </row>
  </sheetData>
  <mergeCells count="19"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F1:G1"/>
    <mergeCell ref="J1:K1"/>
    <mergeCell ref="A2:C2"/>
    <mergeCell ref="E2:G2"/>
    <mergeCell ref="J2:K2"/>
    <mergeCell ref="E6:G6"/>
    <mergeCell ref="H6:H7"/>
    <mergeCell ref="I6:K6"/>
    <mergeCell ref="A9:A10"/>
    <mergeCell ref="A11:C11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K23" sqref="K23"/>
    </sheetView>
  </sheetViews>
  <sheetFormatPr defaultColWidth="8.85546875" defaultRowHeight="12.75" x14ac:dyDescent="0.2"/>
  <cols>
    <col min="1" max="1" width="7.7109375" style="76" customWidth="1"/>
    <col min="2" max="2" width="52" style="77" customWidth="1"/>
    <col min="3" max="8" width="0" style="78" hidden="1" customWidth="1"/>
    <col min="9" max="9" width="14.28515625" style="76" customWidth="1"/>
    <col min="10" max="10" width="19.140625" style="76" customWidth="1"/>
    <col min="11" max="11" width="20" style="76" customWidth="1"/>
    <col min="12" max="12" width="13" style="76" customWidth="1"/>
    <col min="13" max="16" width="23" style="76" hidden="1" customWidth="1"/>
    <col min="17" max="256" width="8.85546875" style="76"/>
    <col min="257" max="257" width="7.7109375" style="76" customWidth="1"/>
    <col min="258" max="258" width="54.5703125" style="76" customWidth="1"/>
    <col min="259" max="264" width="0" style="76" hidden="1" customWidth="1"/>
    <col min="265" max="265" width="19" style="76" customWidth="1"/>
    <col min="266" max="266" width="20" style="76" customWidth="1"/>
    <col min="267" max="267" width="21" style="76" customWidth="1"/>
    <col min="268" max="268" width="15" style="76" customWidth="1"/>
    <col min="269" max="272" width="0" style="76" hidden="1" customWidth="1"/>
    <col min="273" max="512" width="8.85546875" style="76"/>
    <col min="513" max="513" width="7.7109375" style="76" customWidth="1"/>
    <col min="514" max="514" width="54.5703125" style="76" customWidth="1"/>
    <col min="515" max="520" width="0" style="76" hidden="1" customWidth="1"/>
    <col min="521" max="521" width="19" style="76" customWidth="1"/>
    <col min="522" max="522" width="20" style="76" customWidth="1"/>
    <col min="523" max="523" width="21" style="76" customWidth="1"/>
    <col min="524" max="524" width="15" style="76" customWidth="1"/>
    <col min="525" max="528" width="0" style="76" hidden="1" customWidth="1"/>
    <col min="529" max="768" width="8.85546875" style="76"/>
    <col min="769" max="769" width="7.7109375" style="76" customWidth="1"/>
    <col min="770" max="770" width="54.5703125" style="76" customWidth="1"/>
    <col min="771" max="776" width="0" style="76" hidden="1" customWidth="1"/>
    <col min="777" max="777" width="19" style="76" customWidth="1"/>
    <col min="778" max="778" width="20" style="76" customWidth="1"/>
    <col min="779" max="779" width="21" style="76" customWidth="1"/>
    <col min="780" max="780" width="15" style="76" customWidth="1"/>
    <col min="781" max="784" width="0" style="76" hidden="1" customWidth="1"/>
    <col min="785" max="1024" width="8.85546875" style="76"/>
    <col min="1025" max="1025" width="7.7109375" style="76" customWidth="1"/>
    <col min="1026" max="1026" width="54.5703125" style="76" customWidth="1"/>
    <col min="1027" max="1032" width="0" style="76" hidden="1" customWidth="1"/>
    <col min="1033" max="1033" width="19" style="76" customWidth="1"/>
    <col min="1034" max="1034" width="20" style="76" customWidth="1"/>
    <col min="1035" max="1035" width="21" style="76" customWidth="1"/>
    <col min="1036" max="1036" width="15" style="76" customWidth="1"/>
    <col min="1037" max="1040" width="0" style="76" hidden="1" customWidth="1"/>
    <col min="1041" max="1280" width="8.85546875" style="76"/>
    <col min="1281" max="1281" width="7.7109375" style="76" customWidth="1"/>
    <col min="1282" max="1282" width="54.5703125" style="76" customWidth="1"/>
    <col min="1283" max="1288" width="0" style="76" hidden="1" customWidth="1"/>
    <col min="1289" max="1289" width="19" style="76" customWidth="1"/>
    <col min="1290" max="1290" width="20" style="76" customWidth="1"/>
    <col min="1291" max="1291" width="21" style="76" customWidth="1"/>
    <col min="1292" max="1292" width="15" style="76" customWidth="1"/>
    <col min="1293" max="1296" width="0" style="76" hidden="1" customWidth="1"/>
    <col min="1297" max="1536" width="8.85546875" style="76"/>
    <col min="1537" max="1537" width="7.7109375" style="76" customWidth="1"/>
    <col min="1538" max="1538" width="54.5703125" style="76" customWidth="1"/>
    <col min="1539" max="1544" width="0" style="76" hidden="1" customWidth="1"/>
    <col min="1545" max="1545" width="19" style="76" customWidth="1"/>
    <col min="1546" max="1546" width="20" style="76" customWidth="1"/>
    <col min="1547" max="1547" width="21" style="76" customWidth="1"/>
    <col min="1548" max="1548" width="15" style="76" customWidth="1"/>
    <col min="1549" max="1552" width="0" style="76" hidden="1" customWidth="1"/>
    <col min="1553" max="1792" width="8.85546875" style="76"/>
    <col min="1793" max="1793" width="7.7109375" style="76" customWidth="1"/>
    <col min="1794" max="1794" width="54.5703125" style="76" customWidth="1"/>
    <col min="1795" max="1800" width="0" style="76" hidden="1" customWidth="1"/>
    <col min="1801" max="1801" width="19" style="76" customWidth="1"/>
    <col min="1802" max="1802" width="20" style="76" customWidth="1"/>
    <col min="1803" max="1803" width="21" style="76" customWidth="1"/>
    <col min="1804" max="1804" width="15" style="76" customWidth="1"/>
    <col min="1805" max="1808" width="0" style="76" hidden="1" customWidth="1"/>
    <col min="1809" max="2048" width="8.85546875" style="76"/>
    <col min="2049" max="2049" width="7.7109375" style="76" customWidth="1"/>
    <col min="2050" max="2050" width="54.5703125" style="76" customWidth="1"/>
    <col min="2051" max="2056" width="0" style="76" hidden="1" customWidth="1"/>
    <col min="2057" max="2057" width="19" style="76" customWidth="1"/>
    <col min="2058" max="2058" width="20" style="76" customWidth="1"/>
    <col min="2059" max="2059" width="21" style="76" customWidth="1"/>
    <col min="2060" max="2060" width="15" style="76" customWidth="1"/>
    <col min="2061" max="2064" width="0" style="76" hidden="1" customWidth="1"/>
    <col min="2065" max="2304" width="8.85546875" style="76"/>
    <col min="2305" max="2305" width="7.7109375" style="76" customWidth="1"/>
    <col min="2306" max="2306" width="54.5703125" style="76" customWidth="1"/>
    <col min="2307" max="2312" width="0" style="76" hidden="1" customWidth="1"/>
    <col min="2313" max="2313" width="19" style="76" customWidth="1"/>
    <col min="2314" max="2314" width="20" style="76" customWidth="1"/>
    <col min="2315" max="2315" width="21" style="76" customWidth="1"/>
    <col min="2316" max="2316" width="15" style="76" customWidth="1"/>
    <col min="2317" max="2320" width="0" style="76" hidden="1" customWidth="1"/>
    <col min="2321" max="2560" width="8.85546875" style="76"/>
    <col min="2561" max="2561" width="7.7109375" style="76" customWidth="1"/>
    <col min="2562" max="2562" width="54.5703125" style="76" customWidth="1"/>
    <col min="2563" max="2568" width="0" style="76" hidden="1" customWidth="1"/>
    <col min="2569" max="2569" width="19" style="76" customWidth="1"/>
    <col min="2570" max="2570" width="20" style="76" customWidth="1"/>
    <col min="2571" max="2571" width="21" style="76" customWidth="1"/>
    <col min="2572" max="2572" width="15" style="76" customWidth="1"/>
    <col min="2573" max="2576" width="0" style="76" hidden="1" customWidth="1"/>
    <col min="2577" max="2816" width="8.85546875" style="76"/>
    <col min="2817" max="2817" width="7.7109375" style="76" customWidth="1"/>
    <col min="2818" max="2818" width="54.5703125" style="76" customWidth="1"/>
    <col min="2819" max="2824" width="0" style="76" hidden="1" customWidth="1"/>
    <col min="2825" max="2825" width="19" style="76" customWidth="1"/>
    <col min="2826" max="2826" width="20" style="76" customWidth="1"/>
    <col min="2827" max="2827" width="21" style="76" customWidth="1"/>
    <col min="2828" max="2828" width="15" style="76" customWidth="1"/>
    <col min="2829" max="2832" width="0" style="76" hidden="1" customWidth="1"/>
    <col min="2833" max="3072" width="8.85546875" style="76"/>
    <col min="3073" max="3073" width="7.7109375" style="76" customWidth="1"/>
    <col min="3074" max="3074" width="54.5703125" style="76" customWidth="1"/>
    <col min="3075" max="3080" width="0" style="76" hidden="1" customWidth="1"/>
    <col min="3081" max="3081" width="19" style="76" customWidth="1"/>
    <col min="3082" max="3082" width="20" style="76" customWidth="1"/>
    <col min="3083" max="3083" width="21" style="76" customWidth="1"/>
    <col min="3084" max="3084" width="15" style="76" customWidth="1"/>
    <col min="3085" max="3088" width="0" style="76" hidden="1" customWidth="1"/>
    <col min="3089" max="3328" width="8.85546875" style="76"/>
    <col min="3329" max="3329" width="7.7109375" style="76" customWidth="1"/>
    <col min="3330" max="3330" width="54.5703125" style="76" customWidth="1"/>
    <col min="3331" max="3336" width="0" style="76" hidden="1" customWidth="1"/>
    <col min="3337" max="3337" width="19" style="76" customWidth="1"/>
    <col min="3338" max="3338" width="20" style="76" customWidth="1"/>
    <col min="3339" max="3339" width="21" style="76" customWidth="1"/>
    <col min="3340" max="3340" width="15" style="76" customWidth="1"/>
    <col min="3341" max="3344" width="0" style="76" hidden="1" customWidth="1"/>
    <col min="3345" max="3584" width="8.85546875" style="76"/>
    <col min="3585" max="3585" width="7.7109375" style="76" customWidth="1"/>
    <col min="3586" max="3586" width="54.5703125" style="76" customWidth="1"/>
    <col min="3587" max="3592" width="0" style="76" hidden="1" customWidth="1"/>
    <col min="3593" max="3593" width="19" style="76" customWidth="1"/>
    <col min="3594" max="3594" width="20" style="76" customWidth="1"/>
    <col min="3595" max="3595" width="21" style="76" customWidth="1"/>
    <col min="3596" max="3596" width="15" style="76" customWidth="1"/>
    <col min="3597" max="3600" width="0" style="76" hidden="1" customWidth="1"/>
    <col min="3601" max="3840" width="8.85546875" style="76"/>
    <col min="3841" max="3841" width="7.7109375" style="76" customWidth="1"/>
    <col min="3842" max="3842" width="54.5703125" style="76" customWidth="1"/>
    <col min="3843" max="3848" width="0" style="76" hidden="1" customWidth="1"/>
    <col min="3849" max="3849" width="19" style="76" customWidth="1"/>
    <col min="3850" max="3850" width="20" style="76" customWidth="1"/>
    <col min="3851" max="3851" width="21" style="76" customWidth="1"/>
    <col min="3852" max="3852" width="15" style="76" customWidth="1"/>
    <col min="3853" max="3856" width="0" style="76" hidden="1" customWidth="1"/>
    <col min="3857" max="4096" width="8.85546875" style="76"/>
    <col min="4097" max="4097" width="7.7109375" style="76" customWidth="1"/>
    <col min="4098" max="4098" width="54.5703125" style="76" customWidth="1"/>
    <col min="4099" max="4104" width="0" style="76" hidden="1" customWidth="1"/>
    <col min="4105" max="4105" width="19" style="76" customWidth="1"/>
    <col min="4106" max="4106" width="20" style="76" customWidth="1"/>
    <col min="4107" max="4107" width="21" style="76" customWidth="1"/>
    <col min="4108" max="4108" width="15" style="76" customWidth="1"/>
    <col min="4109" max="4112" width="0" style="76" hidden="1" customWidth="1"/>
    <col min="4113" max="4352" width="8.85546875" style="76"/>
    <col min="4353" max="4353" width="7.7109375" style="76" customWidth="1"/>
    <col min="4354" max="4354" width="54.5703125" style="76" customWidth="1"/>
    <col min="4355" max="4360" width="0" style="76" hidden="1" customWidth="1"/>
    <col min="4361" max="4361" width="19" style="76" customWidth="1"/>
    <col min="4362" max="4362" width="20" style="76" customWidth="1"/>
    <col min="4363" max="4363" width="21" style="76" customWidth="1"/>
    <col min="4364" max="4364" width="15" style="76" customWidth="1"/>
    <col min="4365" max="4368" width="0" style="76" hidden="1" customWidth="1"/>
    <col min="4369" max="4608" width="8.85546875" style="76"/>
    <col min="4609" max="4609" width="7.7109375" style="76" customWidth="1"/>
    <col min="4610" max="4610" width="54.5703125" style="76" customWidth="1"/>
    <col min="4611" max="4616" width="0" style="76" hidden="1" customWidth="1"/>
    <col min="4617" max="4617" width="19" style="76" customWidth="1"/>
    <col min="4618" max="4618" width="20" style="76" customWidth="1"/>
    <col min="4619" max="4619" width="21" style="76" customWidth="1"/>
    <col min="4620" max="4620" width="15" style="76" customWidth="1"/>
    <col min="4621" max="4624" width="0" style="76" hidden="1" customWidth="1"/>
    <col min="4625" max="4864" width="8.85546875" style="76"/>
    <col min="4865" max="4865" width="7.7109375" style="76" customWidth="1"/>
    <col min="4866" max="4866" width="54.5703125" style="76" customWidth="1"/>
    <col min="4867" max="4872" width="0" style="76" hidden="1" customWidth="1"/>
    <col min="4873" max="4873" width="19" style="76" customWidth="1"/>
    <col min="4874" max="4874" width="20" style="76" customWidth="1"/>
    <col min="4875" max="4875" width="21" style="76" customWidth="1"/>
    <col min="4876" max="4876" width="15" style="76" customWidth="1"/>
    <col min="4877" max="4880" width="0" style="76" hidden="1" customWidth="1"/>
    <col min="4881" max="5120" width="8.85546875" style="76"/>
    <col min="5121" max="5121" width="7.7109375" style="76" customWidth="1"/>
    <col min="5122" max="5122" width="54.5703125" style="76" customWidth="1"/>
    <col min="5123" max="5128" width="0" style="76" hidden="1" customWidth="1"/>
    <col min="5129" max="5129" width="19" style="76" customWidth="1"/>
    <col min="5130" max="5130" width="20" style="76" customWidth="1"/>
    <col min="5131" max="5131" width="21" style="76" customWidth="1"/>
    <col min="5132" max="5132" width="15" style="76" customWidth="1"/>
    <col min="5133" max="5136" width="0" style="76" hidden="1" customWidth="1"/>
    <col min="5137" max="5376" width="8.85546875" style="76"/>
    <col min="5377" max="5377" width="7.7109375" style="76" customWidth="1"/>
    <col min="5378" max="5378" width="54.5703125" style="76" customWidth="1"/>
    <col min="5379" max="5384" width="0" style="76" hidden="1" customWidth="1"/>
    <col min="5385" max="5385" width="19" style="76" customWidth="1"/>
    <col min="5386" max="5386" width="20" style="76" customWidth="1"/>
    <col min="5387" max="5387" width="21" style="76" customWidth="1"/>
    <col min="5388" max="5388" width="15" style="76" customWidth="1"/>
    <col min="5389" max="5392" width="0" style="76" hidden="1" customWidth="1"/>
    <col min="5393" max="5632" width="8.85546875" style="76"/>
    <col min="5633" max="5633" width="7.7109375" style="76" customWidth="1"/>
    <col min="5634" max="5634" width="54.5703125" style="76" customWidth="1"/>
    <col min="5635" max="5640" width="0" style="76" hidden="1" customWidth="1"/>
    <col min="5641" max="5641" width="19" style="76" customWidth="1"/>
    <col min="5642" max="5642" width="20" style="76" customWidth="1"/>
    <col min="5643" max="5643" width="21" style="76" customWidth="1"/>
    <col min="5644" max="5644" width="15" style="76" customWidth="1"/>
    <col min="5645" max="5648" width="0" style="76" hidden="1" customWidth="1"/>
    <col min="5649" max="5888" width="8.85546875" style="76"/>
    <col min="5889" max="5889" width="7.7109375" style="76" customWidth="1"/>
    <col min="5890" max="5890" width="54.5703125" style="76" customWidth="1"/>
    <col min="5891" max="5896" width="0" style="76" hidden="1" customWidth="1"/>
    <col min="5897" max="5897" width="19" style="76" customWidth="1"/>
    <col min="5898" max="5898" width="20" style="76" customWidth="1"/>
    <col min="5899" max="5899" width="21" style="76" customWidth="1"/>
    <col min="5900" max="5900" width="15" style="76" customWidth="1"/>
    <col min="5901" max="5904" width="0" style="76" hidden="1" customWidth="1"/>
    <col min="5905" max="6144" width="8.85546875" style="76"/>
    <col min="6145" max="6145" width="7.7109375" style="76" customWidth="1"/>
    <col min="6146" max="6146" width="54.5703125" style="76" customWidth="1"/>
    <col min="6147" max="6152" width="0" style="76" hidden="1" customWidth="1"/>
    <col min="6153" max="6153" width="19" style="76" customWidth="1"/>
    <col min="6154" max="6154" width="20" style="76" customWidth="1"/>
    <col min="6155" max="6155" width="21" style="76" customWidth="1"/>
    <col min="6156" max="6156" width="15" style="76" customWidth="1"/>
    <col min="6157" max="6160" width="0" style="76" hidden="1" customWidth="1"/>
    <col min="6161" max="6400" width="8.85546875" style="76"/>
    <col min="6401" max="6401" width="7.7109375" style="76" customWidth="1"/>
    <col min="6402" max="6402" width="54.5703125" style="76" customWidth="1"/>
    <col min="6403" max="6408" width="0" style="76" hidden="1" customWidth="1"/>
    <col min="6409" max="6409" width="19" style="76" customWidth="1"/>
    <col min="6410" max="6410" width="20" style="76" customWidth="1"/>
    <col min="6411" max="6411" width="21" style="76" customWidth="1"/>
    <col min="6412" max="6412" width="15" style="76" customWidth="1"/>
    <col min="6413" max="6416" width="0" style="76" hidden="1" customWidth="1"/>
    <col min="6417" max="6656" width="8.85546875" style="76"/>
    <col min="6657" max="6657" width="7.7109375" style="76" customWidth="1"/>
    <col min="6658" max="6658" width="54.5703125" style="76" customWidth="1"/>
    <col min="6659" max="6664" width="0" style="76" hidden="1" customWidth="1"/>
    <col min="6665" max="6665" width="19" style="76" customWidth="1"/>
    <col min="6666" max="6666" width="20" style="76" customWidth="1"/>
    <col min="6667" max="6667" width="21" style="76" customWidth="1"/>
    <col min="6668" max="6668" width="15" style="76" customWidth="1"/>
    <col min="6669" max="6672" width="0" style="76" hidden="1" customWidth="1"/>
    <col min="6673" max="6912" width="8.85546875" style="76"/>
    <col min="6913" max="6913" width="7.7109375" style="76" customWidth="1"/>
    <col min="6914" max="6914" width="54.5703125" style="76" customWidth="1"/>
    <col min="6915" max="6920" width="0" style="76" hidden="1" customWidth="1"/>
    <col min="6921" max="6921" width="19" style="76" customWidth="1"/>
    <col min="6922" max="6922" width="20" style="76" customWidth="1"/>
    <col min="6923" max="6923" width="21" style="76" customWidth="1"/>
    <col min="6924" max="6924" width="15" style="76" customWidth="1"/>
    <col min="6925" max="6928" width="0" style="76" hidden="1" customWidth="1"/>
    <col min="6929" max="7168" width="8.85546875" style="76"/>
    <col min="7169" max="7169" width="7.7109375" style="76" customWidth="1"/>
    <col min="7170" max="7170" width="54.5703125" style="76" customWidth="1"/>
    <col min="7171" max="7176" width="0" style="76" hidden="1" customWidth="1"/>
    <col min="7177" max="7177" width="19" style="76" customWidth="1"/>
    <col min="7178" max="7178" width="20" style="76" customWidth="1"/>
    <col min="7179" max="7179" width="21" style="76" customWidth="1"/>
    <col min="7180" max="7180" width="15" style="76" customWidth="1"/>
    <col min="7181" max="7184" width="0" style="76" hidden="1" customWidth="1"/>
    <col min="7185" max="7424" width="8.85546875" style="76"/>
    <col min="7425" max="7425" width="7.7109375" style="76" customWidth="1"/>
    <col min="7426" max="7426" width="54.5703125" style="76" customWidth="1"/>
    <col min="7427" max="7432" width="0" style="76" hidden="1" customWidth="1"/>
    <col min="7433" max="7433" width="19" style="76" customWidth="1"/>
    <col min="7434" max="7434" width="20" style="76" customWidth="1"/>
    <col min="7435" max="7435" width="21" style="76" customWidth="1"/>
    <col min="7436" max="7436" width="15" style="76" customWidth="1"/>
    <col min="7437" max="7440" width="0" style="76" hidden="1" customWidth="1"/>
    <col min="7441" max="7680" width="8.85546875" style="76"/>
    <col min="7681" max="7681" width="7.7109375" style="76" customWidth="1"/>
    <col min="7682" max="7682" width="54.5703125" style="76" customWidth="1"/>
    <col min="7683" max="7688" width="0" style="76" hidden="1" customWidth="1"/>
    <col min="7689" max="7689" width="19" style="76" customWidth="1"/>
    <col min="7690" max="7690" width="20" style="76" customWidth="1"/>
    <col min="7691" max="7691" width="21" style="76" customWidth="1"/>
    <col min="7692" max="7692" width="15" style="76" customWidth="1"/>
    <col min="7693" max="7696" width="0" style="76" hidden="1" customWidth="1"/>
    <col min="7697" max="7936" width="8.85546875" style="76"/>
    <col min="7937" max="7937" width="7.7109375" style="76" customWidth="1"/>
    <col min="7938" max="7938" width="54.5703125" style="76" customWidth="1"/>
    <col min="7939" max="7944" width="0" style="76" hidden="1" customWidth="1"/>
    <col min="7945" max="7945" width="19" style="76" customWidth="1"/>
    <col min="7946" max="7946" width="20" style="76" customWidth="1"/>
    <col min="7947" max="7947" width="21" style="76" customWidth="1"/>
    <col min="7948" max="7948" width="15" style="76" customWidth="1"/>
    <col min="7949" max="7952" width="0" style="76" hidden="1" customWidth="1"/>
    <col min="7953" max="8192" width="8.85546875" style="76"/>
    <col min="8193" max="8193" width="7.7109375" style="76" customWidth="1"/>
    <col min="8194" max="8194" width="54.5703125" style="76" customWidth="1"/>
    <col min="8195" max="8200" width="0" style="76" hidden="1" customWidth="1"/>
    <col min="8201" max="8201" width="19" style="76" customWidth="1"/>
    <col min="8202" max="8202" width="20" style="76" customWidth="1"/>
    <col min="8203" max="8203" width="21" style="76" customWidth="1"/>
    <col min="8204" max="8204" width="15" style="76" customWidth="1"/>
    <col min="8205" max="8208" width="0" style="76" hidden="1" customWidth="1"/>
    <col min="8209" max="8448" width="8.85546875" style="76"/>
    <col min="8449" max="8449" width="7.7109375" style="76" customWidth="1"/>
    <col min="8450" max="8450" width="54.5703125" style="76" customWidth="1"/>
    <col min="8451" max="8456" width="0" style="76" hidden="1" customWidth="1"/>
    <col min="8457" max="8457" width="19" style="76" customWidth="1"/>
    <col min="8458" max="8458" width="20" style="76" customWidth="1"/>
    <col min="8459" max="8459" width="21" style="76" customWidth="1"/>
    <col min="8460" max="8460" width="15" style="76" customWidth="1"/>
    <col min="8461" max="8464" width="0" style="76" hidden="1" customWidth="1"/>
    <col min="8465" max="8704" width="8.85546875" style="76"/>
    <col min="8705" max="8705" width="7.7109375" style="76" customWidth="1"/>
    <col min="8706" max="8706" width="54.5703125" style="76" customWidth="1"/>
    <col min="8707" max="8712" width="0" style="76" hidden="1" customWidth="1"/>
    <col min="8713" max="8713" width="19" style="76" customWidth="1"/>
    <col min="8714" max="8714" width="20" style="76" customWidth="1"/>
    <col min="8715" max="8715" width="21" style="76" customWidth="1"/>
    <col min="8716" max="8716" width="15" style="76" customWidth="1"/>
    <col min="8717" max="8720" width="0" style="76" hidden="1" customWidth="1"/>
    <col min="8721" max="8960" width="8.85546875" style="76"/>
    <col min="8961" max="8961" width="7.7109375" style="76" customWidth="1"/>
    <col min="8962" max="8962" width="54.5703125" style="76" customWidth="1"/>
    <col min="8963" max="8968" width="0" style="76" hidden="1" customWidth="1"/>
    <col min="8969" max="8969" width="19" style="76" customWidth="1"/>
    <col min="8970" max="8970" width="20" style="76" customWidth="1"/>
    <col min="8971" max="8971" width="21" style="76" customWidth="1"/>
    <col min="8972" max="8972" width="15" style="76" customWidth="1"/>
    <col min="8973" max="8976" width="0" style="76" hidden="1" customWidth="1"/>
    <col min="8977" max="9216" width="8.85546875" style="76"/>
    <col min="9217" max="9217" width="7.7109375" style="76" customWidth="1"/>
    <col min="9218" max="9218" width="54.5703125" style="76" customWidth="1"/>
    <col min="9219" max="9224" width="0" style="76" hidden="1" customWidth="1"/>
    <col min="9225" max="9225" width="19" style="76" customWidth="1"/>
    <col min="9226" max="9226" width="20" style="76" customWidth="1"/>
    <col min="9227" max="9227" width="21" style="76" customWidth="1"/>
    <col min="9228" max="9228" width="15" style="76" customWidth="1"/>
    <col min="9229" max="9232" width="0" style="76" hidden="1" customWidth="1"/>
    <col min="9233" max="9472" width="8.85546875" style="76"/>
    <col min="9473" max="9473" width="7.7109375" style="76" customWidth="1"/>
    <col min="9474" max="9474" width="54.5703125" style="76" customWidth="1"/>
    <col min="9475" max="9480" width="0" style="76" hidden="1" customWidth="1"/>
    <col min="9481" max="9481" width="19" style="76" customWidth="1"/>
    <col min="9482" max="9482" width="20" style="76" customWidth="1"/>
    <col min="9483" max="9483" width="21" style="76" customWidth="1"/>
    <col min="9484" max="9484" width="15" style="76" customWidth="1"/>
    <col min="9485" max="9488" width="0" style="76" hidden="1" customWidth="1"/>
    <col min="9489" max="9728" width="8.85546875" style="76"/>
    <col min="9729" max="9729" width="7.7109375" style="76" customWidth="1"/>
    <col min="9730" max="9730" width="54.5703125" style="76" customWidth="1"/>
    <col min="9731" max="9736" width="0" style="76" hidden="1" customWidth="1"/>
    <col min="9737" max="9737" width="19" style="76" customWidth="1"/>
    <col min="9738" max="9738" width="20" style="76" customWidth="1"/>
    <col min="9739" max="9739" width="21" style="76" customWidth="1"/>
    <col min="9740" max="9740" width="15" style="76" customWidth="1"/>
    <col min="9741" max="9744" width="0" style="76" hidden="1" customWidth="1"/>
    <col min="9745" max="9984" width="8.85546875" style="76"/>
    <col min="9985" max="9985" width="7.7109375" style="76" customWidth="1"/>
    <col min="9986" max="9986" width="54.5703125" style="76" customWidth="1"/>
    <col min="9987" max="9992" width="0" style="76" hidden="1" customWidth="1"/>
    <col min="9993" max="9993" width="19" style="76" customWidth="1"/>
    <col min="9994" max="9994" width="20" style="76" customWidth="1"/>
    <col min="9995" max="9995" width="21" style="76" customWidth="1"/>
    <col min="9996" max="9996" width="15" style="76" customWidth="1"/>
    <col min="9997" max="10000" width="0" style="76" hidden="1" customWidth="1"/>
    <col min="10001" max="10240" width="8.85546875" style="76"/>
    <col min="10241" max="10241" width="7.7109375" style="76" customWidth="1"/>
    <col min="10242" max="10242" width="54.5703125" style="76" customWidth="1"/>
    <col min="10243" max="10248" width="0" style="76" hidden="1" customWidth="1"/>
    <col min="10249" max="10249" width="19" style="76" customWidth="1"/>
    <col min="10250" max="10250" width="20" style="76" customWidth="1"/>
    <col min="10251" max="10251" width="21" style="76" customWidth="1"/>
    <col min="10252" max="10252" width="15" style="76" customWidth="1"/>
    <col min="10253" max="10256" width="0" style="76" hidden="1" customWidth="1"/>
    <col min="10257" max="10496" width="8.85546875" style="76"/>
    <col min="10497" max="10497" width="7.7109375" style="76" customWidth="1"/>
    <col min="10498" max="10498" width="54.5703125" style="76" customWidth="1"/>
    <col min="10499" max="10504" width="0" style="76" hidden="1" customWidth="1"/>
    <col min="10505" max="10505" width="19" style="76" customWidth="1"/>
    <col min="10506" max="10506" width="20" style="76" customWidth="1"/>
    <col min="10507" max="10507" width="21" style="76" customWidth="1"/>
    <col min="10508" max="10508" width="15" style="76" customWidth="1"/>
    <col min="10509" max="10512" width="0" style="76" hidden="1" customWidth="1"/>
    <col min="10513" max="10752" width="8.85546875" style="76"/>
    <col min="10753" max="10753" width="7.7109375" style="76" customWidth="1"/>
    <col min="10754" max="10754" width="54.5703125" style="76" customWidth="1"/>
    <col min="10755" max="10760" width="0" style="76" hidden="1" customWidth="1"/>
    <col min="10761" max="10761" width="19" style="76" customWidth="1"/>
    <col min="10762" max="10762" width="20" style="76" customWidth="1"/>
    <col min="10763" max="10763" width="21" style="76" customWidth="1"/>
    <col min="10764" max="10764" width="15" style="76" customWidth="1"/>
    <col min="10765" max="10768" width="0" style="76" hidden="1" customWidth="1"/>
    <col min="10769" max="11008" width="8.85546875" style="76"/>
    <col min="11009" max="11009" width="7.7109375" style="76" customWidth="1"/>
    <col min="11010" max="11010" width="54.5703125" style="76" customWidth="1"/>
    <col min="11011" max="11016" width="0" style="76" hidden="1" customWidth="1"/>
    <col min="11017" max="11017" width="19" style="76" customWidth="1"/>
    <col min="11018" max="11018" width="20" style="76" customWidth="1"/>
    <col min="11019" max="11019" width="21" style="76" customWidth="1"/>
    <col min="11020" max="11020" width="15" style="76" customWidth="1"/>
    <col min="11021" max="11024" width="0" style="76" hidden="1" customWidth="1"/>
    <col min="11025" max="11264" width="8.85546875" style="76"/>
    <col min="11265" max="11265" width="7.7109375" style="76" customWidth="1"/>
    <col min="11266" max="11266" width="54.5703125" style="76" customWidth="1"/>
    <col min="11267" max="11272" width="0" style="76" hidden="1" customWidth="1"/>
    <col min="11273" max="11273" width="19" style="76" customWidth="1"/>
    <col min="11274" max="11274" width="20" style="76" customWidth="1"/>
    <col min="11275" max="11275" width="21" style="76" customWidth="1"/>
    <col min="11276" max="11276" width="15" style="76" customWidth="1"/>
    <col min="11277" max="11280" width="0" style="76" hidden="1" customWidth="1"/>
    <col min="11281" max="11520" width="8.85546875" style="76"/>
    <col min="11521" max="11521" width="7.7109375" style="76" customWidth="1"/>
    <col min="11522" max="11522" width="54.5703125" style="76" customWidth="1"/>
    <col min="11523" max="11528" width="0" style="76" hidden="1" customWidth="1"/>
    <col min="11529" max="11529" width="19" style="76" customWidth="1"/>
    <col min="11530" max="11530" width="20" style="76" customWidth="1"/>
    <col min="11531" max="11531" width="21" style="76" customWidth="1"/>
    <col min="11532" max="11532" width="15" style="76" customWidth="1"/>
    <col min="11533" max="11536" width="0" style="76" hidden="1" customWidth="1"/>
    <col min="11537" max="11776" width="8.85546875" style="76"/>
    <col min="11777" max="11777" width="7.7109375" style="76" customWidth="1"/>
    <col min="11778" max="11778" width="54.5703125" style="76" customWidth="1"/>
    <col min="11779" max="11784" width="0" style="76" hidden="1" customWidth="1"/>
    <col min="11785" max="11785" width="19" style="76" customWidth="1"/>
    <col min="11786" max="11786" width="20" style="76" customWidth="1"/>
    <col min="11787" max="11787" width="21" style="76" customWidth="1"/>
    <col min="11788" max="11788" width="15" style="76" customWidth="1"/>
    <col min="11789" max="11792" width="0" style="76" hidden="1" customWidth="1"/>
    <col min="11793" max="12032" width="8.85546875" style="76"/>
    <col min="12033" max="12033" width="7.7109375" style="76" customWidth="1"/>
    <col min="12034" max="12034" width="54.5703125" style="76" customWidth="1"/>
    <col min="12035" max="12040" width="0" style="76" hidden="1" customWidth="1"/>
    <col min="12041" max="12041" width="19" style="76" customWidth="1"/>
    <col min="12042" max="12042" width="20" style="76" customWidth="1"/>
    <col min="12043" max="12043" width="21" style="76" customWidth="1"/>
    <col min="12044" max="12044" width="15" style="76" customWidth="1"/>
    <col min="12045" max="12048" width="0" style="76" hidden="1" customWidth="1"/>
    <col min="12049" max="12288" width="8.85546875" style="76"/>
    <col min="12289" max="12289" width="7.7109375" style="76" customWidth="1"/>
    <col min="12290" max="12290" width="54.5703125" style="76" customWidth="1"/>
    <col min="12291" max="12296" width="0" style="76" hidden="1" customWidth="1"/>
    <col min="12297" max="12297" width="19" style="76" customWidth="1"/>
    <col min="12298" max="12298" width="20" style="76" customWidth="1"/>
    <col min="12299" max="12299" width="21" style="76" customWidth="1"/>
    <col min="12300" max="12300" width="15" style="76" customWidth="1"/>
    <col min="12301" max="12304" width="0" style="76" hidden="1" customWidth="1"/>
    <col min="12305" max="12544" width="8.85546875" style="76"/>
    <col min="12545" max="12545" width="7.7109375" style="76" customWidth="1"/>
    <col min="12546" max="12546" width="54.5703125" style="76" customWidth="1"/>
    <col min="12547" max="12552" width="0" style="76" hidden="1" customWidth="1"/>
    <col min="12553" max="12553" width="19" style="76" customWidth="1"/>
    <col min="12554" max="12554" width="20" style="76" customWidth="1"/>
    <col min="12555" max="12555" width="21" style="76" customWidth="1"/>
    <col min="12556" max="12556" width="15" style="76" customWidth="1"/>
    <col min="12557" max="12560" width="0" style="76" hidden="1" customWidth="1"/>
    <col min="12561" max="12800" width="8.85546875" style="76"/>
    <col min="12801" max="12801" width="7.7109375" style="76" customWidth="1"/>
    <col min="12802" max="12802" width="54.5703125" style="76" customWidth="1"/>
    <col min="12803" max="12808" width="0" style="76" hidden="1" customWidth="1"/>
    <col min="12809" max="12809" width="19" style="76" customWidth="1"/>
    <col min="12810" max="12810" width="20" style="76" customWidth="1"/>
    <col min="12811" max="12811" width="21" style="76" customWidth="1"/>
    <col min="12812" max="12812" width="15" style="76" customWidth="1"/>
    <col min="12813" max="12816" width="0" style="76" hidden="1" customWidth="1"/>
    <col min="12817" max="13056" width="8.85546875" style="76"/>
    <col min="13057" max="13057" width="7.7109375" style="76" customWidth="1"/>
    <col min="13058" max="13058" width="54.5703125" style="76" customWidth="1"/>
    <col min="13059" max="13064" width="0" style="76" hidden="1" customWidth="1"/>
    <col min="13065" max="13065" width="19" style="76" customWidth="1"/>
    <col min="13066" max="13066" width="20" style="76" customWidth="1"/>
    <col min="13067" max="13067" width="21" style="76" customWidth="1"/>
    <col min="13068" max="13068" width="15" style="76" customWidth="1"/>
    <col min="13069" max="13072" width="0" style="76" hidden="1" customWidth="1"/>
    <col min="13073" max="13312" width="8.85546875" style="76"/>
    <col min="13313" max="13313" width="7.7109375" style="76" customWidth="1"/>
    <col min="13314" max="13314" width="54.5703125" style="76" customWidth="1"/>
    <col min="13315" max="13320" width="0" style="76" hidden="1" customWidth="1"/>
    <col min="13321" max="13321" width="19" style="76" customWidth="1"/>
    <col min="13322" max="13322" width="20" style="76" customWidth="1"/>
    <col min="13323" max="13323" width="21" style="76" customWidth="1"/>
    <col min="13324" max="13324" width="15" style="76" customWidth="1"/>
    <col min="13325" max="13328" width="0" style="76" hidden="1" customWidth="1"/>
    <col min="13329" max="13568" width="8.85546875" style="76"/>
    <col min="13569" max="13569" width="7.7109375" style="76" customWidth="1"/>
    <col min="13570" max="13570" width="54.5703125" style="76" customWidth="1"/>
    <col min="13571" max="13576" width="0" style="76" hidden="1" customWidth="1"/>
    <col min="13577" max="13577" width="19" style="76" customWidth="1"/>
    <col min="13578" max="13578" width="20" style="76" customWidth="1"/>
    <col min="13579" max="13579" width="21" style="76" customWidth="1"/>
    <col min="13580" max="13580" width="15" style="76" customWidth="1"/>
    <col min="13581" max="13584" width="0" style="76" hidden="1" customWidth="1"/>
    <col min="13585" max="13824" width="8.85546875" style="76"/>
    <col min="13825" max="13825" width="7.7109375" style="76" customWidth="1"/>
    <col min="13826" max="13826" width="54.5703125" style="76" customWidth="1"/>
    <col min="13827" max="13832" width="0" style="76" hidden="1" customWidth="1"/>
    <col min="13833" max="13833" width="19" style="76" customWidth="1"/>
    <col min="13834" max="13834" width="20" style="76" customWidth="1"/>
    <col min="13835" max="13835" width="21" style="76" customWidth="1"/>
    <col min="13836" max="13836" width="15" style="76" customWidth="1"/>
    <col min="13837" max="13840" width="0" style="76" hidden="1" customWidth="1"/>
    <col min="13841" max="14080" width="8.85546875" style="76"/>
    <col min="14081" max="14081" width="7.7109375" style="76" customWidth="1"/>
    <col min="14082" max="14082" width="54.5703125" style="76" customWidth="1"/>
    <col min="14083" max="14088" width="0" style="76" hidden="1" customWidth="1"/>
    <col min="14089" max="14089" width="19" style="76" customWidth="1"/>
    <col min="14090" max="14090" width="20" style="76" customWidth="1"/>
    <col min="14091" max="14091" width="21" style="76" customWidth="1"/>
    <col min="14092" max="14092" width="15" style="76" customWidth="1"/>
    <col min="14093" max="14096" width="0" style="76" hidden="1" customWidth="1"/>
    <col min="14097" max="14336" width="8.85546875" style="76"/>
    <col min="14337" max="14337" width="7.7109375" style="76" customWidth="1"/>
    <col min="14338" max="14338" width="54.5703125" style="76" customWidth="1"/>
    <col min="14339" max="14344" width="0" style="76" hidden="1" customWidth="1"/>
    <col min="14345" max="14345" width="19" style="76" customWidth="1"/>
    <col min="14346" max="14346" width="20" style="76" customWidth="1"/>
    <col min="14347" max="14347" width="21" style="76" customWidth="1"/>
    <col min="14348" max="14348" width="15" style="76" customWidth="1"/>
    <col min="14349" max="14352" width="0" style="76" hidden="1" customWidth="1"/>
    <col min="14353" max="14592" width="8.85546875" style="76"/>
    <col min="14593" max="14593" width="7.7109375" style="76" customWidth="1"/>
    <col min="14594" max="14594" width="54.5703125" style="76" customWidth="1"/>
    <col min="14595" max="14600" width="0" style="76" hidden="1" customWidth="1"/>
    <col min="14601" max="14601" width="19" style="76" customWidth="1"/>
    <col min="14602" max="14602" width="20" style="76" customWidth="1"/>
    <col min="14603" max="14603" width="21" style="76" customWidth="1"/>
    <col min="14604" max="14604" width="15" style="76" customWidth="1"/>
    <col min="14605" max="14608" width="0" style="76" hidden="1" customWidth="1"/>
    <col min="14609" max="14848" width="8.85546875" style="76"/>
    <col min="14849" max="14849" width="7.7109375" style="76" customWidth="1"/>
    <col min="14850" max="14850" width="54.5703125" style="76" customWidth="1"/>
    <col min="14851" max="14856" width="0" style="76" hidden="1" customWidth="1"/>
    <col min="14857" max="14857" width="19" style="76" customWidth="1"/>
    <col min="14858" max="14858" width="20" style="76" customWidth="1"/>
    <col min="14859" max="14859" width="21" style="76" customWidth="1"/>
    <col min="14860" max="14860" width="15" style="76" customWidth="1"/>
    <col min="14861" max="14864" width="0" style="76" hidden="1" customWidth="1"/>
    <col min="14865" max="15104" width="8.85546875" style="76"/>
    <col min="15105" max="15105" width="7.7109375" style="76" customWidth="1"/>
    <col min="15106" max="15106" width="54.5703125" style="76" customWidth="1"/>
    <col min="15107" max="15112" width="0" style="76" hidden="1" customWidth="1"/>
    <col min="15113" max="15113" width="19" style="76" customWidth="1"/>
    <col min="15114" max="15114" width="20" style="76" customWidth="1"/>
    <col min="15115" max="15115" width="21" style="76" customWidth="1"/>
    <col min="15116" max="15116" width="15" style="76" customWidth="1"/>
    <col min="15117" max="15120" width="0" style="76" hidden="1" customWidth="1"/>
    <col min="15121" max="15360" width="8.85546875" style="76"/>
    <col min="15361" max="15361" width="7.7109375" style="76" customWidth="1"/>
    <col min="15362" max="15362" width="54.5703125" style="76" customWidth="1"/>
    <col min="15363" max="15368" width="0" style="76" hidden="1" customWidth="1"/>
    <col min="15369" max="15369" width="19" style="76" customWidth="1"/>
    <col min="15370" max="15370" width="20" style="76" customWidth="1"/>
    <col min="15371" max="15371" width="21" style="76" customWidth="1"/>
    <col min="15372" max="15372" width="15" style="76" customWidth="1"/>
    <col min="15373" max="15376" width="0" style="76" hidden="1" customWidth="1"/>
    <col min="15377" max="15616" width="8.85546875" style="76"/>
    <col min="15617" max="15617" width="7.7109375" style="76" customWidth="1"/>
    <col min="15618" max="15618" width="54.5703125" style="76" customWidth="1"/>
    <col min="15619" max="15624" width="0" style="76" hidden="1" customWidth="1"/>
    <col min="15625" max="15625" width="19" style="76" customWidth="1"/>
    <col min="15626" max="15626" width="20" style="76" customWidth="1"/>
    <col min="15627" max="15627" width="21" style="76" customWidth="1"/>
    <col min="15628" max="15628" width="15" style="76" customWidth="1"/>
    <col min="15629" max="15632" width="0" style="76" hidden="1" customWidth="1"/>
    <col min="15633" max="15872" width="8.85546875" style="76"/>
    <col min="15873" max="15873" width="7.7109375" style="76" customWidth="1"/>
    <col min="15874" max="15874" width="54.5703125" style="76" customWidth="1"/>
    <col min="15875" max="15880" width="0" style="76" hidden="1" customWidth="1"/>
    <col min="15881" max="15881" width="19" style="76" customWidth="1"/>
    <col min="15882" max="15882" width="20" style="76" customWidth="1"/>
    <col min="15883" max="15883" width="21" style="76" customWidth="1"/>
    <col min="15884" max="15884" width="15" style="76" customWidth="1"/>
    <col min="15885" max="15888" width="0" style="76" hidden="1" customWidth="1"/>
    <col min="15889" max="16128" width="8.85546875" style="76"/>
    <col min="16129" max="16129" width="7.7109375" style="76" customWidth="1"/>
    <col min="16130" max="16130" width="54.5703125" style="76" customWidth="1"/>
    <col min="16131" max="16136" width="0" style="76" hidden="1" customWidth="1"/>
    <col min="16137" max="16137" width="19" style="76" customWidth="1"/>
    <col min="16138" max="16138" width="20" style="76" customWidth="1"/>
    <col min="16139" max="16139" width="21" style="76" customWidth="1"/>
    <col min="16140" max="16140" width="15" style="76" customWidth="1"/>
    <col min="16141" max="16144" width="0" style="76" hidden="1" customWidth="1"/>
    <col min="16145" max="16384" width="8.85546875" style="76"/>
  </cols>
  <sheetData>
    <row r="1" spans="1:17" ht="18" customHeight="1" x14ac:dyDescent="0.2">
      <c r="J1" s="79"/>
      <c r="K1" s="600" t="s">
        <v>1230</v>
      </c>
      <c r="L1" s="600"/>
      <c r="O1" s="600" t="s">
        <v>955</v>
      </c>
      <c r="P1" s="600"/>
    </row>
    <row r="2" spans="1:17" ht="51" customHeight="1" x14ac:dyDescent="0.25">
      <c r="B2" s="80"/>
      <c r="C2" s="81"/>
      <c r="D2" s="82"/>
      <c r="E2" s="82"/>
      <c r="F2" s="82"/>
      <c r="G2" s="82"/>
      <c r="H2" s="82"/>
      <c r="K2" s="601" t="s">
        <v>1194</v>
      </c>
      <c r="L2" s="601"/>
      <c r="O2" s="503" t="s">
        <v>446</v>
      </c>
      <c r="P2" s="503"/>
      <c r="Q2" s="42"/>
    </row>
    <row r="3" spans="1:17" ht="18.75" customHeight="1" x14ac:dyDescent="0.25">
      <c r="B3" s="80"/>
      <c r="C3" s="81"/>
      <c r="D3" s="83"/>
      <c r="E3" s="83"/>
      <c r="F3" s="83"/>
      <c r="G3" s="83"/>
      <c r="H3" s="83"/>
      <c r="P3" s="42"/>
      <c r="Q3" s="42"/>
    </row>
    <row r="4" spans="1:17" ht="57.75" customHeight="1" x14ac:dyDescent="0.2">
      <c r="A4" s="602" t="s">
        <v>1206</v>
      </c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283"/>
      <c r="N4" s="283"/>
      <c r="O4" s="283"/>
      <c r="P4" s="283"/>
    </row>
    <row r="5" spans="1:17" ht="17.45" customHeight="1" x14ac:dyDescent="0.2">
      <c r="B5" s="84"/>
      <c r="C5" s="85"/>
      <c r="D5" s="85"/>
      <c r="E5" s="85"/>
      <c r="F5" s="85"/>
      <c r="G5" s="85"/>
      <c r="H5" s="76"/>
    </row>
    <row r="6" spans="1:17" ht="17.25" customHeight="1" x14ac:dyDescent="0.2">
      <c r="B6" s="84"/>
      <c r="C6" s="174"/>
      <c r="D6" s="174"/>
      <c r="E6" s="174"/>
      <c r="F6" s="174"/>
      <c r="G6" s="174"/>
      <c r="H6" s="76"/>
      <c r="L6" s="76" t="s">
        <v>549</v>
      </c>
      <c r="P6" s="175" t="s">
        <v>549</v>
      </c>
    </row>
    <row r="7" spans="1:17" s="235" customFormat="1" ht="31.7" customHeight="1" x14ac:dyDescent="0.2">
      <c r="A7" s="596" t="s">
        <v>567</v>
      </c>
      <c r="B7" s="596" t="s">
        <v>568</v>
      </c>
      <c r="C7" s="321">
        <v>2008</v>
      </c>
      <c r="D7" s="321">
        <v>2010</v>
      </c>
      <c r="E7" s="321">
        <v>2010</v>
      </c>
      <c r="F7" s="321" t="s">
        <v>569</v>
      </c>
      <c r="G7" s="321" t="s">
        <v>570</v>
      </c>
      <c r="H7" s="322">
        <v>2011</v>
      </c>
      <c r="I7" s="597" t="s">
        <v>1048</v>
      </c>
      <c r="J7" s="598"/>
      <c r="K7" s="598"/>
      <c r="L7" s="599"/>
      <c r="M7" s="597" t="s">
        <v>956</v>
      </c>
      <c r="N7" s="598"/>
      <c r="O7" s="598"/>
      <c r="P7" s="599"/>
    </row>
    <row r="8" spans="1:17" s="235" customFormat="1" ht="63" customHeight="1" x14ac:dyDescent="0.2">
      <c r="A8" s="596"/>
      <c r="B8" s="596"/>
      <c r="C8" s="321"/>
      <c r="D8" s="321"/>
      <c r="E8" s="321"/>
      <c r="F8" s="321"/>
      <c r="G8" s="321"/>
      <c r="H8" s="322"/>
      <c r="I8" s="322" t="s">
        <v>571</v>
      </c>
      <c r="J8" s="322" t="s">
        <v>572</v>
      </c>
      <c r="K8" s="323" t="s">
        <v>573</v>
      </c>
      <c r="L8" s="323" t="s">
        <v>574</v>
      </c>
      <c r="M8" s="322" t="s">
        <v>571</v>
      </c>
      <c r="N8" s="322" t="s">
        <v>572</v>
      </c>
      <c r="O8" s="323" t="s">
        <v>573</v>
      </c>
      <c r="P8" s="323" t="s">
        <v>574</v>
      </c>
    </row>
    <row r="9" spans="1:17" ht="13.5" customHeight="1" x14ac:dyDescent="0.2">
      <c r="A9" s="281">
        <v>1</v>
      </c>
      <c r="B9" s="281">
        <v>2</v>
      </c>
      <c r="C9" s="176"/>
      <c r="D9" s="176"/>
      <c r="E9" s="176"/>
      <c r="F9" s="176"/>
      <c r="G9" s="176"/>
      <c r="H9" s="281"/>
      <c r="I9" s="281">
        <v>3</v>
      </c>
      <c r="J9" s="281">
        <v>4</v>
      </c>
      <c r="K9" s="281">
        <v>5</v>
      </c>
      <c r="L9" s="281">
        <v>6</v>
      </c>
      <c r="M9" s="281">
        <v>3</v>
      </c>
      <c r="N9" s="281">
        <v>4</v>
      </c>
      <c r="O9" s="281">
        <v>5</v>
      </c>
      <c r="P9" s="281">
        <v>6</v>
      </c>
    </row>
    <row r="10" spans="1:17" s="235" customFormat="1" ht="21" customHeight="1" x14ac:dyDescent="0.2">
      <c r="A10" s="232"/>
      <c r="B10" s="233" t="s">
        <v>399</v>
      </c>
      <c r="C10" s="234"/>
      <c r="D10" s="234"/>
      <c r="E10" s="234"/>
      <c r="F10" s="234"/>
      <c r="G10" s="234"/>
      <c r="H10" s="234"/>
      <c r="I10" s="420">
        <f>J10+K10+L10</f>
        <v>9049.52</v>
      </c>
      <c r="J10" s="284">
        <f t="shared" ref="J10:K10" si="0">J11</f>
        <v>0</v>
      </c>
      <c r="K10" s="284">
        <f t="shared" si="0"/>
        <v>0</v>
      </c>
      <c r="L10" s="420">
        <f>L11</f>
        <v>9049.52</v>
      </c>
      <c r="M10" s="284" t="e">
        <f>N10+O10+P10</f>
        <v>#REF!</v>
      </c>
      <c r="N10" s="284" t="e">
        <f>#REF!</f>
        <v>#REF!</v>
      </c>
      <c r="O10" s="284" t="e">
        <f>#REF!</f>
        <v>#REF!</v>
      </c>
      <c r="P10" s="284" t="e">
        <f>#REF!</f>
        <v>#REF!</v>
      </c>
    </row>
    <row r="11" spans="1:17" ht="24.75" customHeight="1" x14ac:dyDescent="0.2">
      <c r="A11" s="182"/>
      <c r="B11" s="31" t="s">
        <v>720</v>
      </c>
      <c r="C11" s="178"/>
      <c r="D11" s="178"/>
      <c r="E11" s="178"/>
      <c r="F11" s="178"/>
      <c r="G11" s="178"/>
      <c r="H11" s="178"/>
      <c r="I11" s="419">
        <f>J11+K11+L11</f>
        <v>9049.52</v>
      </c>
      <c r="J11" s="183">
        <f t="shared" ref="J11:K11" si="1">J12+J13+J14+J15+J16+J17+J19</f>
        <v>0</v>
      </c>
      <c r="K11" s="183">
        <f t="shared" si="1"/>
        <v>0</v>
      </c>
      <c r="L11" s="419">
        <f>L12+L13+L14+L15+L16+L17+L18+L19</f>
        <v>9049.52</v>
      </c>
      <c r="M11" s="183" t="e">
        <f t="shared" ref="M11:M17" si="2">N11+O11+P11</f>
        <v>#REF!</v>
      </c>
      <c r="N11" s="183" t="e">
        <f>N12+N13+N14+N15+#REF!+N16+N17</f>
        <v>#REF!</v>
      </c>
      <c r="O11" s="183" t="e">
        <f>O12+O13+O14+O15+#REF!+O16+O17</f>
        <v>#REF!</v>
      </c>
      <c r="P11" s="183" t="e">
        <f>P12+P13+P14+P15+#REF!+P16+P17</f>
        <v>#REF!</v>
      </c>
      <c r="Q11" s="96"/>
    </row>
    <row r="12" spans="1:17" ht="14.25" customHeight="1" x14ac:dyDescent="0.2">
      <c r="A12" s="182" t="s">
        <v>561</v>
      </c>
      <c r="B12" s="184" t="s">
        <v>705</v>
      </c>
      <c r="C12" s="281"/>
      <c r="D12" s="281"/>
      <c r="E12" s="281"/>
      <c r="F12" s="281"/>
      <c r="G12" s="281"/>
      <c r="H12" s="281"/>
      <c r="I12" s="419">
        <f t="shared" ref="I12:I19" si="3">J12+K12+L12</f>
        <v>2130.3000000000002</v>
      </c>
      <c r="J12" s="183">
        <v>0</v>
      </c>
      <c r="K12" s="183">
        <v>0</v>
      </c>
      <c r="L12" s="419">
        <v>2130.3000000000002</v>
      </c>
      <c r="M12" s="183">
        <f t="shared" si="2"/>
        <v>1105.4000000000001</v>
      </c>
      <c r="N12" s="183"/>
      <c r="O12" s="185"/>
      <c r="P12" s="285">
        <v>1105.4000000000001</v>
      </c>
    </row>
    <row r="13" spans="1:17" ht="14.25" customHeight="1" x14ac:dyDescent="0.2">
      <c r="A13" s="182" t="s">
        <v>563</v>
      </c>
      <c r="B13" s="184" t="s">
        <v>703</v>
      </c>
      <c r="C13" s="281"/>
      <c r="D13" s="281"/>
      <c r="E13" s="281"/>
      <c r="F13" s="281"/>
      <c r="G13" s="281"/>
      <c r="H13" s="281"/>
      <c r="I13" s="419">
        <f t="shared" si="3"/>
        <v>596.70000000000005</v>
      </c>
      <c r="J13" s="183">
        <v>0</v>
      </c>
      <c r="K13" s="185">
        <v>0</v>
      </c>
      <c r="L13" s="424">
        <v>596.70000000000005</v>
      </c>
      <c r="M13" s="183">
        <f t="shared" si="2"/>
        <v>0</v>
      </c>
      <c r="N13" s="183"/>
      <c r="O13" s="185"/>
      <c r="P13" s="285"/>
    </row>
    <row r="14" spans="1:17" ht="14.25" customHeight="1" x14ac:dyDescent="0.2">
      <c r="A14" s="182" t="s">
        <v>565</v>
      </c>
      <c r="B14" s="184" t="s">
        <v>704</v>
      </c>
      <c r="C14" s="281"/>
      <c r="D14" s="281"/>
      <c r="E14" s="281"/>
      <c r="F14" s="281"/>
      <c r="G14" s="281"/>
      <c r="H14" s="281"/>
      <c r="I14" s="419">
        <f t="shared" si="3"/>
        <v>856.3</v>
      </c>
      <c r="J14" s="183">
        <v>0</v>
      </c>
      <c r="K14" s="185">
        <v>0</v>
      </c>
      <c r="L14" s="424">
        <v>856.3</v>
      </c>
      <c r="M14" s="183">
        <f t="shared" si="2"/>
        <v>0</v>
      </c>
      <c r="N14" s="183"/>
      <c r="O14" s="185"/>
      <c r="P14" s="285"/>
    </row>
    <row r="15" spans="1:17" ht="14.25" customHeight="1" x14ac:dyDescent="0.2">
      <c r="A15" s="182" t="s">
        <v>595</v>
      </c>
      <c r="B15" s="184" t="s">
        <v>707</v>
      </c>
      <c r="C15" s="281"/>
      <c r="D15" s="281"/>
      <c r="E15" s="281"/>
      <c r="F15" s="281"/>
      <c r="G15" s="281"/>
      <c r="H15" s="281"/>
      <c r="I15" s="419">
        <f t="shared" si="3"/>
        <v>511</v>
      </c>
      <c r="J15" s="183">
        <v>0</v>
      </c>
      <c r="K15" s="185">
        <v>0</v>
      </c>
      <c r="L15" s="424">
        <v>511</v>
      </c>
      <c r="M15" s="183">
        <f t="shared" si="2"/>
        <v>1000</v>
      </c>
      <c r="N15" s="183"/>
      <c r="O15" s="185"/>
      <c r="P15" s="285">
        <v>1000</v>
      </c>
    </row>
    <row r="16" spans="1:17" ht="14.25" customHeight="1" x14ac:dyDescent="0.2">
      <c r="A16" s="182" t="s">
        <v>596</v>
      </c>
      <c r="B16" s="184" t="s">
        <v>708</v>
      </c>
      <c r="C16" s="281"/>
      <c r="D16" s="281"/>
      <c r="E16" s="281"/>
      <c r="F16" s="281"/>
      <c r="G16" s="281"/>
      <c r="H16" s="281"/>
      <c r="I16" s="419">
        <f t="shared" si="3"/>
        <v>530.4</v>
      </c>
      <c r="J16" s="183">
        <v>0</v>
      </c>
      <c r="K16" s="185">
        <v>0</v>
      </c>
      <c r="L16" s="424">
        <v>530.4</v>
      </c>
      <c r="M16" s="183">
        <f t="shared" si="2"/>
        <v>650</v>
      </c>
      <c r="N16" s="183"/>
      <c r="O16" s="185"/>
      <c r="P16" s="285">
        <v>650</v>
      </c>
    </row>
    <row r="17" spans="1:16" ht="14.25" customHeight="1" x14ac:dyDescent="0.2">
      <c r="A17" s="182" t="s">
        <v>597</v>
      </c>
      <c r="B17" s="285" t="s">
        <v>706</v>
      </c>
      <c r="C17" s="281"/>
      <c r="D17" s="281"/>
      <c r="E17" s="281"/>
      <c r="F17" s="281"/>
      <c r="G17" s="281"/>
      <c r="H17" s="281"/>
      <c r="I17" s="419">
        <f t="shared" si="3"/>
        <v>483.42</v>
      </c>
      <c r="J17" s="183">
        <v>0</v>
      </c>
      <c r="K17" s="185">
        <v>0</v>
      </c>
      <c r="L17" s="424">
        <v>483.42</v>
      </c>
      <c r="M17" s="183">
        <f t="shared" si="2"/>
        <v>0</v>
      </c>
      <c r="N17" s="183"/>
      <c r="O17" s="185"/>
      <c r="P17" s="285">
        <v>0</v>
      </c>
    </row>
    <row r="18" spans="1:16" ht="14.25" customHeight="1" x14ac:dyDescent="0.2">
      <c r="A18" s="182" t="s">
        <v>1041</v>
      </c>
      <c r="B18" s="285" t="s">
        <v>702</v>
      </c>
      <c r="C18" s="411"/>
      <c r="D18" s="411"/>
      <c r="E18" s="411"/>
      <c r="F18" s="411"/>
      <c r="G18" s="411"/>
      <c r="H18" s="411"/>
      <c r="I18" s="419">
        <f t="shared" si="3"/>
        <v>707.2</v>
      </c>
      <c r="J18" s="183">
        <v>0</v>
      </c>
      <c r="K18" s="185">
        <v>0</v>
      </c>
      <c r="L18" s="424">
        <v>707.2</v>
      </c>
      <c r="M18" s="401"/>
      <c r="N18" s="401"/>
      <c r="O18" s="402"/>
      <c r="P18" s="83"/>
    </row>
    <row r="19" spans="1:16" ht="14.25" customHeight="1" x14ac:dyDescent="0.2">
      <c r="A19" s="182" t="s">
        <v>1139</v>
      </c>
      <c r="B19" s="285" t="s">
        <v>1042</v>
      </c>
      <c r="C19" s="400"/>
      <c r="D19" s="400"/>
      <c r="E19" s="400"/>
      <c r="F19" s="400"/>
      <c r="G19" s="400"/>
      <c r="H19" s="400"/>
      <c r="I19" s="183">
        <f t="shared" si="3"/>
        <v>3234.2</v>
      </c>
      <c r="J19" s="183">
        <v>0</v>
      </c>
      <c r="K19" s="185">
        <v>0</v>
      </c>
      <c r="L19" s="409">
        <v>3234.2</v>
      </c>
      <c r="M19" s="401"/>
      <c r="N19" s="401"/>
      <c r="O19" s="402"/>
      <c r="P19" s="83"/>
    </row>
    <row r="20" spans="1:16" ht="15.75" x14ac:dyDescent="0.2">
      <c r="A20" s="94"/>
      <c r="B20" s="91"/>
      <c r="C20" s="92"/>
      <c r="D20" s="92"/>
      <c r="E20" s="92"/>
      <c r="F20" s="92"/>
      <c r="G20" s="92"/>
      <c r="H20" s="92"/>
      <c r="I20" s="90"/>
      <c r="J20" s="90"/>
      <c r="K20" s="90"/>
      <c r="L20" s="90"/>
      <c r="M20" s="90"/>
    </row>
    <row r="21" spans="1:16" ht="15.75" x14ac:dyDescent="0.2">
      <c r="A21" s="95"/>
      <c r="B21" s="91"/>
      <c r="C21" s="92"/>
      <c r="D21" s="92"/>
      <c r="E21" s="92"/>
      <c r="F21" s="92"/>
      <c r="G21" s="92"/>
      <c r="H21" s="92"/>
    </row>
    <row r="22" spans="1:16" ht="15.75" x14ac:dyDescent="0.2">
      <c r="A22" s="95"/>
      <c r="B22" s="91"/>
      <c r="C22" s="92"/>
      <c r="D22" s="92"/>
      <c r="E22" s="92"/>
      <c r="F22" s="92"/>
      <c r="G22" s="92"/>
      <c r="H22" s="92"/>
    </row>
    <row r="23" spans="1:16" ht="15.75" x14ac:dyDescent="0.2">
      <c r="A23" s="95"/>
      <c r="B23" s="91"/>
      <c r="C23" s="92"/>
      <c r="D23" s="92"/>
      <c r="E23" s="92"/>
      <c r="F23" s="92"/>
      <c r="G23" s="92"/>
      <c r="H23" s="92"/>
    </row>
    <row r="24" spans="1:16" ht="15.75" x14ac:dyDescent="0.2">
      <c r="A24" s="95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95"/>
      <c r="B25" s="91"/>
      <c r="C25" s="92"/>
      <c r="D25" s="92"/>
      <c r="E25" s="92"/>
      <c r="F25" s="92"/>
      <c r="G25" s="92"/>
      <c r="H25" s="92"/>
    </row>
    <row r="26" spans="1:16" ht="15.75" x14ac:dyDescent="0.2">
      <c r="A26" s="95"/>
      <c r="B26" s="91"/>
      <c r="C26" s="92"/>
      <c r="D26" s="92"/>
      <c r="E26" s="92"/>
      <c r="F26" s="92"/>
      <c r="G26" s="92"/>
      <c r="H26" s="92"/>
    </row>
    <row r="27" spans="1:16" ht="15.75" x14ac:dyDescent="0.2">
      <c r="A27" s="95"/>
      <c r="B27" s="91"/>
      <c r="C27" s="92"/>
      <c r="D27" s="92"/>
      <c r="E27" s="92"/>
      <c r="F27" s="92"/>
      <c r="G27" s="92"/>
      <c r="H27" s="92"/>
    </row>
    <row r="28" spans="1:16" ht="15.75" x14ac:dyDescent="0.2">
      <c r="A28" s="95"/>
      <c r="B28" s="91"/>
      <c r="C28" s="92"/>
      <c r="D28" s="92"/>
      <c r="E28" s="92"/>
      <c r="F28" s="92"/>
      <c r="G28" s="92"/>
      <c r="H28" s="92"/>
    </row>
    <row r="29" spans="1:16" ht="15.75" x14ac:dyDescent="0.2">
      <c r="A29" s="86"/>
      <c r="B29" s="91"/>
      <c r="C29" s="92"/>
      <c r="D29" s="92"/>
      <c r="E29" s="92"/>
      <c r="F29" s="92"/>
      <c r="G29" s="92"/>
      <c r="H29" s="92"/>
    </row>
    <row r="30" spans="1:16" ht="15.75" x14ac:dyDescent="0.2">
      <c r="B30" s="91"/>
      <c r="C30" s="92"/>
      <c r="D30" s="92"/>
      <c r="E30" s="92"/>
      <c r="F30" s="92"/>
      <c r="G30" s="92"/>
      <c r="H30" s="92"/>
    </row>
    <row r="31" spans="1:16" ht="15.75" x14ac:dyDescent="0.2">
      <c r="B31" s="91"/>
      <c r="C31" s="92"/>
      <c r="D31" s="92"/>
      <c r="E31" s="92"/>
      <c r="F31" s="92"/>
      <c r="G31" s="92"/>
      <c r="H31" s="92"/>
    </row>
    <row r="32" spans="1:16" ht="15.75" x14ac:dyDescent="0.2">
      <c r="B32" s="91"/>
      <c r="C32" s="92"/>
      <c r="D32" s="92"/>
      <c r="E32" s="92"/>
      <c r="F32" s="92"/>
      <c r="G32" s="92"/>
      <c r="H32" s="92"/>
    </row>
    <row r="33" spans="2:8" ht="15.75" x14ac:dyDescent="0.2">
      <c r="B33" s="91"/>
      <c r="C33" s="92"/>
      <c r="D33" s="92"/>
      <c r="E33" s="92"/>
      <c r="F33" s="92"/>
      <c r="G33" s="92"/>
      <c r="H33" s="92"/>
    </row>
    <row r="34" spans="2:8" ht="15.75" x14ac:dyDescent="0.2">
      <c r="B34" s="91"/>
      <c r="C34" s="92"/>
      <c r="D34" s="92"/>
      <c r="E34" s="92"/>
      <c r="F34" s="92"/>
      <c r="G34" s="92"/>
      <c r="H34" s="92"/>
    </row>
    <row r="35" spans="2:8" ht="15.75" x14ac:dyDescent="0.2">
      <c r="B35" s="91"/>
      <c r="C35" s="92"/>
      <c r="D35" s="92"/>
      <c r="E35" s="92"/>
      <c r="F35" s="92"/>
      <c r="G35" s="92"/>
      <c r="H35" s="92"/>
    </row>
    <row r="36" spans="2:8" ht="15.75" x14ac:dyDescent="0.2">
      <c r="B36" s="91"/>
      <c r="C36" s="92"/>
      <c r="D36" s="92"/>
      <c r="E36" s="92"/>
      <c r="F36" s="92"/>
      <c r="G36" s="92"/>
      <c r="H36" s="92"/>
    </row>
    <row r="37" spans="2:8" ht="15.75" x14ac:dyDescent="0.2">
      <c r="B37" s="91"/>
      <c r="C37" s="92"/>
      <c r="D37" s="92"/>
      <c r="E37" s="92"/>
      <c r="F37" s="92"/>
      <c r="G37" s="92"/>
      <c r="H37" s="92"/>
    </row>
    <row r="38" spans="2:8" ht="15.75" x14ac:dyDescent="0.2">
      <c r="B38" s="91"/>
      <c r="C38" s="92"/>
      <c r="D38" s="92"/>
      <c r="E38" s="92"/>
      <c r="F38" s="92"/>
      <c r="G38" s="92"/>
      <c r="H38" s="92"/>
    </row>
    <row r="39" spans="2:8" ht="15.75" x14ac:dyDescent="0.2">
      <c r="B39" s="91"/>
      <c r="C39" s="92"/>
      <c r="D39" s="92"/>
      <c r="E39" s="92"/>
      <c r="F39" s="92"/>
      <c r="G39" s="92"/>
      <c r="H39" s="92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J25" sqref="J25"/>
    </sheetView>
  </sheetViews>
  <sheetFormatPr defaultColWidth="8.85546875" defaultRowHeight="12.75" x14ac:dyDescent="0.2"/>
  <cols>
    <col min="1" max="1" width="5.7109375" style="76" customWidth="1"/>
    <col min="2" max="2" width="54.5703125" style="77" customWidth="1"/>
    <col min="3" max="8" width="0" style="78" hidden="1" customWidth="1"/>
    <col min="9" max="9" width="15.7109375" style="76" customWidth="1"/>
    <col min="10" max="10" width="18" style="76" customWidth="1"/>
    <col min="11" max="11" width="18.5703125" style="76" customWidth="1"/>
    <col min="12" max="12" width="12.140625" style="76" customWidth="1"/>
    <col min="13" max="13" width="13.42578125" style="76" customWidth="1"/>
    <col min="14" max="14" width="18.28515625" style="76" customWidth="1"/>
    <col min="15" max="15" width="18.140625" style="76" customWidth="1"/>
    <col min="16" max="16" width="12.42578125" style="76" customWidth="1"/>
    <col min="17" max="256" width="8.85546875" style="76"/>
    <col min="257" max="257" width="9.42578125" style="76" customWidth="1"/>
    <col min="258" max="258" width="54.5703125" style="76" customWidth="1"/>
    <col min="259" max="264" width="0" style="76" hidden="1" customWidth="1"/>
    <col min="265" max="265" width="19" style="76" customWidth="1"/>
    <col min="266" max="266" width="20" style="76" customWidth="1"/>
    <col min="267" max="267" width="21" style="76" customWidth="1"/>
    <col min="268" max="268" width="14" style="76" bestFit="1" customWidth="1"/>
    <col min="269" max="272" width="23" style="76" customWidth="1"/>
    <col min="273" max="512" width="8.85546875" style="76"/>
    <col min="513" max="513" width="9.42578125" style="76" customWidth="1"/>
    <col min="514" max="514" width="54.5703125" style="76" customWidth="1"/>
    <col min="515" max="520" width="0" style="76" hidden="1" customWidth="1"/>
    <col min="521" max="521" width="19" style="76" customWidth="1"/>
    <col min="522" max="522" width="20" style="76" customWidth="1"/>
    <col min="523" max="523" width="21" style="76" customWidth="1"/>
    <col min="524" max="524" width="14" style="76" bestFit="1" customWidth="1"/>
    <col min="525" max="528" width="23" style="76" customWidth="1"/>
    <col min="529" max="768" width="8.85546875" style="76"/>
    <col min="769" max="769" width="9.42578125" style="76" customWidth="1"/>
    <col min="770" max="770" width="54.5703125" style="76" customWidth="1"/>
    <col min="771" max="776" width="0" style="76" hidden="1" customWidth="1"/>
    <col min="777" max="777" width="19" style="76" customWidth="1"/>
    <col min="778" max="778" width="20" style="76" customWidth="1"/>
    <col min="779" max="779" width="21" style="76" customWidth="1"/>
    <col min="780" max="780" width="14" style="76" bestFit="1" customWidth="1"/>
    <col min="781" max="784" width="23" style="76" customWidth="1"/>
    <col min="785" max="1024" width="8.85546875" style="76"/>
    <col min="1025" max="1025" width="9.42578125" style="76" customWidth="1"/>
    <col min="1026" max="1026" width="54.5703125" style="76" customWidth="1"/>
    <col min="1027" max="1032" width="0" style="76" hidden="1" customWidth="1"/>
    <col min="1033" max="1033" width="19" style="76" customWidth="1"/>
    <col min="1034" max="1034" width="20" style="76" customWidth="1"/>
    <col min="1035" max="1035" width="21" style="76" customWidth="1"/>
    <col min="1036" max="1036" width="14" style="76" bestFit="1" customWidth="1"/>
    <col min="1037" max="1040" width="23" style="76" customWidth="1"/>
    <col min="1041" max="1280" width="8.85546875" style="76"/>
    <col min="1281" max="1281" width="9.42578125" style="76" customWidth="1"/>
    <col min="1282" max="1282" width="54.5703125" style="76" customWidth="1"/>
    <col min="1283" max="1288" width="0" style="76" hidden="1" customWidth="1"/>
    <col min="1289" max="1289" width="19" style="76" customWidth="1"/>
    <col min="1290" max="1290" width="20" style="76" customWidth="1"/>
    <col min="1291" max="1291" width="21" style="76" customWidth="1"/>
    <col min="1292" max="1292" width="14" style="76" bestFit="1" customWidth="1"/>
    <col min="1293" max="1296" width="23" style="76" customWidth="1"/>
    <col min="1297" max="1536" width="8.85546875" style="76"/>
    <col min="1537" max="1537" width="9.42578125" style="76" customWidth="1"/>
    <col min="1538" max="1538" width="54.5703125" style="76" customWidth="1"/>
    <col min="1539" max="1544" width="0" style="76" hidden="1" customWidth="1"/>
    <col min="1545" max="1545" width="19" style="76" customWidth="1"/>
    <col min="1546" max="1546" width="20" style="76" customWidth="1"/>
    <col min="1547" max="1547" width="21" style="76" customWidth="1"/>
    <col min="1548" max="1548" width="14" style="76" bestFit="1" customWidth="1"/>
    <col min="1549" max="1552" width="23" style="76" customWidth="1"/>
    <col min="1553" max="1792" width="8.85546875" style="76"/>
    <col min="1793" max="1793" width="9.42578125" style="76" customWidth="1"/>
    <col min="1794" max="1794" width="54.5703125" style="76" customWidth="1"/>
    <col min="1795" max="1800" width="0" style="76" hidden="1" customWidth="1"/>
    <col min="1801" max="1801" width="19" style="76" customWidth="1"/>
    <col min="1802" max="1802" width="20" style="76" customWidth="1"/>
    <col min="1803" max="1803" width="21" style="76" customWidth="1"/>
    <col min="1804" max="1804" width="14" style="76" bestFit="1" customWidth="1"/>
    <col min="1805" max="1808" width="23" style="76" customWidth="1"/>
    <col min="1809" max="2048" width="8.85546875" style="76"/>
    <col min="2049" max="2049" width="9.42578125" style="76" customWidth="1"/>
    <col min="2050" max="2050" width="54.5703125" style="76" customWidth="1"/>
    <col min="2051" max="2056" width="0" style="76" hidden="1" customWidth="1"/>
    <col min="2057" max="2057" width="19" style="76" customWidth="1"/>
    <col min="2058" max="2058" width="20" style="76" customWidth="1"/>
    <col min="2059" max="2059" width="21" style="76" customWidth="1"/>
    <col min="2060" max="2060" width="14" style="76" bestFit="1" customWidth="1"/>
    <col min="2061" max="2064" width="23" style="76" customWidth="1"/>
    <col min="2065" max="2304" width="8.85546875" style="76"/>
    <col min="2305" max="2305" width="9.42578125" style="76" customWidth="1"/>
    <col min="2306" max="2306" width="54.5703125" style="76" customWidth="1"/>
    <col min="2307" max="2312" width="0" style="76" hidden="1" customWidth="1"/>
    <col min="2313" max="2313" width="19" style="76" customWidth="1"/>
    <col min="2314" max="2314" width="20" style="76" customWidth="1"/>
    <col min="2315" max="2315" width="21" style="76" customWidth="1"/>
    <col min="2316" max="2316" width="14" style="76" bestFit="1" customWidth="1"/>
    <col min="2317" max="2320" width="23" style="76" customWidth="1"/>
    <col min="2321" max="2560" width="8.85546875" style="76"/>
    <col min="2561" max="2561" width="9.42578125" style="76" customWidth="1"/>
    <col min="2562" max="2562" width="54.5703125" style="76" customWidth="1"/>
    <col min="2563" max="2568" width="0" style="76" hidden="1" customWidth="1"/>
    <col min="2569" max="2569" width="19" style="76" customWidth="1"/>
    <col min="2570" max="2570" width="20" style="76" customWidth="1"/>
    <col min="2571" max="2571" width="21" style="76" customWidth="1"/>
    <col min="2572" max="2572" width="14" style="76" bestFit="1" customWidth="1"/>
    <col min="2573" max="2576" width="23" style="76" customWidth="1"/>
    <col min="2577" max="2816" width="8.85546875" style="76"/>
    <col min="2817" max="2817" width="9.42578125" style="76" customWidth="1"/>
    <col min="2818" max="2818" width="54.5703125" style="76" customWidth="1"/>
    <col min="2819" max="2824" width="0" style="76" hidden="1" customWidth="1"/>
    <col min="2825" max="2825" width="19" style="76" customWidth="1"/>
    <col min="2826" max="2826" width="20" style="76" customWidth="1"/>
    <col min="2827" max="2827" width="21" style="76" customWidth="1"/>
    <col min="2828" max="2828" width="14" style="76" bestFit="1" customWidth="1"/>
    <col min="2829" max="2832" width="23" style="76" customWidth="1"/>
    <col min="2833" max="3072" width="8.85546875" style="76"/>
    <col min="3073" max="3073" width="9.42578125" style="76" customWidth="1"/>
    <col min="3074" max="3074" width="54.5703125" style="76" customWidth="1"/>
    <col min="3075" max="3080" width="0" style="76" hidden="1" customWidth="1"/>
    <col min="3081" max="3081" width="19" style="76" customWidth="1"/>
    <col min="3082" max="3082" width="20" style="76" customWidth="1"/>
    <col min="3083" max="3083" width="21" style="76" customWidth="1"/>
    <col min="3084" max="3084" width="14" style="76" bestFit="1" customWidth="1"/>
    <col min="3085" max="3088" width="23" style="76" customWidth="1"/>
    <col min="3089" max="3328" width="8.85546875" style="76"/>
    <col min="3329" max="3329" width="9.42578125" style="76" customWidth="1"/>
    <col min="3330" max="3330" width="54.5703125" style="76" customWidth="1"/>
    <col min="3331" max="3336" width="0" style="76" hidden="1" customWidth="1"/>
    <col min="3337" max="3337" width="19" style="76" customWidth="1"/>
    <col min="3338" max="3338" width="20" style="76" customWidth="1"/>
    <col min="3339" max="3339" width="21" style="76" customWidth="1"/>
    <col min="3340" max="3340" width="14" style="76" bestFit="1" customWidth="1"/>
    <col min="3341" max="3344" width="23" style="76" customWidth="1"/>
    <col min="3345" max="3584" width="8.85546875" style="76"/>
    <col min="3585" max="3585" width="9.42578125" style="76" customWidth="1"/>
    <col min="3586" max="3586" width="54.5703125" style="76" customWidth="1"/>
    <col min="3587" max="3592" width="0" style="76" hidden="1" customWidth="1"/>
    <col min="3593" max="3593" width="19" style="76" customWidth="1"/>
    <col min="3594" max="3594" width="20" style="76" customWidth="1"/>
    <col min="3595" max="3595" width="21" style="76" customWidth="1"/>
    <col min="3596" max="3596" width="14" style="76" bestFit="1" customWidth="1"/>
    <col min="3597" max="3600" width="23" style="76" customWidth="1"/>
    <col min="3601" max="3840" width="8.85546875" style="76"/>
    <col min="3841" max="3841" width="9.42578125" style="76" customWidth="1"/>
    <col min="3842" max="3842" width="54.5703125" style="76" customWidth="1"/>
    <col min="3843" max="3848" width="0" style="76" hidden="1" customWidth="1"/>
    <col min="3849" max="3849" width="19" style="76" customWidth="1"/>
    <col min="3850" max="3850" width="20" style="76" customWidth="1"/>
    <col min="3851" max="3851" width="21" style="76" customWidth="1"/>
    <col min="3852" max="3852" width="14" style="76" bestFit="1" customWidth="1"/>
    <col min="3853" max="3856" width="23" style="76" customWidth="1"/>
    <col min="3857" max="4096" width="8.85546875" style="76"/>
    <col min="4097" max="4097" width="9.42578125" style="76" customWidth="1"/>
    <col min="4098" max="4098" width="54.5703125" style="76" customWidth="1"/>
    <col min="4099" max="4104" width="0" style="76" hidden="1" customWidth="1"/>
    <col min="4105" max="4105" width="19" style="76" customWidth="1"/>
    <col min="4106" max="4106" width="20" style="76" customWidth="1"/>
    <col min="4107" max="4107" width="21" style="76" customWidth="1"/>
    <col min="4108" max="4108" width="14" style="76" bestFit="1" customWidth="1"/>
    <col min="4109" max="4112" width="23" style="76" customWidth="1"/>
    <col min="4113" max="4352" width="8.85546875" style="76"/>
    <col min="4353" max="4353" width="9.42578125" style="76" customWidth="1"/>
    <col min="4354" max="4354" width="54.5703125" style="76" customWidth="1"/>
    <col min="4355" max="4360" width="0" style="76" hidden="1" customWidth="1"/>
    <col min="4361" max="4361" width="19" style="76" customWidth="1"/>
    <col min="4362" max="4362" width="20" style="76" customWidth="1"/>
    <col min="4363" max="4363" width="21" style="76" customWidth="1"/>
    <col min="4364" max="4364" width="14" style="76" bestFit="1" customWidth="1"/>
    <col min="4365" max="4368" width="23" style="76" customWidth="1"/>
    <col min="4369" max="4608" width="8.85546875" style="76"/>
    <col min="4609" max="4609" width="9.42578125" style="76" customWidth="1"/>
    <col min="4610" max="4610" width="54.5703125" style="76" customWidth="1"/>
    <col min="4611" max="4616" width="0" style="76" hidden="1" customWidth="1"/>
    <col min="4617" max="4617" width="19" style="76" customWidth="1"/>
    <col min="4618" max="4618" width="20" style="76" customWidth="1"/>
    <col min="4619" max="4619" width="21" style="76" customWidth="1"/>
    <col min="4620" max="4620" width="14" style="76" bestFit="1" customWidth="1"/>
    <col min="4621" max="4624" width="23" style="76" customWidth="1"/>
    <col min="4625" max="4864" width="8.85546875" style="76"/>
    <col min="4865" max="4865" width="9.42578125" style="76" customWidth="1"/>
    <col min="4866" max="4866" width="54.5703125" style="76" customWidth="1"/>
    <col min="4867" max="4872" width="0" style="76" hidden="1" customWidth="1"/>
    <col min="4873" max="4873" width="19" style="76" customWidth="1"/>
    <col min="4874" max="4874" width="20" style="76" customWidth="1"/>
    <col min="4875" max="4875" width="21" style="76" customWidth="1"/>
    <col min="4876" max="4876" width="14" style="76" bestFit="1" customWidth="1"/>
    <col min="4877" max="4880" width="23" style="76" customWidth="1"/>
    <col min="4881" max="5120" width="8.85546875" style="76"/>
    <col min="5121" max="5121" width="9.42578125" style="76" customWidth="1"/>
    <col min="5122" max="5122" width="54.5703125" style="76" customWidth="1"/>
    <col min="5123" max="5128" width="0" style="76" hidden="1" customWidth="1"/>
    <col min="5129" max="5129" width="19" style="76" customWidth="1"/>
    <col min="5130" max="5130" width="20" style="76" customWidth="1"/>
    <col min="5131" max="5131" width="21" style="76" customWidth="1"/>
    <col min="5132" max="5132" width="14" style="76" bestFit="1" customWidth="1"/>
    <col min="5133" max="5136" width="23" style="76" customWidth="1"/>
    <col min="5137" max="5376" width="8.85546875" style="76"/>
    <col min="5377" max="5377" width="9.42578125" style="76" customWidth="1"/>
    <col min="5378" max="5378" width="54.5703125" style="76" customWidth="1"/>
    <col min="5379" max="5384" width="0" style="76" hidden="1" customWidth="1"/>
    <col min="5385" max="5385" width="19" style="76" customWidth="1"/>
    <col min="5386" max="5386" width="20" style="76" customWidth="1"/>
    <col min="5387" max="5387" width="21" style="76" customWidth="1"/>
    <col min="5388" max="5388" width="14" style="76" bestFit="1" customWidth="1"/>
    <col min="5389" max="5392" width="23" style="76" customWidth="1"/>
    <col min="5393" max="5632" width="8.85546875" style="76"/>
    <col min="5633" max="5633" width="9.42578125" style="76" customWidth="1"/>
    <col min="5634" max="5634" width="54.5703125" style="76" customWidth="1"/>
    <col min="5635" max="5640" width="0" style="76" hidden="1" customWidth="1"/>
    <col min="5641" max="5641" width="19" style="76" customWidth="1"/>
    <col min="5642" max="5642" width="20" style="76" customWidth="1"/>
    <col min="5643" max="5643" width="21" style="76" customWidth="1"/>
    <col min="5644" max="5644" width="14" style="76" bestFit="1" customWidth="1"/>
    <col min="5645" max="5648" width="23" style="76" customWidth="1"/>
    <col min="5649" max="5888" width="8.85546875" style="76"/>
    <col min="5889" max="5889" width="9.42578125" style="76" customWidth="1"/>
    <col min="5890" max="5890" width="54.5703125" style="76" customWidth="1"/>
    <col min="5891" max="5896" width="0" style="76" hidden="1" customWidth="1"/>
    <col min="5897" max="5897" width="19" style="76" customWidth="1"/>
    <col min="5898" max="5898" width="20" style="76" customWidth="1"/>
    <col min="5899" max="5899" width="21" style="76" customWidth="1"/>
    <col min="5900" max="5900" width="14" style="76" bestFit="1" customWidth="1"/>
    <col min="5901" max="5904" width="23" style="76" customWidth="1"/>
    <col min="5905" max="6144" width="8.85546875" style="76"/>
    <col min="6145" max="6145" width="9.42578125" style="76" customWidth="1"/>
    <col min="6146" max="6146" width="54.5703125" style="76" customWidth="1"/>
    <col min="6147" max="6152" width="0" style="76" hidden="1" customWidth="1"/>
    <col min="6153" max="6153" width="19" style="76" customWidth="1"/>
    <col min="6154" max="6154" width="20" style="76" customWidth="1"/>
    <col min="6155" max="6155" width="21" style="76" customWidth="1"/>
    <col min="6156" max="6156" width="14" style="76" bestFit="1" customWidth="1"/>
    <col min="6157" max="6160" width="23" style="76" customWidth="1"/>
    <col min="6161" max="6400" width="8.85546875" style="76"/>
    <col min="6401" max="6401" width="9.42578125" style="76" customWidth="1"/>
    <col min="6402" max="6402" width="54.5703125" style="76" customWidth="1"/>
    <col min="6403" max="6408" width="0" style="76" hidden="1" customWidth="1"/>
    <col min="6409" max="6409" width="19" style="76" customWidth="1"/>
    <col min="6410" max="6410" width="20" style="76" customWidth="1"/>
    <col min="6411" max="6411" width="21" style="76" customWidth="1"/>
    <col min="6412" max="6412" width="14" style="76" bestFit="1" customWidth="1"/>
    <col min="6413" max="6416" width="23" style="76" customWidth="1"/>
    <col min="6417" max="6656" width="8.85546875" style="76"/>
    <col min="6657" max="6657" width="9.42578125" style="76" customWidth="1"/>
    <col min="6658" max="6658" width="54.5703125" style="76" customWidth="1"/>
    <col min="6659" max="6664" width="0" style="76" hidden="1" customWidth="1"/>
    <col min="6665" max="6665" width="19" style="76" customWidth="1"/>
    <col min="6666" max="6666" width="20" style="76" customWidth="1"/>
    <col min="6667" max="6667" width="21" style="76" customWidth="1"/>
    <col min="6668" max="6668" width="14" style="76" bestFit="1" customWidth="1"/>
    <col min="6669" max="6672" width="23" style="76" customWidth="1"/>
    <col min="6673" max="6912" width="8.85546875" style="76"/>
    <col min="6913" max="6913" width="9.42578125" style="76" customWidth="1"/>
    <col min="6914" max="6914" width="54.5703125" style="76" customWidth="1"/>
    <col min="6915" max="6920" width="0" style="76" hidden="1" customWidth="1"/>
    <col min="6921" max="6921" width="19" style="76" customWidth="1"/>
    <col min="6922" max="6922" width="20" style="76" customWidth="1"/>
    <col min="6923" max="6923" width="21" style="76" customWidth="1"/>
    <col min="6924" max="6924" width="14" style="76" bestFit="1" customWidth="1"/>
    <col min="6925" max="6928" width="23" style="76" customWidth="1"/>
    <col min="6929" max="7168" width="8.85546875" style="76"/>
    <col min="7169" max="7169" width="9.42578125" style="76" customWidth="1"/>
    <col min="7170" max="7170" width="54.5703125" style="76" customWidth="1"/>
    <col min="7171" max="7176" width="0" style="76" hidden="1" customWidth="1"/>
    <col min="7177" max="7177" width="19" style="76" customWidth="1"/>
    <col min="7178" max="7178" width="20" style="76" customWidth="1"/>
    <col min="7179" max="7179" width="21" style="76" customWidth="1"/>
    <col min="7180" max="7180" width="14" style="76" bestFit="1" customWidth="1"/>
    <col min="7181" max="7184" width="23" style="76" customWidth="1"/>
    <col min="7185" max="7424" width="8.85546875" style="76"/>
    <col min="7425" max="7425" width="9.42578125" style="76" customWidth="1"/>
    <col min="7426" max="7426" width="54.5703125" style="76" customWidth="1"/>
    <col min="7427" max="7432" width="0" style="76" hidden="1" customWidth="1"/>
    <col min="7433" max="7433" width="19" style="76" customWidth="1"/>
    <col min="7434" max="7434" width="20" style="76" customWidth="1"/>
    <col min="7435" max="7435" width="21" style="76" customWidth="1"/>
    <col min="7436" max="7436" width="14" style="76" bestFit="1" customWidth="1"/>
    <col min="7437" max="7440" width="23" style="76" customWidth="1"/>
    <col min="7441" max="7680" width="8.85546875" style="76"/>
    <col min="7681" max="7681" width="9.42578125" style="76" customWidth="1"/>
    <col min="7682" max="7682" width="54.5703125" style="76" customWidth="1"/>
    <col min="7683" max="7688" width="0" style="76" hidden="1" customWidth="1"/>
    <col min="7689" max="7689" width="19" style="76" customWidth="1"/>
    <col min="7690" max="7690" width="20" style="76" customWidth="1"/>
    <col min="7691" max="7691" width="21" style="76" customWidth="1"/>
    <col min="7692" max="7692" width="14" style="76" bestFit="1" customWidth="1"/>
    <col min="7693" max="7696" width="23" style="76" customWidth="1"/>
    <col min="7697" max="7936" width="8.85546875" style="76"/>
    <col min="7937" max="7937" width="9.42578125" style="76" customWidth="1"/>
    <col min="7938" max="7938" width="54.5703125" style="76" customWidth="1"/>
    <col min="7939" max="7944" width="0" style="76" hidden="1" customWidth="1"/>
    <col min="7945" max="7945" width="19" style="76" customWidth="1"/>
    <col min="7946" max="7946" width="20" style="76" customWidth="1"/>
    <col min="7947" max="7947" width="21" style="76" customWidth="1"/>
    <col min="7948" max="7948" width="14" style="76" bestFit="1" customWidth="1"/>
    <col min="7949" max="7952" width="23" style="76" customWidth="1"/>
    <col min="7953" max="8192" width="8.85546875" style="76"/>
    <col min="8193" max="8193" width="9.42578125" style="76" customWidth="1"/>
    <col min="8194" max="8194" width="54.5703125" style="76" customWidth="1"/>
    <col min="8195" max="8200" width="0" style="76" hidden="1" customWidth="1"/>
    <col min="8201" max="8201" width="19" style="76" customWidth="1"/>
    <col min="8202" max="8202" width="20" style="76" customWidth="1"/>
    <col min="8203" max="8203" width="21" style="76" customWidth="1"/>
    <col min="8204" max="8204" width="14" style="76" bestFit="1" customWidth="1"/>
    <col min="8205" max="8208" width="23" style="76" customWidth="1"/>
    <col min="8209" max="8448" width="8.85546875" style="76"/>
    <col min="8449" max="8449" width="9.42578125" style="76" customWidth="1"/>
    <col min="8450" max="8450" width="54.5703125" style="76" customWidth="1"/>
    <col min="8451" max="8456" width="0" style="76" hidden="1" customWidth="1"/>
    <col min="8457" max="8457" width="19" style="76" customWidth="1"/>
    <col min="8458" max="8458" width="20" style="76" customWidth="1"/>
    <col min="8459" max="8459" width="21" style="76" customWidth="1"/>
    <col min="8460" max="8460" width="14" style="76" bestFit="1" customWidth="1"/>
    <col min="8461" max="8464" width="23" style="76" customWidth="1"/>
    <col min="8465" max="8704" width="8.85546875" style="76"/>
    <col min="8705" max="8705" width="9.42578125" style="76" customWidth="1"/>
    <col min="8706" max="8706" width="54.5703125" style="76" customWidth="1"/>
    <col min="8707" max="8712" width="0" style="76" hidden="1" customWidth="1"/>
    <col min="8713" max="8713" width="19" style="76" customWidth="1"/>
    <col min="8714" max="8714" width="20" style="76" customWidth="1"/>
    <col min="8715" max="8715" width="21" style="76" customWidth="1"/>
    <col min="8716" max="8716" width="14" style="76" bestFit="1" customWidth="1"/>
    <col min="8717" max="8720" width="23" style="76" customWidth="1"/>
    <col min="8721" max="8960" width="8.85546875" style="76"/>
    <col min="8961" max="8961" width="9.42578125" style="76" customWidth="1"/>
    <col min="8962" max="8962" width="54.5703125" style="76" customWidth="1"/>
    <col min="8963" max="8968" width="0" style="76" hidden="1" customWidth="1"/>
    <col min="8969" max="8969" width="19" style="76" customWidth="1"/>
    <col min="8970" max="8970" width="20" style="76" customWidth="1"/>
    <col min="8971" max="8971" width="21" style="76" customWidth="1"/>
    <col min="8972" max="8972" width="14" style="76" bestFit="1" customWidth="1"/>
    <col min="8973" max="8976" width="23" style="76" customWidth="1"/>
    <col min="8977" max="9216" width="8.85546875" style="76"/>
    <col min="9217" max="9217" width="9.42578125" style="76" customWidth="1"/>
    <col min="9218" max="9218" width="54.5703125" style="76" customWidth="1"/>
    <col min="9219" max="9224" width="0" style="76" hidden="1" customWidth="1"/>
    <col min="9225" max="9225" width="19" style="76" customWidth="1"/>
    <col min="9226" max="9226" width="20" style="76" customWidth="1"/>
    <col min="9227" max="9227" width="21" style="76" customWidth="1"/>
    <col min="9228" max="9228" width="14" style="76" bestFit="1" customWidth="1"/>
    <col min="9229" max="9232" width="23" style="76" customWidth="1"/>
    <col min="9233" max="9472" width="8.85546875" style="76"/>
    <col min="9473" max="9473" width="9.42578125" style="76" customWidth="1"/>
    <col min="9474" max="9474" width="54.5703125" style="76" customWidth="1"/>
    <col min="9475" max="9480" width="0" style="76" hidden="1" customWidth="1"/>
    <col min="9481" max="9481" width="19" style="76" customWidth="1"/>
    <col min="9482" max="9482" width="20" style="76" customWidth="1"/>
    <col min="9483" max="9483" width="21" style="76" customWidth="1"/>
    <col min="9484" max="9484" width="14" style="76" bestFit="1" customWidth="1"/>
    <col min="9485" max="9488" width="23" style="76" customWidth="1"/>
    <col min="9489" max="9728" width="8.85546875" style="76"/>
    <col min="9729" max="9729" width="9.42578125" style="76" customWidth="1"/>
    <col min="9730" max="9730" width="54.5703125" style="76" customWidth="1"/>
    <col min="9731" max="9736" width="0" style="76" hidden="1" customWidth="1"/>
    <col min="9737" max="9737" width="19" style="76" customWidth="1"/>
    <col min="9738" max="9738" width="20" style="76" customWidth="1"/>
    <col min="9739" max="9739" width="21" style="76" customWidth="1"/>
    <col min="9740" max="9740" width="14" style="76" bestFit="1" customWidth="1"/>
    <col min="9741" max="9744" width="23" style="76" customWidth="1"/>
    <col min="9745" max="9984" width="8.85546875" style="76"/>
    <col min="9985" max="9985" width="9.42578125" style="76" customWidth="1"/>
    <col min="9986" max="9986" width="54.5703125" style="76" customWidth="1"/>
    <col min="9987" max="9992" width="0" style="76" hidden="1" customWidth="1"/>
    <col min="9993" max="9993" width="19" style="76" customWidth="1"/>
    <col min="9994" max="9994" width="20" style="76" customWidth="1"/>
    <col min="9995" max="9995" width="21" style="76" customWidth="1"/>
    <col min="9996" max="9996" width="14" style="76" bestFit="1" customWidth="1"/>
    <col min="9997" max="10000" width="23" style="76" customWidth="1"/>
    <col min="10001" max="10240" width="8.85546875" style="76"/>
    <col min="10241" max="10241" width="9.42578125" style="76" customWidth="1"/>
    <col min="10242" max="10242" width="54.5703125" style="76" customWidth="1"/>
    <col min="10243" max="10248" width="0" style="76" hidden="1" customWidth="1"/>
    <col min="10249" max="10249" width="19" style="76" customWidth="1"/>
    <col min="10250" max="10250" width="20" style="76" customWidth="1"/>
    <col min="10251" max="10251" width="21" style="76" customWidth="1"/>
    <col min="10252" max="10252" width="14" style="76" bestFit="1" customWidth="1"/>
    <col min="10253" max="10256" width="23" style="76" customWidth="1"/>
    <col min="10257" max="10496" width="8.85546875" style="76"/>
    <col min="10497" max="10497" width="9.42578125" style="76" customWidth="1"/>
    <col min="10498" max="10498" width="54.5703125" style="76" customWidth="1"/>
    <col min="10499" max="10504" width="0" style="76" hidden="1" customWidth="1"/>
    <col min="10505" max="10505" width="19" style="76" customWidth="1"/>
    <col min="10506" max="10506" width="20" style="76" customWidth="1"/>
    <col min="10507" max="10507" width="21" style="76" customWidth="1"/>
    <col min="10508" max="10508" width="14" style="76" bestFit="1" customWidth="1"/>
    <col min="10509" max="10512" width="23" style="76" customWidth="1"/>
    <col min="10513" max="10752" width="8.85546875" style="76"/>
    <col min="10753" max="10753" width="9.42578125" style="76" customWidth="1"/>
    <col min="10754" max="10754" width="54.5703125" style="76" customWidth="1"/>
    <col min="10755" max="10760" width="0" style="76" hidden="1" customWidth="1"/>
    <col min="10761" max="10761" width="19" style="76" customWidth="1"/>
    <col min="10762" max="10762" width="20" style="76" customWidth="1"/>
    <col min="10763" max="10763" width="21" style="76" customWidth="1"/>
    <col min="10764" max="10764" width="14" style="76" bestFit="1" customWidth="1"/>
    <col min="10765" max="10768" width="23" style="76" customWidth="1"/>
    <col min="10769" max="11008" width="8.85546875" style="76"/>
    <col min="11009" max="11009" width="9.42578125" style="76" customWidth="1"/>
    <col min="11010" max="11010" width="54.5703125" style="76" customWidth="1"/>
    <col min="11011" max="11016" width="0" style="76" hidden="1" customWidth="1"/>
    <col min="11017" max="11017" width="19" style="76" customWidth="1"/>
    <col min="11018" max="11018" width="20" style="76" customWidth="1"/>
    <col min="11019" max="11019" width="21" style="76" customWidth="1"/>
    <col min="11020" max="11020" width="14" style="76" bestFit="1" customWidth="1"/>
    <col min="11021" max="11024" width="23" style="76" customWidth="1"/>
    <col min="11025" max="11264" width="8.85546875" style="76"/>
    <col min="11265" max="11265" width="9.42578125" style="76" customWidth="1"/>
    <col min="11266" max="11266" width="54.5703125" style="76" customWidth="1"/>
    <col min="11267" max="11272" width="0" style="76" hidden="1" customWidth="1"/>
    <col min="11273" max="11273" width="19" style="76" customWidth="1"/>
    <col min="11274" max="11274" width="20" style="76" customWidth="1"/>
    <col min="11275" max="11275" width="21" style="76" customWidth="1"/>
    <col min="11276" max="11276" width="14" style="76" bestFit="1" customWidth="1"/>
    <col min="11277" max="11280" width="23" style="76" customWidth="1"/>
    <col min="11281" max="11520" width="8.85546875" style="76"/>
    <col min="11521" max="11521" width="9.42578125" style="76" customWidth="1"/>
    <col min="11522" max="11522" width="54.5703125" style="76" customWidth="1"/>
    <col min="11523" max="11528" width="0" style="76" hidden="1" customWidth="1"/>
    <col min="11529" max="11529" width="19" style="76" customWidth="1"/>
    <col min="11530" max="11530" width="20" style="76" customWidth="1"/>
    <col min="11531" max="11531" width="21" style="76" customWidth="1"/>
    <col min="11532" max="11532" width="14" style="76" bestFit="1" customWidth="1"/>
    <col min="11533" max="11536" width="23" style="76" customWidth="1"/>
    <col min="11537" max="11776" width="8.85546875" style="76"/>
    <col min="11777" max="11777" width="9.42578125" style="76" customWidth="1"/>
    <col min="11778" max="11778" width="54.5703125" style="76" customWidth="1"/>
    <col min="11779" max="11784" width="0" style="76" hidden="1" customWidth="1"/>
    <col min="11785" max="11785" width="19" style="76" customWidth="1"/>
    <col min="11786" max="11786" width="20" style="76" customWidth="1"/>
    <col min="11787" max="11787" width="21" style="76" customWidth="1"/>
    <col min="11788" max="11788" width="14" style="76" bestFit="1" customWidth="1"/>
    <col min="11789" max="11792" width="23" style="76" customWidth="1"/>
    <col min="11793" max="12032" width="8.85546875" style="76"/>
    <col min="12033" max="12033" width="9.42578125" style="76" customWidth="1"/>
    <col min="12034" max="12034" width="54.5703125" style="76" customWidth="1"/>
    <col min="12035" max="12040" width="0" style="76" hidden="1" customWidth="1"/>
    <col min="12041" max="12041" width="19" style="76" customWidth="1"/>
    <col min="12042" max="12042" width="20" style="76" customWidth="1"/>
    <col min="12043" max="12043" width="21" style="76" customWidth="1"/>
    <col min="12044" max="12044" width="14" style="76" bestFit="1" customWidth="1"/>
    <col min="12045" max="12048" width="23" style="76" customWidth="1"/>
    <col min="12049" max="12288" width="8.85546875" style="76"/>
    <col min="12289" max="12289" width="9.42578125" style="76" customWidth="1"/>
    <col min="12290" max="12290" width="54.5703125" style="76" customWidth="1"/>
    <col min="12291" max="12296" width="0" style="76" hidden="1" customWidth="1"/>
    <col min="12297" max="12297" width="19" style="76" customWidth="1"/>
    <col min="12298" max="12298" width="20" style="76" customWidth="1"/>
    <col min="12299" max="12299" width="21" style="76" customWidth="1"/>
    <col min="12300" max="12300" width="14" style="76" bestFit="1" customWidth="1"/>
    <col min="12301" max="12304" width="23" style="76" customWidth="1"/>
    <col min="12305" max="12544" width="8.85546875" style="76"/>
    <col min="12545" max="12545" width="9.42578125" style="76" customWidth="1"/>
    <col min="12546" max="12546" width="54.5703125" style="76" customWidth="1"/>
    <col min="12547" max="12552" width="0" style="76" hidden="1" customWidth="1"/>
    <col min="12553" max="12553" width="19" style="76" customWidth="1"/>
    <col min="12554" max="12554" width="20" style="76" customWidth="1"/>
    <col min="12555" max="12555" width="21" style="76" customWidth="1"/>
    <col min="12556" max="12556" width="14" style="76" bestFit="1" customWidth="1"/>
    <col min="12557" max="12560" width="23" style="76" customWidth="1"/>
    <col min="12561" max="12800" width="8.85546875" style="76"/>
    <col min="12801" max="12801" width="9.42578125" style="76" customWidth="1"/>
    <col min="12802" max="12802" width="54.5703125" style="76" customWidth="1"/>
    <col min="12803" max="12808" width="0" style="76" hidden="1" customWidth="1"/>
    <col min="12809" max="12809" width="19" style="76" customWidth="1"/>
    <col min="12810" max="12810" width="20" style="76" customWidth="1"/>
    <col min="12811" max="12811" width="21" style="76" customWidth="1"/>
    <col min="12812" max="12812" width="14" style="76" bestFit="1" customWidth="1"/>
    <col min="12813" max="12816" width="23" style="76" customWidth="1"/>
    <col min="12817" max="13056" width="8.85546875" style="76"/>
    <col min="13057" max="13057" width="9.42578125" style="76" customWidth="1"/>
    <col min="13058" max="13058" width="54.5703125" style="76" customWidth="1"/>
    <col min="13059" max="13064" width="0" style="76" hidden="1" customWidth="1"/>
    <col min="13065" max="13065" width="19" style="76" customWidth="1"/>
    <col min="13066" max="13066" width="20" style="76" customWidth="1"/>
    <col min="13067" max="13067" width="21" style="76" customWidth="1"/>
    <col min="13068" max="13068" width="14" style="76" bestFit="1" customWidth="1"/>
    <col min="13069" max="13072" width="23" style="76" customWidth="1"/>
    <col min="13073" max="13312" width="8.85546875" style="76"/>
    <col min="13313" max="13313" width="9.42578125" style="76" customWidth="1"/>
    <col min="13314" max="13314" width="54.5703125" style="76" customWidth="1"/>
    <col min="13315" max="13320" width="0" style="76" hidden="1" customWidth="1"/>
    <col min="13321" max="13321" width="19" style="76" customWidth="1"/>
    <col min="13322" max="13322" width="20" style="76" customWidth="1"/>
    <col min="13323" max="13323" width="21" style="76" customWidth="1"/>
    <col min="13324" max="13324" width="14" style="76" bestFit="1" customWidth="1"/>
    <col min="13325" max="13328" width="23" style="76" customWidth="1"/>
    <col min="13329" max="13568" width="8.85546875" style="76"/>
    <col min="13569" max="13569" width="9.42578125" style="76" customWidth="1"/>
    <col min="13570" max="13570" width="54.5703125" style="76" customWidth="1"/>
    <col min="13571" max="13576" width="0" style="76" hidden="1" customWidth="1"/>
    <col min="13577" max="13577" width="19" style="76" customWidth="1"/>
    <col min="13578" max="13578" width="20" style="76" customWidth="1"/>
    <col min="13579" max="13579" width="21" style="76" customWidth="1"/>
    <col min="13580" max="13580" width="14" style="76" bestFit="1" customWidth="1"/>
    <col min="13581" max="13584" width="23" style="76" customWidth="1"/>
    <col min="13585" max="13824" width="8.85546875" style="76"/>
    <col min="13825" max="13825" width="9.42578125" style="76" customWidth="1"/>
    <col min="13826" max="13826" width="54.5703125" style="76" customWidth="1"/>
    <col min="13827" max="13832" width="0" style="76" hidden="1" customWidth="1"/>
    <col min="13833" max="13833" width="19" style="76" customWidth="1"/>
    <col min="13834" max="13834" width="20" style="76" customWidth="1"/>
    <col min="13835" max="13835" width="21" style="76" customWidth="1"/>
    <col min="13836" max="13836" width="14" style="76" bestFit="1" customWidth="1"/>
    <col min="13837" max="13840" width="23" style="76" customWidth="1"/>
    <col min="13841" max="14080" width="8.85546875" style="76"/>
    <col min="14081" max="14081" width="9.42578125" style="76" customWidth="1"/>
    <col min="14082" max="14082" width="54.5703125" style="76" customWidth="1"/>
    <col min="14083" max="14088" width="0" style="76" hidden="1" customWidth="1"/>
    <col min="14089" max="14089" width="19" style="76" customWidth="1"/>
    <col min="14090" max="14090" width="20" style="76" customWidth="1"/>
    <col min="14091" max="14091" width="21" style="76" customWidth="1"/>
    <col min="14092" max="14092" width="14" style="76" bestFit="1" customWidth="1"/>
    <col min="14093" max="14096" width="23" style="76" customWidth="1"/>
    <col min="14097" max="14336" width="8.85546875" style="76"/>
    <col min="14337" max="14337" width="9.42578125" style="76" customWidth="1"/>
    <col min="14338" max="14338" width="54.5703125" style="76" customWidth="1"/>
    <col min="14339" max="14344" width="0" style="76" hidden="1" customWidth="1"/>
    <col min="14345" max="14345" width="19" style="76" customWidth="1"/>
    <col min="14346" max="14346" width="20" style="76" customWidth="1"/>
    <col min="14347" max="14347" width="21" style="76" customWidth="1"/>
    <col min="14348" max="14348" width="14" style="76" bestFit="1" customWidth="1"/>
    <col min="14349" max="14352" width="23" style="76" customWidth="1"/>
    <col min="14353" max="14592" width="8.85546875" style="76"/>
    <col min="14593" max="14593" width="9.42578125" style="76" customWidth="1"/>
    <col min="14594" max="14594" width="54.5703125" style="76" customWidth="1"/>
    <col min="14595" max="14600" width="0" style="76" hidden="1" customWidth="1"/>
    <col min="14601" max="14601" width="19" style="76" customWidth="1"/>
    <col min="14602" max="14602" width="20" style="76" customWidth="1"/>
    <col min="14603" max="14603" width="21" style="76" customWidth="1"/>
    <col min="14604" max="14604" width="14" style="76" bestFit="1" customWidth="1"/>
    <col min="14605" max="14608" width="23" style="76" customWidth="1"/>
    <col min="14609" max="14848" width="8.85546875" style="76"/>
    <col min="14849" max="14849" width="9.42578125" style="76" customWidth="1"/>
    <col min="14850" max="14850" width="54.5703125" style="76" customWidth="1"/>
    <col min="14851" max="14856" width="0" style="76" hidden="1" customWidth="1"/>
    <col min="14857" max="14857" width="19" style="76" customWidth="1"/>
    <col min="14858" max="14858" width="20" style="76" customWidth="1"/>
    <col min="14859" max="14859" width="21" style="76" customWidth="1"/>
    <col min="14860" max="14860" width="14" style="76" bestFit="1" customWidth="1"/>
    <col min="14861" max="14864" width="23" style="76" customWidth="1"/>
    <col min="14865" max="15104" width="8.85546875" style="76"/>
    <col min="15105" max="15105" width="9.42578125" style="76" customWidth="1"/>
    <col min="15106" max="15106" width="54.5703125" style="76" customWidth="1"/>
    <col min="15107" max="15112" width="0" style="76" hidden="1" customWidth="1"/>
    <col min="15113" max="15113" width="19" style="76" customWidth="1"/>
    <col min="15114" max="15114" width="20" style="76" customWidth="1"/>
    <col min="15115" max="15115" width="21" style="76" customWidth="1"/>
    <col min="15116" max="15116" width="14" style="76" bestFit="1" customWidth="1"/>
    <col min="15117" max="15120" width="23" style="76" customWidth="1"/>
    <col min="15121" max="15360" width="8.85546875" style="76"/>
    <col min="15361" max="15361" width="9.42578125" style="76" customWidth="1"/>
    <col min="15362" max="15362" width="54.5703125" style="76" customWidth="1"/>
    <col min="15363" max="15368" width="0" style="76" hidden="1" customWidth="1"/>
    <col min="15369" max="15369" width="19" style="76" customWidth="1"/>
    <col min="15370" max="15370" width="20" style="76" customWidth="1"/>
    <col min="15371" max="15371" width="21" style="76" customWidth="1"/>
    <col min="15372" max="15372" width="14" style="76" bestFit="1" customWidth="1"/>
    <col min="15373" max="15376" width="23" style="76" customWidth="1"/>
    <col min="15377" max="15616" width="8.85546875" style="76"/>
    <col min="15617" max="15617" width="9.42578125" style="76" customWidth="1"/>
    <col min="15618" max="15618" width="54.5703125" style="76" customWidth="1"/>
    <col min="15619" max="15624" width="0" style="76" hidden="1" customWidth="1"/>
    <col min="15625" max="15625" width="19" style="76" customWidth="1"/>
    <col min="15626" max="15626" width="20" style="76" customWidth="1"/>
    <col min="15627" max="15627" width="21" style="76" customWidth="1"/>
    <col min="15628" max="15628" width="14" style="76" bestFit="1" customWidth="1"/>
    <col min="15629" max="15632" width="23" style="76" customWidth="1"/>
    <col min="15633" max="15872" width="8.85546875" style="76"/>
    <col min="15873" max="15873" width="9.42578125" style="76" customWidth="1"/>
    <col min="15874" max="15874" width="54.5703125" style="76" customWidth="1"/>
    <col min="15875" max="15880" width="0" style="76" hidden="1" customWidth="1"/>
    <col min="15881" max="15881" width="19" style="76" customWidth="1"/>
    <col min="15882" max="15882" width="20" style="76" customWidth="1"/>
    <col min="15883" max="15883" width="21" style="76" customWidth="1"/>
    <col min="15884" max="15884" width="14" style="76" bestFit="1" customWidth="1"/>
    <col min="15885" max="15888" width="23" style="76" customWidth="1"/>
    <col min="15889" max="16128" width="8.85546875" style="76"/>
    <col min="16129" max="16129" width="9.42578125" style="76" customWidth="1"/>
    <col min="16130" max="16130" width="54.5703125" style="76" customWidth="1"/>
    <col min="16131" max="16136" width="0" style="76" hidden="1" customWidth="1"/>
    <col min="16137" max="16137" width="19" style="76" customWidth="1"/>
    <col min="16138" max="16138" width="20" style="76" customWidth="1"/>
    <col min="16139" max="16139" width="21" style="76" customWidth="1"/>
    <col min="16140" max="16140" width="14" style="76" bestFit="1" customWidth="1"/>
    <col min="16141" max="16144" width="23" style="76" customWidth="1"/>
    <col min="16145" max="16384" width="8.85546875" style="76"/>
  </cols>
  <sheetData>
    <row r="1" spans="1:17" ht="15" customHeight="1" x14ac:dyDescent="0.2">
      <c r="J1" s="79"/>
      <c r="K1" s="603"/>
      <c r="L1" s="603"/>
      <c r="O1" s="600" t="s">
        <v>1231</v>
      </c>
      <c r="P1" s="600"/>
    </row>
    <row r="2" spans="1:17" ht="66.75" customHeight="1" x14ac:dyDescent="0.25">
      <c r="B2" s="80"/>
      <c r="C2" s="81"/>
      <c r="D2" s="82"/>
      <c r="E2" s="82"/>
      <c r="F2" s="82"/>
      <c r="G2" s="82"/>
      <c r="H2" s="82"/>
      <c r="O2" s="503" t="s">
        <v>1194</v>
      </c>
      <c r="P2" s="503"/>
      <c r="Q2" s="42"/>
    </row>
    <row r="3" spans="1:17" ht="18.75" customHeight="1" x14ac:dyDescent="0.25">
      <c r="B3" s="80"/>
      <c r="C3" s="81"/>
      <c r="D3" s="83"/>
      <c r="E3" s="83"/>
      <c r="F3" s="83"/>
      <c r="G3" s="83"/>
      <c r="H3" s="83"/>
      <c r="P3" s="42"/>
      <c r="Q3" s="42"/>
    </row>
    <row r="4" spans="1:17" ht="52.5" customHeight="1" x14ac:dyDescent="0.2">
      <c r="A4" s="283"/>
      <c r="B4" s="602" t="s">
        <v>1207</v>
      </c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283"/>
    </row>
    <row r="5" spans="1:17" ht="17.45" customHeight="1" x14ac:dyDescent="0.2">
      <c r="B5" s="84"/>
      <c r="C5" s="85"/>
      <c r="D5" s="85"/>
      <c r="E5" s="85"/>
      <c r="F5" s="85"/>
      <c r="G5" s="85"/>
      <c r="H5" s="76"/>
    </row>
    <row r="6" spans="1:17" ht="17.25" customHeight="1" x14ac:dyDescent="0.2">
      <c r="B6" s="84"/>
      <c r="C6" s="174"/>
      <c r="D6" s="174"/>
      <c r="E6" s="174"/>
      <c r="F6" s="174"/>
      <c r="G6" s="174"/>
      <c r="H6" s="76"/>
      <c r="P6" s="175" t="s">
        <v>549</v>
      </c>
    </row>
    <row r="7" spans="1:17" ht="31.7" customHeight="1" x14ac:dyDescent="0.2">
      <c r="A7" s="604" t="s">
        <v>567</v>
      </c>
      <c r="B7" s="604" t="s">
        <v>568</v>
      </c>
      <c r="C7" s="176">
        <v>2008</v>
      </c>
      <c r="D7" s="176">
        <v>2010</v>
      </c>
      <c r="E7" s="176">
        <v>2010</v>
      </c>
      <c r="F7" s="176" t="s">
        <v>569</v>
      </c>
      <c r="G7" s="176" t="s">
        <v>570</v>
      </c>
      <c r="H7" s="281">
        <v>2011</v>
      </c>
      <c r="I7" s="605" t="s">
        <v>1153</v>
      </c>
      <c r="J7" s="606"/>
      <c r="K7" s="606"/>
      <c r="L7" s="607"/>
      <c r="M7" s="605" t="s">
        <v>1208</v>
      </c>
      <c r="N7" s="606"/>
      <c r="O7" s="606"/>
      <c r="P7" s="607"/>
    </row>
    <row r="8" spans="1:17" ht="55.5" customHeight="1" x14ac:dyDescent="0.2">
      <c r="A8" s="604"/>
      <c r="B8" s="604"/>
      <c r="C8" s="176"/>
      <c r="D8" s="176"/>
      <c r="E8" s="176"/>
      <c r="F8" s="176"/>
      <c r="G8" s="176"/>
      <c r="H8" s="281"/>
      <c r="I8" s="281" t="s">
        <v>571</v>
      </c>
      <c r="J8" s="281" t="s">
        <v>572</v>
      </c>
      <c r="K8" s="177" t="s">
        <v>573</v>
      </c>
      <c r="L8" s="177" t="s">
        <v>574</v>
      </c>
      <c r="M8" s="281" t="s">
        <v>571</v>
      </c>
      <c r="N8" s="281" t="s">
        <v>572</v>
      </c>
      <c r="O8" s="177" t="s">
        <v>573</v>
      </c>
      <c r="P8" s="177" t="s">
        <v>574</v>
      </c>
    </row>
    <row r="9" spans="1:17" ht="12.75" customHeight="1" x14ac:dyDescent="0.2">
      <c r="A9" s="281">
        <v>1</v>
      </c>
      <c r="B9" s="281">
        <v>2</v>
      </c>
      <c r="C9" s="176"/>
      <c r="D9" s="176"/>
      <c r="E9" s="176"/>
      <c r="F9" s="176"/>
      <c r="G9" s="176"/>
      <c r="H9" s="281"/>
      <c r="I9" s="346">
        <v>3</v>
      </c>
      <c r="J9" s="346">
        <v>4</v>
      </c>
      <c r="K9" s="346">
        <v>5</v>
      </c>
      <c r="L9" s="346">
        <v>6</v>
      </c>
      <c r="M9" s="346">
        <v>7</v>
      </c>
      <c r="N9" s="346">
        <v>8</v>
      </c>
      <c r="O9" s="346">
        <v>9</v>
      </c>
      <c r="P9" s="346">
        <v>10</v>
      </c>
    </row>
    <row r="10" spans="1:17" s="235" customFormat="1" ht="22.5" customHeight="1" x14ac:dyDescent="0.2">
      <c r="A10" s="232"/>
      <c r="B10" s="233" t="s">
        <v>399</v>
      </c>
      <c r="C10" s="234"/>
      <c r="D10" s="234"/>
      <c r="E10" s="234"/>
      <c r="F10" s="234"/>
      <c r="G10" s="234"/>
      <c r="H10" s="234"/>
      <c r="I10" s="420">
        <f>J10+K10+L10</f>
        <v>9643.4267959999997</v>
      </c>
      <c r="J10" s="420">
        <f t="shared" ref="J10:L11" si="0">J11</f>
        <v>0</v>
      </c>
      <c r="K10" s="420">
        <f t="shared" si="0"/>
        <v>0</v>
      </c>
      <c r="L10" s="420">
        <v>9643.4267959999997</v>
      </c>
      <c r="M10" s="420">
        <f>N10+O10+P10</f>
        <v>9584.9392439999992</v>
      </c>
      <c r="N10" s="420">
        <f t="shared" ref="N10:P11" si="1">N11</f>
        <v>0</v>
      </c>
      <c r="O10" s="420">
        <f t="shared" si="1"/>
        <v>0</v>
      </c>
      <c r="P10" s="420">
        <v>9584.9392439999992</v>
      </c>
    </row>
    <row r="11" spans="1:17" s="87" customFormat="1" ht="18.600000000000001" hidden="1" customHeight="1" x14ac:dyDescent="0.2">
      <c r="A11" s="179">
        <v>1</v>
      </c>
      <c r="B11" s="180" t="s">
        <v>957</v>
      </c>
      <c r="C11" s="181"/>
      <c r="D11" s="181"/>
      <c r="E11" s="181"/>
      <c r="F11" s="181"/>
      <c r="G11" s="181"/>
      <c r="H11" s="181"/>
      <c r="I11" s="183">
        <f t="shared" ref="I11:I19" si="2">J11+K11+L11</f>
        <v>4419.7</v>
      </c>
      <c r="J11" s="183">
        <f t="shared" si="0"/>
        <v>0</v>
      </c>
      <c r="K11" s="183">
        <f t="shared" si="0"/>
        <v>0</v>
      </c>
      <c r="L11" s="183">
        <f t="shared" si="0"/>
        <v>4419.7</v>
      </c>
      <c r="M11" s="183">
        <f t="shared" ref="M11:M19" si="3">N11+O11+P11</f>
        <v>6941.3</v>
      </c>
      <c r="N11" s="183">
        <f t="shared" si="1"/>
        <v>0</v>
      </c>
      <c r="O11" s="183">
        <f t="shared" si="1"/>
        <v>0</v>
      </c>
      <c r="P11" s="183">
        <f t="shared" si="1"/>
        <v>6941.3</v>
      </c>
    </row>
    <row r="12" spans="1:17" ht="42.75" hidden="1" customHeight="1" x14ac:dyDescent="0.2">
      <c r="A12" s="182" t="s">
        <v>575</v>
      </c>
      <c r="B12" s="31" t="s">
        <v>1007</v>
      </c>
      <c r="C12" s="178"/>
      <c r="D12" s="178"/>
      <c r="E12" s="178"/>
      <c r="F12" s="178"/>
      <c r="G12" s="178"/>
      <c r="H12" s="178"/>
      <c r="I12" s="183">
        <f t="shared" si="2"/>
        <v>4419.7</v>
      </c>
      <c r="J12" s="183">
        <f>J13+J14+J15+J16+J17+J18+J19</f>
        <v>0</v>
      </c>
      <c r="K12" s="183">
        <f>K13+K14+K15+K16+K17+K18+K19</f>
        <v>0</v>
      </c>
      <c r="L12" s="183">
        <f>L13+L14+L15+L16+L17+L18+L19</f>
        <v>4419.7</v>
      </c>
      <c r="M12" s="183">
        <f t="shared" si="3"/>
        <v>6941.3</v>
      </c>
      <c r="N12" s="183">
        <f>N13+N14+N15+N16+N17+N18+N19</f>
        <v>0</v>
      </c>
      <c r="O12" s="183">
        <f>O13+O14+O15+O16+O17+O18+O19</f>
        <v>0</v>
      </c>
      <c r="P12" s="183">
        <f>P13+P14+P15+P16+P17+P18+P19</f>
        <v>6941.3</v>
      </c>
    </row>
    <row r="13" spans="1:17" ht="18.75" hidden="1" customHeight="1" x14ac:dyDescent="0.2">
      <c r="A13" s="182" t="s">
        <v>576</v>
      </c>
      <c r="B13" s="184" t="s">
        <v>705</v>
      </c>
      <c r="C13" s="281"/>
      <c r="D13" s="281"/>
      <c r="E13" s="281"/>
      <c r="F13" s="281"/>
      <c r="G13" s="281"/>
      <c r="H13" s="281"/>
      <c r="I13" s="183">
        <f t="shared" si="2"/>
        <v>3519.7</v>
      </c>
      <c r="J13" s="183"/>
      <c r="K13" s="183"/>
      <c r="L13" s="183">
        <v>3519.7</v>
      </c>
      <c r="M13" s="183">
        <f t="shared" si="3"/>
        <v>6041.3</v>
      </c>
      <c r="N13" s="183"/>
      <c r="O13" s="185"/>
      <c r="P13" s="346">
        <v>6041.3</v>
      </c>
    </row>
    <row r="14" spans="1:17" ht="18.75" hidden="1" customHeight="1" x14ac:dyDescent="0.2">
      <c r="A14" s="182" t="s">
        <v>577</v>
      </c>
      <c r="B14" s="184" t="s">
        <v>703</v>
      </c>
      <c r="C14" s="281"/>
      <c r="D14" s="281"/>
      <c r="E14" s="281"/>
      <c r="F14" s="281"/>
      <c r="G14" s="281"/>
      <c r="H14" s="281"/>
      <c r="I14" s="183">
        <f t="shared" si="2"/>
        <v>150</v>
      </c>
      <c r="J14" s="183"/>
      <c r="K14" s="185"/>
      <c r="L14" s="183">
        <v>150</v>
      </c>
      <c r="M14" s="183">
        <f t="shared" si="3"/>
        <v>150</v>
      </c>
      <c r="N14" s="183"/>
      <c r="O14" s="185"/>
      <c r="P14" s="392">
        <v>150</v>
      </c>
    </row>
    <row r="15" spans="1:17" ht="18.75" hidden="1" customHeight="1" x14ac:dyDescent="0.2">
      <c r="A15" s="182" t="s">
        <v>578</v>
      </c>
      <c r="B15" s="184" t="s">
        <v>704</v>
      </c>
      <c r="C15" s="281"/>
      <c r="D15" s="281"/>
      <c r="E15" s="281"/>
      <c r="F15" s="281"/>
      <c r="G15" s="281"/>
      <c r="H15" s="281"/>
      <c r="I15" s="183">
        <f t="shared" si="2"/>
        <v>150</v>
      </c>
      <c r="J15" s="183"/>
      <c r="K15" s="185"/>
      <c r="L15" s="183">
        <v>150</v>
      </c>
      <c r="M15" s="183">
        <f t="shared" si="3"/>
        <v>150</v>
      </c>
      <c r="N15" s="183"/>
      <c r="O15" s="185"/>
      <c r="P15" s="392">
        <v>150</v>
      </c>
    </row>
    <row r="16" spans="1:17" ht="18.75" hidden="1" customHeight="1" x14ac:dyDescent="0.2">
      <c r="A16" s="182" t="s">
        <v>579</v>
      </c>
      <c r="B16" s="184" t="s">
        <v>707</v>
      </c>
      <c r="C16" s="281"/>
      <c r="D16" s="281"/>
      <c r="E16" s="281"/>
      <c r="F16" s="281"/>
      <c r="G16" s="281"/>
      <c r="H16" s="281"/>
      <c r="I16" s="183">
        <f t="shared" si="2"/>
        <v>150</v>
      </c>
      <c r="J16" s="183"/>
      <c r="K16" s="185"/>
      <c r="L16" s="183">
        <v>150</v>
      </c>
      <c r="M16" s="183">
        <f t="shared" si="3"/>
        <v>150</v>
      </c>
      <c r="N16" s="183"/>
      <c r="O16" s="185"/>
      <c r="P16" s="392">
        <v>150</v>
      </c>
    </row>
    <row r="17" spans="1:16" ht="18.75" hidden="1" customHeight="1" x14ac:dyDescent="0.2">
      <c r="A17" s="182" t="s">
        <v>958</v>
      </c>
      <c r="B17" s="184" t="s">
        <v>702</v>
      </c>
      <c r="C17" s="281"/>
      <c r="D17" s="281"/>
      <c r="E17" s="281"/>
      <c r="F17" s="281"/>
      <c r="G17" s="281"/>
      <c r="H17" s="281"/>
      <c r="I17" s="183">
        <f t="shared" si="2"/>
        <v>150</v>
      </c>
      <c r="J17" s="183"/>
      <c r="K17" s="185"/>
      <c r="L17" s="183">
        <v>150</v>
      </c>
      <c r="M17" s="183">
        <f t="shared" si="3"/>
        <v>150</v>
      </c>
      <c r="N17" s="183"/>
      <c r="O17" s="185"/>
      <c r="P17" s="392">
        <v>150</v>
      </c>
    </row>
    <row r="18" spans="1:16" ht="18.75" hidden="1" customHeight="1" x14ac:dyDescent="0.2">
      <c r="A18" s="182" t="s">
        <v>959</v>
      </c>
      <c r="B18" s="184" t="s">
        <v>708</v>
      </c>
      <c r="C18" s="281"/>
      <c r="D18" s="281"/>
      <c r="E18" s="281"/>
      <c r="F18" s="281"/>
      <c r="G18" s="281"/>
      <c r="H18" s="281"/>
      <c r="I18" s="183">
        <f t="shared" si="2"/>
        <v>150</v>
      </c>
      <c r="J18" s="183"/>
      <c r="K18" s="185"/>
      <c r="L18" s="183">
        <v>150</v>
      </c>
      <c r="M18" s="183">
        <f t="shared" si="3"/>
        <v>150</v>
      </c>
      <c r="N18" s="183"/>
      <c r="O18" s="185"/>
      <c r="P18" s="392">
        <v>150</v>
      </c>
    </row>
    <row r="19" spans="1:16" ht="18.75" hidden="1" customHeight="1" x14ac:dyDescent="0.2">
      <c r="A19" s="182" t="s">
        <v>960</v>
      </c>
      <c r="B19" s="285" t="s">
        <v>706</v>
      </c>
      <c r="C19" s="281"/>
      <c r="D19" s="281"/>
      <c r="E19" s="281"/>
      <c r="F19" s="281"/>
      <c r="G19" s="281"/>
      <c r="H19" s="281"/>
      <c r="I19" s="183">
        <f t="shared" si="2"/>
        <v>150</v>
      </c>
      <c r="J19" s="183"/>
      <c r="K19" s="185"/>
      <c r="L19" s="183">
        <v>150</v>
      </c>
      <c r="M19" s="183">
        <f t="shared" si="3"/>
        <v>150</v>
      </c>
      <c r="N19" s="183"/>
      <c r="O19" s="185"/>
      <c r="P19" s="392">
        <v>150</v>
      </c>
    </row>
    <row r="20" spans="1:16" ht="37.5" hidden="1" customHeight="1" x14ac:dyDescent="0.2">
      <c r="A20" s="186"/>
      <c r="B20" s="187"/>
      <c r="C20" s="188"/>
      <c r="D20" s="188"/>
      <c r="E20" s="188"/>
      <c r="F20" s="188"/>
      <c r="G20" s="188"/>
      <c r="H20" s="188"/>
      <c r="I20" s="89"/>
      <c r="J20" s="89"/>
      <c r="K20" s="89"/>
      <c r="L20" s="90">
        <v>3436.8</v>
      </c>
      <c r="M20" s="90">
        <v>3405.4</v>
      </c>
    </row>
    <row r="21" spans="1:16" x14ac:dyDescent="0.2">
      <c r="A21" s="186"/>
      <c r="I21" s="90"/>
      <c r="J21" s="93"/>
      <c r="K21" s="90"/>
      <c r="L21" s="90"/>
      <c r="M21" s="90"/>
    </row>
    <row r="22" spans="1:16" ht="15.75" x14ac:dyDescent="0.2">
      <c r="A22" s="88"/>
      <c r="B22" s="91"/>
      <c r="C22" s="92"/>
      <c r="D22" s="92"/>
      <c r="E22" s="92"/>
      <c r="F22" s="92"/>
      <c r="G22" s="92"/>
      <c r="H22" s="92"/>
      <c r="I22" s="90"/>
      <c r="J22" s="90"/>
      <c r="K22" s="90"/>
      <c r="L22" s="90"/>
      <c r="M22" s="90"/>
    </row>
    <row r="23" spans="1:16" ht="15.75" x14ac:dyDescent="0.2">
      <c r="A23" s="88"/>
      <c r="B23" s="91"/>
      <c r="C23" s="92"/>
      <c r="D23" s="92"/>
      <c r="E23" s="92"/>
      <c r="F23" s="92"/>
      <c r="G23" s="92"/>
      <c r="H23" s="92"/>
      <c r="I23" s="90"/>
      <c r="J23" s="90"/>
      <c r="K23" s="90"/>
      <c r="L23" s="90"/>
      <c r="M23" s="90"/>
    </row>
    <row r="24" spans="1:16" ht="15.75" x14ac:dyDescent="0.2">
      <c r="A24" s="95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95"/>
      <c r="B25" s="91"/>
      <c r="C25" s="92"/>
      <c r="D25" s="92"/>
      <c r="E25" s="92"/>
      <c r="F25" s="92"/>
      <c r="G25" s="92"/>
      <c r="H25" s="92"/>
    </row>
    <row r="26" spans="1:16" ht="15.75" x14ac:dyDescent="0.2">
      <c r="A26" s="95"/>
      <c r="B26" s="91"/>
      <c r="C26" s="92"/>
      <c r="D26" s="92"/>
      <c r="E26" s="92"/>
      <c r="F26" s="92"/>
      <c r="G26" s="92"/>
      <c r="H26" s="92"/>
    </row>
    <row r="27" spans="1:16" ht="15.75" x14ac:dyDescent="0.2">
      <c r="A27" s="95"/>
      <c r="B27" s="91"/>
      <c r="C27" s="92"/>
      <c r="D27" s="92"/>
      <c r="E27" s="92"/>
      <c r="F27" s="92"/>
      <c r="G27" s="92"/>
      <c r="H27" s="92"/>
    </row>
    <row r="28" spans="1:16" ht="15.75" x14ac:dyDescent="0.2">
      <c r="A28" s="95"/>
      <c r="B28" s="91"/>
      <c r="C28" s="92"/>
      <c r="D28" s="92"/>
      <c r="E28" s="92"/>
      <c r="F28" s="92"/>
      <c r="G28" s="92"/>
      <c r="H28" s="92"/>
    </row>
    <row r="29" spans="1:16" ht="15.75" x14ac:dyDescent="0.2">
      <c r="A29" s="95"/>
      <c r="B29" s="91"/>
      <c r="C29" s="92"/>
      <c r="D29" s="92"/>
      <c r="E29" s="92"/>
      <c r="F29" s="92"/>
      <c r="G29" s="92"/>
      <c r="H29" s="92"/>
    </row>
    <row r="30" spans="1:16" ht="15.75" x14ac:dyDescent="0.2">
      <c r="A30" s="95"/>
      <c r="B30" s="91"/>
      <c r="C30" s="92"/>
      <c r="D30" s="92"/>
      <c r="E30" s="92"/>
      <c r="F30" s="92"/>
      <c r="G30" s="92"/>
      <c r="H30" s="92"/>
    </row>
    <row r="31" spans="1:16" ht="15.75" x14ac:dyDescent="0.2">
      <c r="A31" s="95"/>
      <c r="B31" s="91"/>
      <c r="C31" s="92"/>
      <c r="D31" s="92"/>
      <c r="E31" s="92"/>
      <c r="F31" s="92"/>
      <c r="G31" s="92"/>
      <c r="H31" s="92"/>
    </row>
    <row r="32" spans="1:16" ht="15.75" x14ac:dyDescent="0.2">
      <c r="A32" s="95"/>
      <c r="B32" s="91"/>
      <c r="C32" s="92"/>
      <c r="D32" s="92"/>
      <c r="E32" s="92"/>
      <c r="F32" s="92"/>
      <c r="G32" s="92"/>
      <c r="H32" s="92"/>
    </row>
    <row r="33" spans="1:8" ht="15.75" x14ac:dyDescent="0.2">
      <c r="A33" s="95"/>
      <c r="B33" s="91"/>
      <c r="C33" s="92"/>
      <c r="D33" s="92"/>
      <c r="E33" s="92"/>
      <c r="F33" s="92"/>
      <c r="G33" s="92"/>
      <c r="H33" s="92"/>
    </row>
    <row r="34" spans="1:8" ht="15.75" x14ac:dyDescent="0.2">
      <c r="A34" s="95"/>
      <c r="B34" s="91"/>
      <c r="C34" s="92"/>
      <c r="D34" s="92"/>
      <c r="E34" s="92"/>
      <c r="F34" s="92"/>
      <c r="G34" s="92"/>
      <c r="H34" s="92"/>
    </row>
    <row r="35" spans="1:8" ht="15.75" x14ac:dyDescent="0.2">
      <c r="A35" s="95"/>
      <c r="B35" s="91"/>
      <c r="C35" s="92"/>
      <c r="D35" s="92"/>
      <c r="E35" s="92"/>
      <c r="F35" s="92"/>
      <c r="G35" s="92"/>
      <c r="H35" s="92"/>
    </row>
    <row r="36" spans="1:8" ht="15.75" x14ac:dyDescent="0.2">
      <c r="A36" s="95"/>
      <c r="B36" s="91"/>
      <c r="C36" s="92"/>
      <c r="D36" s="92"/>
      <c r="E36" s="92"/>
      <c r="F36" s="92"/>
      <c r="G36" s="92"/>
      <c r="H36" s="92"/>
    </row>
    <row r="37" spans="1:8" ht="15.75" x14ac:dyDescent="0.2">
      <c r="A37" s="86"/>
      <c r="B37" s="91"/>
      <c r="C37" s="92"/>
      <c r="D37" s="92"/>
      <c r="E37" s="92"/>
      <c r="F37" s="92"/>
      <c r="G37" s="92"/>
      <c r="H37" s="92"/>
    </row>
    <row r="38" spans="1:8" ht="15.75" x14ac:dyDescent="0.2">
      <c r="B38" s="91"/>
      <c r="C38" s="92"/>
      <c r="D38" s="92"/>
      <c r="E38" s="92"/>
      <c r="F38" s="92"/>
      <c r="G38" s="92"/>
      <c r="H38" s="92"/>
    </row>
    <row r="39" spans="1:8" ht="15.75" x14ac:dyDescent="0.2">
      <c r="B39" s="91"/>
      <c r="C39" s="92"/>
      <c r="D39" s="92"/>
      <c r="E39" s="92"/>
      <c r="F39" s="92"/>
      <c r="G39" s="92"/>
      <c r="H39" s="92"/>
    </row>
    <row r="40" spans="1:8" ht="15.75" x14ac:dyDescent="0.2">
      <c r="B40" s="91"/>
      <c r="C40" s="92"/>
      <c r="D40" s="92"/>
      <c r="E40" s="92"/>
      <c r="F40" s="92"/>
      <c r="G40" s="92"/>
      <c r="H40" s="92"/>
    </row>
    <row r="41" spans="1:8" ht="15.75" x14ac:dyDescent="0.2">
      <c r="B41" s="91"/>
      <c r="C41" s="92"/>
      <c r="D41" s="92"/>
      <c r="E41" s="92"/>
      <c r="F41" s="92"/>
      <c r="G41" s="92"/>
      <c r="H41" s="92"/>
    </row>
    <row r="42" spans="1:8" ht="15.75" x14ac:dyDescent="0.2">
      <c r="B42" s="91"/>
      <c r="C42" s="92"/>
      <c r="D42" s="92"/>
      <c r="E42" s="92"/>
      <c r="F42" s="92"/>
      <c r="G42" s="92"/>
      <c r="H42" s="92"/>
    </row>
    <row r="43" spans="1:8" ht="15.75" x14ac:dyDescent="0.2">
      <c r="B43" s="91"/>
      <c r="C43" s="92"/>
      <c r="D43" s="92"/>
      <c r="E43" s="92"/>
      <c r="F43" s="92"/>
      <c r="G43" s="92"/>
      <c r="H43" s="92"/>
    </row>
    <row r="44" spans="1:8" ht="15.75" x14ac:dyDescent="0.2">
      <c r="B44" s="91"/>
      <c r="C44" s="92"/>
      <c r="D44" s="92"/>
      <c r="E44" s="92"/>
      <c r="F44" s="92"/>
      <c r="G44" s="92"/>
      <c r="H44" s="92"/>
    </row>
    <row r="45" spans="1:8" ht="15.75" x14ac:dyDescent="0.2">
      <c r="B45" s="91"/>
      <c r="C45" s="92"/>
      <c r="D45" s="92"/>
      <c r="E45" s="92"/>
      <c r="F45" s="92"/>
      <c r="G45" s="92"/>
      <c r="H45" s="92"/>
    </row>
    <row r="46" spans="1:8" ht="15.75" x14ac:dyDescent="0.2">
      <c r="B46" s="91"/>
      <c r="C46" s="92"/>
      <c r="D46" s="92"/>
      <c r="E46" s="92"/>
      <c r="F46" s="92"/>
      <c r="G46" s="92"/>
      <c r="H46" s="92"/>
    </row>
    <row r="47" spans="1:8" ht="15.75" x14ac:dyDescent="0.2">
      <c r="B47" s="91"/>
      <c r="C47" s="92"/>
      <c r="D47" s="92"/>
      <c r="E47" s="92"/>
      <c r="F47" s="92"/>
      <c r="G47" s="92"/>
      <c r="H47" s="92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I3" sqref="I3:M3"/>
    </sheetView>
  </sheetViews>
  <sheetFormatPr defaultColWidth="8" defaultRowHeight="12.75" x14ac:dyDescent="0.2"/>
  <cols>
    <col min="1" max="1" width="0.28515625" style="62" hidden="1" customWidth="1"/>
    <col min="2" max="2" width="4.7109375" style="189" customWidth="1"/>
    <col min="3" max="3" width="60.7109375" style="64" customWidth="1"/>
    <col min="4" max="4" width="12.85546875" style="65" customWidth="1"/>
    <col min="5" max="5" width="13.28515625" style="72" customWidth="1"/>
    <col min="6" max="6" width="15.7109375" style="72" customWidth="1"/>
    <col min="7" max="7" width="14.28515625" style="72" customWidth="1"/>
    <col min="8" max="8" width="13.28515625" style="72" customWidth="1"/>
    <col min="9" max="9" width="14.7109375" style="72" customWidth="1"/>
    <col min="10" max="10" width="13.28515625" style="72" customWidth="1"/>
    <col min="11" max="11" width="13.5703125" style="72" customWidth="1"/>
    <col min="12" max="12" width="17.28515625" style="72" hidden="1" customWidth="1"/>
    <col min="13" max="13" width="20.7109375" style="62" hidden="1" customWidth="1"/>
    <col min="14" max="14" width="0.140625" style="62" hidden="1" customWidth="1"/>
    <col min="15" max="15" width="8.140625" style="62" hidden="1" customWidth="1"/>
    <col min="16" max="16" width="15.5703125" style="62" hidden="1" customWidth="1"/>
    <col min="17" max="17" width="13.7109375" style="62" hidden="1" customWidth="1"/>
    <col min="18" max="18" width="10.28515625" style="62" hidden="1" customWidth="1"/>
    <col min="19" max="19" width="12.140625" style="62" customWidth="1"/>
    <col min="20" max="20" width="15.140625" style="62" customWidth="1"/>
    <col min="21" max="47" width="8" style="62" customWidth="1"/>
    <col min="48" max="255" width="8" style="62"/>
    <col min="256" max="256" width="8" style="328"/>
    <col min="257" max="257" width="0" style="328" hidden="1" customWidth="1"/>
    <col min="258" max="258" width="4.7109375" style="328" customWidth="1"/>
    <col min="259" max="259" width="72.5703125" style="328" customWidth="1"/>
    <col min="260" max="260" width="15.42578125" style="328" customWidth="1"/>
    <col min="261" max="261" width="16.28515625" style="328" customWidth="1"/>
    <col min="262" max="267" width="17.28515625" style="328" customWidth="1"/>
    <col min="268" max="274" width="0" style="328" hidden="1" customWidth="1"/>
    <col min="275" max="275" width="12.140625" style="328" customWidth="1"/>
    <col min="276" max="276" width="15.140625" style="328" customWidth="1"/>
    <col min="277" max="303" width="8" style="328" customWidth="1"/>
    <col min="304" max="512" width="8" style="328"/>
    <col min="513" max="513" width="0" style="328" hidden="1" customWidth="1"/>
    <col min="514" max="514" width="4.7109375" style="328" customWidth="1"/>
    <col min="515" max="515" width="72.5703125" style="328" customWidth="1"/>
    <col min="516" max="516" width="15.42578125" style="328" customWidth="1"/>
    <col min="517" max="517" width="16.28515625" style="328" customWidth="1"/>
    <col min="518" max="523" width="17.28515625" style="328" customWidth="1"/>
    <col min="524" max="530" width="0" style="328" hidden="1" customWidth="1"/>
    <col min="531" max="531" width="12.140625" style="328" customWidth="1"/>
    <col min="532" max="532" width="15.140625" style="328" customWidth="1"/>
    <col min="533" max="559" width="8" style="328" customWidth="1"/>
    <col min="560" max="768" width="8" style="328"/>
    <col min="769" max="769" width="0" style="328" hidden="1" customWidth="1"/>
    <col min="770" max="770" width="4.7109375" style="328" customWidth="1"/>
    <col min="771" max="771" width="72.5703125" style="328" customWidth="1"/>
    <col min="772" max="772" width="15.42578125" style="328" customWidth="1"/>
    <col min="773" max="773" width="16.28515625" style="328" customWidth="1"/>
    <col min="774" max="779" width="17.28515625" style="328" customWidth="1"/>
    <col min="780" max="786" width="0" style="328" hidden="1" customWidth="1"/>
    <col min="787" max="787" width="12.140625" style="328" customWidth="1"/>
    <col min="788" max="788" width="15.140625" style="328" customWidth="1"/>
    <col min="789" max="815" width="8" style="328" customWidth="1"/>
    <col min="816" max="1024" width="8" style="328"/>
    <col min="1025" max="1025" width="0" style="328" hidden="1" customWidth="1"/>
    <col min="1026" max="1026" width="4.7109375" style="328" customWidth="1"/>
    <col min="1027" max="1027" width="72.5703125" style="328" customWidth="1"/>
    <col min="1028" max="1028" width="15.42578125" style="328" customWidth="1"/>
    <col min="1029" max="1029" width="16.28515625" style="328" customWidth="1"/>
    <col min="1030" max="1035" width="17.28515625" style="328" customWidth="1"/>
    <col min="1036" max="1042" width="0" style="328" hidden="1" customWidth="1"/>
    <col min="1043" max="1043" width="12.140625" style="328" customWidth="1"/>
    <col min="1044" max="1044" width="15.140625" style="328" customWidth="1"/>
    <col min="1045" max="1071" width="8" style="328" customWidth="1"/>
    <col min="1072" max="1280" width="8" style="328"/>
    <col min="1281" max="1281" width="0" style="328" hidden="1" customWidth="1"/>
    <col min="1282" max="1282" width="4.7109375" style="328" customWidth="1"/>
    <col min="1283" max="1283" width="72.5703125" style="328" customWidth="1"/>
    <col min="1284" max="1284" width="15.42578125" style="328" customWidth="1"/>
    <col min="1285" max="1285" width="16.28515625" style="328" customWidth="1"/>
    <col min="1286" max="1291" width="17.28515625" style="328" customWidth="1"/>
    <col min="1292" max="1298" width="0" style="328" hidden="1" customWidth="1"/>
    <col min="1299" max="1299" width="12.140625" style="328" customWidth="1"/>
    <col min="1300" max="1300" width="15.140625" style="328" customWidth="1"/>
    <col min="1301" max="1327" width="8" style="328" customWidth="1"/>
    <col min="1328" max="1536" width="8" style="328"/>
    <col min="1537" max="1537" width="0" style="328" hidden="1" customWidth="1"/>
    <col min="1538" max="1538" width="4.7109375" style="328" customWidth="1"/>
    <col min="1539" max="1539" width="72.5703125" style="328" customWidth="1"/>
    <col min="1540" max="1540" width="15.42578125" style="328" customWidth="1"/>
    <col min="1541" max="1541" width="16.28515625" style="328" customWidth="1"/>
    <col min="1542" max="1547" width="17.28515625" style="328" customWidth="1"/>
    <col min="1548" max="1554" width="0" style="328" hidden="1" customWidth="1"/>
    <col min="1555" max="1555" width="12.140625" style="328" customWidth="1"/>
    <col min="1556" max="1556" width="15.140625" style="328" customWidth="1"/>
    <col min="1557" max="1583" width="8" style="328" customWidth="1"/>
    <col min="1584" max="1792" width="8" style="328"/>
    <col min="1793" max="1793" width="0" style="328" hidden="1" customWidth="1"/>
    <col min="1794" max="1794" width="4.7109375" style="328" customWidth="1"/>
    <col min="1795" max="1795" width="72.5703125" style="328" customWidth="1"/>
    <col min="1796" max="1796" width="15.42578125" style="328" customWidth="1"/>
    <col min="1797" max="1797" width="16.28515625" style="328" customWidth="1"/>
    <col min="1798" max="1803" width="17.28515625" style="328" customWidth="1"/>
    <col min="1804" max="1810" width="0" style="328" hidden="1" customWidth="1"/>
    <col min="1811" max="1811" width="12.140625" style="328" customWidth="1"/>
    <col min="1812" max="1812" width="15.140625" style="328" customWidth="1"/>
    <col min="1813" max="1839" width="8" style="328" customWidth="1"/>
    <col min="1840" max="2048" width="8" style="328"/>
    <col min="2049" max="2049" width="0" style="328" hidden="1" customWidth="1"/>
    <col min="2050" max="2050" width="4.7109375" style="328" customWidth="1"/>
    <col min="2051" max="2051" width="72.5703125" style="328" customWidth="1"/>
    <col min="2052" max="2052" width="15.42578125" style="328" customWidth="1"/>
    <col min="2053" max="2053" width="16.28515625" style="328" customWidth="1"/>
    <col min="2054" max="2059" width="17.28515625" style="328" customWidth="1"/>
    <col min="2060" max="2066" width="0" style="328" hidden="1" customWidth="1"/>
    <col min="2067" max="2067" width="12.140625" style="328" customWidth="1"/>
    <col min="2068" max="2068" width="15.140625" style="328" customWidth="1"/>
    <col min="2069" max="2095" width="8" style="328" customWidth="1"/>
    <col min="2096" max="2304" width="8" style="328"/>
    <col min="2305" max="2305" width="0" style="328" hidden="1" customWidth="1"/>
    <col min="2306" max="2306" width="4.7109375" style="328" customWidth="1"/>
    <col min="2307" max="2307" width="72.5703125" style="328" customWidth="1"/>
    <col min="2308" max="2308" width="15.42578125" style="328" customWidth="1"/>
    <col min="2309" max="2309" width="16.28515625" style="328" customWidth="1"/>
    <col min="2310" max="2315" width="17.28515625" style="328" customWidth="1"/>
    <col min="2316" max="2322" width="0" style="328" hidden="1" customWidth="1"/>
    <col min="2323" max="2323" width="12.140625" style="328" customWidth="1"/>
    <col min="2324" max="2324" width="15.140625" style="328" customWidth="1"/>
    <col min="2325" max="2351" width="8" style="328" customWidth="1"/>
    <col min="2352" max="2560" width="8" style="328"/>
    <col min="2561" max="2561" width="0" style="328" hidden="1" customWidth="1"/>
    <col min="2562" max="2562" width="4.7109375" style="328" customWidth="1"/>
    <col min="2563" max="2563" width="72.5703125" style="328" customWidth="1"/>
    <col min="2564" max="2564" width="15.42578125" style="328" customWidth="1"/>
    <col min="2565" max="2565" width="16.28515625" style="328" customWidth="1"/>
    <col min="2566" max="2571" width="17.28515625" style="328" customWidth="1"/>
    <col min="2572" max="2578" width="0" style="328" hidden="1" customWidth="1"/>
    <col min="2579" max="2579" width="12.140625" style="328" customWidth="1"/>
    <col min="2580" max="2580" width="15.140625" style="328" customWidth="1"/>
    <col min="2581" max="2607" width="8" style="328" customWidth="1"/>
    <col min="2608" max="2816" width="8" style="328"/>
    <col min="2817" max="2817" width="0" style="328" hidden="1" customWidth="1"/>
    <col min="2818" max="2818" width="4.7109375" style="328" customWidth="1"/>
    <col min="2819" max="2819" width="72.5703125" style="328" customWidth="1"/>
    <col min="2820" max="2820" width="15.42578125" style="328" customWidth="1"/>
    <col min="2821" max="2821" width="16.28515625" style="328" customWidth="1"/>
    <col min="2822" max="2827" width="17.28515625" style="328" customWidth="1"/>
    <col min="2828" max="2834" width="0" style="328" hidden="1" customWidth="1"/>
    <col min="2835" max="2835" width="12.140625" style="328" customWidth="1"/>
    <col min="2836" max="2836" width="15.140625" style="328" customWidth="1"/>
    <col min="2837" max="2863" width="8" style="328" customWidth="1"/>
    <col min="2864" max="3072" width="8" style="328"/>
    <col min="3073" max="3073" width="0" style="328" hidden="1" customWidth="1"/>
    <col min="3074" max="3074" width="4.7109375" style="328" customWidth="1"/>
    <col min="3075" max="3075" width="72.5703125" style="328" customWidth="1"/>
    <col min="3076" max="3076" width="15.42578125" style="328" customWidth="1"/>
    <col min="3077" max="3077" width="16.28515625" style="328" customWidth="1"/>
    <col min="3078" max="3083" width="17.28515625" style="328" customWidth="1"/>
    <col min="3084" max="3090" width="0" style="328" hidden="1" customWidth="1"/>
    <col min="3091" max="3091" width="12.140625" style="328" customWidth="1"/>
    <col min="3092" max="3092" width="15.140625" style="328" customWidth="1"/>
    <col min="3093" max="3119" width="8" style="328" customWidth="1"/>
    <col min="3120" max="3328" width="8" style="328"/>
    <col min="3329" max="3329" width="0" style="328" hidden="1" customWidth="1"/>
    <col min="3330" max="3330" width="4.7109375" style="328" customWidth="1"/>
    <col min="3331" max="3331" width="72.5703125" style="328" customWidth="1"/>
    <col min="3332" max="3332" width="15.42578125" style="328" customWidth="1"/>
    <col min="3333" max="3333" width="16.28515625" style="328" customWidth="1"/>
    <col min="3334" max="3339" width="17.28515625" style="328" customWidth="1"/>
    <col min="3340" max="3346" width="0" style="328" hidden="1" customWidth="1"/>
    <col min="3347" max="3347" width="12.140625" style="328" customWidth="1"/>
    <col min="3348" max="3348" width="15.140625" style="328" customWidth="1"/>
    <col min="3349" max="3375" width="8" style="328" customWidth="1"/>
    <col min="3376" max="3584" width="8" style="328"/>
    <col min="3585" max="3585" width="0" style="328" hidden="1" customWidth="1"/>
    <col min="3586" max="3586" width="4.7109375" style="328" customWidth="1"/>
    <col min="3587" max="3587" width="72.5703125" style="328" customWidth="1"/>
    <col min="3588" max="3588" width="15.42578125" style="328" customWidth="1"/>
    <col min="3589" max="3589" width="16.28515625" style="328" customWidth="1"/>
    <col min="3590" max="3595" width="17.28515625" style="328" customWidth="1"/>
    <col min="3596" max="3602" width="0" style="328" hidden="1" customWidth="1"/>
    <col min="3603" max="3603" width="12.140625" style="328" customWidth="1"/>
    <col min="3604" max="3604" width="15.140625" style="328" customWidth="1"/>
    <col min="3605" max="3631" width="8" style="328" customWidth="1"/>
    <col min="3632" max="3840" width="8" style="328"/>
    <col min="3841" max="3841" width="0" style="328" hidden="1" customWidth="1"/>
    <col min="3842" max="3842" width="4.7109375" style="328" customWidth="1"/>
    <col min="3843" max="3843" width="72.5703125" style="328" customWidth="1"/>
    <col min="3844" max="3844" width="15.42578125" style="328" customWidth="1"/>
    <col min="3845" max="3845" width="16.28515625" style="328" customWidth="1"/>
    <col min="3846" max="3851" width="17.28515625" style="328" customWidth="1"/>
    <col min="3852" max="3858" width="0" style="328" hidden="1" customWidth="1"/>
    <col min="3859" max="3859" width="12.140625" style="328" customWidth="1"/>
    <col min="3860" max="3860" width="15.140625" style="328" customWidth="1"/>
    <col min="3861" max="3887" width="8" style="328" customWidth="1"/>
    <col min="3888" max="4096" width="8" style="328"/>
    <col min="4097" max="4097" width="0" style="328" hidden="1" customWidth="1"/>
    <col min="4098" max="4098" width="4.7109375" style="328" customWidth="1"/>
    <col min="4099" max="4099" width="72.5703125" style="328" customWidth="1"/>
    <col min="4100" max="4100" width="15.42578125" style="328" customWidth="1"/>
    <col min="4101" max="4101" width="16.28515625" style="328" customWidth="1"/>
    <col min="4102" max="4107" width="17.28515625" style="328" customWidth="1"/>
    <col min="4108" max="4114" width="0" style="328" hidden="1" customWidth="1"/>
    <col min="4115" max="4115" width="12.140625" style="328" customWidth="1"/>
    <col min="4116" max="4116" width="15.140625" style="328" customWidth="1"/>
    <col min="4117" max="4143" width="8" style="328" customWidth="1"/>
    <col min="4144" max="4352" width="8" style="328"/>
    <col min="4353" max="4353" width="0" style="328" hidden="1" customWidth="1"/>
    <col min="4354" max="4354" width="4.7109375" style="328" customWidth="1"/>
    <col min="4355" max="4355" width="72.5703125" style="328" customWidth="1"/>
    <col min="4356" max="4356" width="15.42578125" style="328" customWidth="1"/>
    <col min="4357" max="4357" width="16.28515625" style="328" customWidth="1"/>
    <col min="4358" max="4363" width="17.28515625" style="328" customWidth="1"/>
    <col min="4364" max="4370" width="0" style="328" hidden="1" customWidth="1"/>
    <col min="4371" max="4371" width="12.140625" style="328" customWidth="1"/>
    <col min="4372" max="4372" width="15.140625" style="328" customWidth="1"/>
    <col min="4373" max="4399" width="8" style="328" customWidth="1"/>
    <col min="4400" max="4608" width="8" style="328"/>
    <col min="4609" max="4609" width="0" style="328" hidden="1" customWidth="1"/>
    <col min="4610" max="4610" width="4.7109375" style="328" customWidth="1"/>
    <col min="4611" max="4611" width="72.5703125" style="328" customWidth="1"/>
    <col min="4612" max="4612" width="15.42578125" style="328" customWidth="1"/>
    <col min="4613" max="4613" width="16.28515625" style="328" customWidth="1"/>
    <col min="4614" max="4619" width="17.28515625" style="328" customWidth="1"/>
    <col min="4620" max="4626" width="0" style="328" hidden="1" customWidth="1"/>
    <col min="4627" max="4627" width="12.140625" style="328" customWidth="1"/>
    <col min="4628" max="4628" width="15.140625" style="328" customWidth="1"/>
    <col min="4629" max="4655" width="8" style="328" customWidth="1"/>
    <col min="4656" max="4864" width="8" style="328"/>
    <col min="4865" max="4865" width="0" style="328" hidden="1" customWidth="1"/>
    <col min="4866" max="4866" width="4.7109375" style="328" customWidth="1"/>
    <col min="4867" max="4867" width="72.5703125" style="328" customWidth="1"/>
    <col min="4868" max="4868" width="15.42578125" style="328" customWidth="1"/>
    <col min="4869" max="4869" width="16.28515625" style="328" customWidth="1"/>
    <col min="4870" max="4875" width="17.28515625" style="328" customWidth="1"/>
    <col min="4876" max="4882" width="0" style="328" hidden="1" customWidth="1"/>
    <col min="4883" max="4883" width="12.140625" style="328" customWidth="1"/>
    <col min="4884" max="4884" width="15.140625" style="328" customWidth="1"/>
    <col min="4885" max="4911" width="8" style="328" customWidth="1"/>
    <col min="4912" max="5120" width="8" style="328"/>
    <col min="5121" max="5121" width="0" style="328" hidden="1" customWidth="1"/>
    <col min="5122" max="5122" width="4.7109375" style="328" customWidth="1"/>
    <col min="5123" max="5123" width="72.5703125" style="328" customWidth="1"/>
    <col min="5124" max="5124" width="15.42578125" style="328" customWidth="1"/>
    <col min="5125" max="5125" width="16.28515625" style="328" customWidth="1"/>
    <col min="5126" max="5131" width="17.28515625" style="328" customWidth="1"/>
    <col min="5132" max="5138" width="0" style="328" hidden="1" customWidth="1"/>
    <col min="5139" max="5139" width="12.140625" style="328" customWidth="1"/>
    <col min="5140" max="5140" width="15.140625" style="328" customWidth="1"/>
    <col min="5141" max="5167" width="8" style="328" customWidth="1"/>
    <col min="5168" max="5376" width="8" style="328"/>
    <col min="5377" max="5377" width="0" style="328" hidden="1" customWidth="1"/>
    <col min="5378" max="5378" width="4.7109375" style="328" customWidth="1"/>
    <col min="5379" max="5379" width="72.5703125" style="328" customWidth="1"/>
    <col min="5380" max="5380" width="15.42578125" style="328" customWidth="1"/>
    <col min="5381" max="5381" width="16.28515625" style="328" customWidth="1"/>
    <col min="5382" max="5387" width="17.28515625" style="328" customWidth="1"/>
    <col min="5388" max="5394" width="0" style="328" hidden="1" customWidth="1"/>
    <col min="5395" max="5395" width="12.140625" style="328" customWidth="1"/>
    <col min="5396" max="5396" width="15.140625" style="328" customWidth="1"/>
    <col min="5397" max="5423" width="8" style="328" customWidth="1"/>
    <col min="5424" max="5632" width="8" style="328"/>
    <col min="5633" max="5633" width="0" style="328" hidden="1" customWidth="1"/>
    <col min="5634" max="5634" width="4.7109375" style="328" customWidth="1"/>
    <col min="5635" max="5635" width="72.5703125" style="328" customWidth="1"/>
    <col min="5636" max="5636" width="15.42578125" style="328" customWidth="1"/>
    <col min="5637" max="5637" width="16.28515625" style="328" customWidth="1"/>
    <col min="5638" max="5643" width="17.28515625" style="328" customWidth="1"/>
    <col min="5644" max="5650" width="0" style="328" hidden="1" customWidth="1"/>
    <col min="5651" max="5651" width="12.140625" style="328" customWidth="1"/>
    <col min="5652" max="5652" width="15.140625" style="328" customWidth="1"/>
    <col min="5653" max="5679" width="8" style="328" customWidth="1"/>
    <col min="5680" max="5888" width="8" style="328"/>
    <col min="5889" max="5889" width="0" style="328" hidden="1" customWidth="1"/>
    <col min="5890" max="5890" width="4.7109375" style="328" customWidth="1"/>
    <col min="5891" max="5891" width="72.5703125" style="328" customWidth="1"/>
    <col min="5892" max="5892" width="15.42578125" style="328" customWidth="1"/>
    <col min="5893" max="5893" width="16.28515625" style="328" customWidth="1"/>
    <col min="5894" max="5899" width="17.28515625" style="328" customWidth="1"/>
    <col min="5900" max="5906" width="0" style="328" hidden="1" customWidth="1"/>
    <col min="5907" max="5907" width="12.140625" style="328" customWidth="1"/>
    <col min="5908" max="5908" width="15.140625" style="328" customWidth="1"/>
    <col min="5909" max="5935" width="8" style="328" customWidth="1"/>
    <col min="5936" max="6144" width="8" style="328"/>
    <col min="6145" max="6145" width="0" style="328" hidden="1" customWidth="1"/>
    <col min="6146" max="6146" width="4.7109375" style="328" customWidth="1"/>
    <col min="6147" max="6147" width="72.5703125" style="328" customWidth="1"/>
    <col min="6148" max="6148" width="15.42578125" style="328" customWidth="1"/>
    <col min="6149" max="6149" width="16.28515625" style="328" customWidth="1"/>
    <col min="6150" max="6155" width="17.28515625" style="328" customWidth="1"/>
    <col min="6156" max="6162" width="0" style="328" hidden="1" customWidth="1"/>
    <col min="6163" max="6163" width="12.140625" style="328" customWidth="1"/>
    <col min="6164" max="6164" width="15.140625" style="328" customWidth="1"/>
    <col min="6165" max="6191" width="8" style="328" customWidth="1"/>
    <col min="6192" max="6400" width="8" style="328"/>
    <col min="6401" max="6401" width="0" style="328" hidden="1" customWidth="1"/>
    <col min="6402" max="6402" width="4.7109375" style="328" customWidth="1"/>
    <col min="6403" max="6403" width="72.5703125" style="328" customWidth="1"/>
    <col min="6404" max="6404" width="15.42578125" style="328" customWidth="1"/>
    <col min="6405" max="6405" width="16.28515625" style="328" customWidth="1"/>
    <col min="6406" max="6411" width="17.28515625" style="328" customWidth="1"/>
    <col min="6412" max="6418" width="0" style="328" hidden="1" customWidth="1"/>
    <col min="6419" max="6419" width="12.140625" style="328" customWidth="1"/>
    <col min="6420" max="6420" width="15.140625" style="328" customWidth="1"/>
    <col min="6421" max="6447" width="8" style="328" customWidth="1"/>
    <col min="6448" max="6656" width="8" style="328"/>
    <col min="6657" max="6657" width="0" style="328" hidden="1" customWidth="1"/>
    <col min="6658" max="6658" width="4.7109375" style="328" customWidth="1"/>
    <col min="6659" max="6659" width="72.5703125" style="328" customWidth="1"/>
    <col min="6660" max="6660" width="15.42578125" style="328" customWidth="1"/>
    <col min="6661" max="6661" width="16.28515625" style="328" customWidth="1"/>
    <col min="6662" max="6667" width="17.28515625" style="328" customWidth="1"/>
    <col min="6668" max="6674" width="0" style="328" hidden="1" customWidth="1"/>
    <col min="6675" max="6675" width="12.140625" style="328" customWidth="1"/>
    <col min="6676" max="6676" width="15.140625" style="328" customWidth="1"/>
    <col min="6677" max="6703" width="8" style="328" customWidth="1"/>
    <col min="6704" max="6912" width="8" style="328"/>
    <col min="6913" max="6913" width="0" style="328" hidden="1" customWidth="1"/>
    <col min="6914" max="6914" width="4.7109375" style="328" customWidth="1"/>
    <col min="6915" max="6915" width="72.5703125" style="328" customWidth="1"/>
    <col min="6916" max="6916" width="15.42578125" style="328" customWidth="1"/>
    <col min="6917" max="6917" width="16.28515625" style="328" customWidth="1"/>
    <col min="6918" max="6923" width="17.28515625" style="328" customWidth="1"/>
    <col min="6924" max="6930" width="0" style="328" hidden="1" customWidth="1"/>
    <col min="6931" max="6931" width="12.140625" style="328" customWidth="1"/>
    <col min="6932" max="6932" width="15.140625" style="328" customWidth="1"/>
    <col min="6933" max="6959" width="8" style="328" customWidth="1"/>
    <col min="6960" max="7168" width="8" style="328"/>
    <col min="7169" max="7169" width="0" style="328" hidden="1" customWidth="1"/>
    <col min="7170" max="7170" width="4.7109375" style="328" customWidth="1"/>
    <col min="7171" max="7171" width="72.5703125" style="328" customWidth="1"/>
    <col min="7172" max="7172" width="15.42578125" style="328" customWidth="1"/>
    <col min="7173" max="7173" width="16.28515625" style="328" customWidth="1"/>
    <col min="7174" max="7179" width="17.28515625" style="328" customWidth="1"/>
    <col min="7180" max="7186" width="0" style="328" hidden="1" customWidth="1"/>
    <col min="7187" max="7187" width="12.140625" style="328" customWidth="1"/>
    <col min="7188" max="7188" width="15.140625" style="328" customWidth="1"/>
    <col min="7189" max="7215" width="8" style="328" customWidth="1"/>
    <col min="7216" max="7424" width="8" style="328"/>
    <col min="7425" max="7425" width="0" style="328" hidden="1" customWidth="1"/>
    <col min="7426" max="7426" width="4.7109375" style="328" customWidth="1"/>
    <col min="7427" max="7427" width="72.5703125" style="328" customWidth="1"/>
    <col min="7428" max="7428" width="15.42578125" style="328" customWidth="1"/>
    <col min="7429" max="7429" width="16.28515625" style="328" customWidth="1"/>
    <col min="7430" max="7435" width="17.28515625" style="328" customWidth="1"/>
    <col min="7436" max="7442" width="0" style="328" hidden="1" customWidth="1"/>
    <col min="7443" max="7443" width="12.140625" style="328" customWidth="1"/>
    <col min="7444" max="7444" width="15.140625" style="328" customWidth="1"/>
    <col min="7445" max="7471" width="8" style="328" customWidth="1"/>
    <col min="7472" max="7680" width="8" style="328"/>
    <col min="7681" max="7681" width="0" style="328" hidden="1" customWidth="1"/>
    <col min="7682" max="7682" width="4.7109375" style="328" customWidth="1"/>
    <col min="7683" max="7683" width="72.5703125" style="328" customWidth="1"/>
    <col min="7684" max="7684" width="15.42578125" style="328" customWidth="1"/>
    <col min="7685" max="7685" width="16.28515625" style="328" customWidth="1"/>
    <col min="7686" max="7691" width="17.28515625" style="328" customWidth="1"/>
    <col min="7692" max="7698" width="0" style="328" hidden="1" customWidth="1"/>
    <col min="7699" max="7699" width="12.140625" style="328" customWidth="1"/>
    <col min="7700" max="7700" width="15.140625" style="328" customWidth="1"/>
    <col min="7701" max="7727" width="8" style="328" customWidth="1"/>
    <col min="7728" max="7936" width="8" style="328"/>
    <col min="7937" max="7937" width="0" style="328" hidden="1" customWidth="1"/>
    <col min="7938" max="7938" width="4.7109375" style="328" customWidth="1"/>
    <col min="7939" max="7939" width="72.5703125" style="328" customWidth="1"/>
    <col min="7940" max="7940" width="15.42578125" style="328" customWidth="1"/>
    <col min="7941" max="7941" width="16.28515625" style="328" customWidth="1"/>
    <col min="7942" max="7947" width="17.28515625" style="328" customWidth="1"/>
    <col min="7948" max="7954" width="0" style="328" hidden="1" customWidth="1"/>
    <col min="7955" max="7955" width="12.140625" style="328" customWidth="1"/>
    <col min="7956" max="7956" width="15.140625" style="328" customWidth="1"/>
    <col min="7957" max="7983" width="8" style="328" customWidth="1"/>
    <col min="7984" max="8192" width="8" style="328"/>
    <col min="8193" max="8193" width="0" style="328" hidden="1" customWidth="1"/>
    <col min="8194" max="8194" width="4.7109375" style="328" customWidth="1"/>
    <col min="8195" max="8195" width="72.5703125" style="328" customWidth="1"/>
    <col min="8196" max="8196" width="15.42578125" style="328" customWidth="1"/>
    <col min="8197" max="8197" width="16.28515625" style="328" customWidth="1"/>
    <col min="8198" max="8203" width="17.28515625" style="328" customWidth="1"/>
    <col min="8204" max="8210" width="0" style="328" hidden="1" customWidth="1"/>
    <col min="8211" max="8211" width="12.140625" style="328" customWidth="1"/>
    <col min="8212" max="8212" width="15.140625" style="328" customWidth="1"/>
    <col min="8213" max="8239" width="8" style="328" customWidth="1"/>
    <col min="8240" max="8448" width="8" style="328"/>
    <col min="8449" max="8449" width="0" style="328" hidden="1" customWidth="1"/>
    <col min="8450" max="8450" width="4.7109375" style="328" customWidth="1"/>
    <col min="8451" max="8451" width="72.5703125" style="328" customWidth="1"/>
    <col min="8452" max="8452" width="15.42578125" style="328" customWidth="1"/>
    <col min="8453" max="8453" width="16.28515625" style="328" customWidth="1"/>
    <col min="8454" max="8459" width="17.28515625" style="328" customWidth="1"/>
    <col min="8460" max="8466" width="0" style="328" hidden="1" customWidth="1"/>
    <col min="8467" max="8467" width="12.140625" style="328" customWidth="1"/>
    <col min="8468" max="8468" width="15.140625" style="328" customWidth="1"/>
    <col min="8469" max="8495" width="8" style="328" customWidth="1"/>
    <col min="8496" max="8704" width="8" style="328"/>
    <col min="8705" max="8705" width="0" style="328" hidden="1" customWidth="1"/>
    <col min="8706" max="8706" width="4.7109375" style="328" customWidth="1"/>
    <col min="8707" max="8707" width="72.5703125" style="328" customWidth="1"/>
    <col min="8708" max="8708" width="15.42578125" style="328" customWidth="1"/>
    <col min="8709" max="8709" width="16.28515625" style="328" customWidth="1"/>
    <col min="8710" max="8715" width="17.28515625" style="328" customWidth="1"/>
    <col min="8716" max="8722" width="0" style="328" hidden="1" customWidth="1"/>
    <col min="8723" max="8723" width="12.140625" style="328" customWidth="1"/>
    <col min="8724" max="8724" width="15.140625" style="328" customWidth="1"/>
    <col min="8725" max="8751" width="8" style="328" customWidth="1"/>
    <col min="8752" max="8960" width="8" style="328"/>
    <col min="8961" max="8961" width="0" style="328" hidden="1" customWidth="1"/>
    <col min="8962" max="8962" width="4.7109375" style="328" customWidth="1"/>
    <col min="8963" max="8963" width="72.5703125" style="328" customWidth="1"/>
    <col min="8964" max="8964" width="15.42578125" style="328" customWidth="1"/>
    <col min="8965" max="8965" width="16.28515625" style="328" customWidth="1"/>
    <col min="8966" max="8971" width="17.28515625" style="328" customWidth="1"/>
    <col min="8972" max="8978" width="0" style="328" hidden="1" customWidth="1"/>
    <col min="8979" max="8979" width="12.140625" style="328" customWidth="1"/>
    <col min="8980" max="8980" width="15.140625" style="328" customWidth="1"/>
    <col min="8981" max="9007" width="8" style="328" customWidth="1"/>
    <col min="9008" max="9216" width="8" style="328"/>
    <col min="9217" max="9217" width="0" style="328" hidden="1" customWidth="1"/>
    <col min="9218" max="9218" width="4.7109375" style="328" customWidth="1"/>
    <col min="9219" max="9219" width="72.5703125" style="328" customWidth="1"/>
    <col min="9220" max="9220" width="15.42578125" style="328" customWidth="1"/>
    <col min="9221" max="9221" width="16.28515625" style="328" customWidth="1"/>
    <col min="9222" max="9227" width="17.28515625" style="328" customWidth="1"/>
    <col min="9228" max="9234" width="0" style="328" hidden="1" customWidth="1"/>
    <col min="9235" max="9235" width="12.140625" style="328" customWidth="1"/>
    <col min="9236" max="9236" width="15.140625" style="328" customWidth="1"/>
    <col min="9237" max="9263" width="8" style="328" customWidth="1"/>
    <col min="9264" max="9472" width="8" style="328"/>
    <col min="9473" max="9473" width="0" style="328" hidden="1" customWidth="1"/>
    <col min="9474" max="9474" width="4.7109375" style="328" customWidth="1"/>
    <col min="9475" max="9475" width="72.5703125" style="328" customWidth="1"/>
    <col min="9476" max="9476" width="15.42578125" style="328" customWidth="1"/>
    <col min="9477" max="9477" width="16.28515625" style="328" customWidth="1"/>
    <col min="9478" max="9483" width="17.28515625" style="328" customWidth="1"/>
    <col min="9484" max="9490" width="0" style="328" hidden="1" customWidth="1"/>
    <col min="9491" max="9491" width="12.140625" style="328" customWidth="1"/>
    <col min="9492" max="9492" width="15.140625" style="328" customWidth="1"/>
    <col min="9493" max="9519" width="8" style="328" customWidth="1"/>
    <col min="9520" max="9728" width="8" style="328"/>
    <col min="9729" max="9729" width="0" style="328" hidden="1" customWidth="1"/>
    <col min="9730" max="9730" width="4.7109375" style="328" customWidth="1"/>
    <col min="9731" max="9731" width="72.5703125" style="328" customWidth="1"/>
    <col min="9732" max="9732" width="15.42578125" style="328" customWidth="1"/>
    <col min="9733" max="9733" width="16.28515625" style="328" customWidth="1"/>
    <col min="9734" max="9739" width="17.28515625" style="328" customWidth="1"/>
    <col min="9740" max="9746" width="0" style="328" hidden="1" customWidth="1"/>
    <col min="9747" max="9747" width="12.140625" style="328" customWidth="1"/>
    <col min="9748" max="9748" width="15.140625" style="328" customWidth="1"/>
    <col min="9749" max="9775" width="8" style="328" customWidth="1"/>
    <col min="9776" max="9984" width="8" style="328"/>
    <col min="9985" max="9985" width="0" style="328" hidden="1" customWidth="1"/>
    <col min="9986" max="9986" width="4.7109375" style="328" customWidth="1"/>
    <col min="9987" max="9987" width="72.5703125" style="328" customWidth="1"/>
    <col min="9988" max="9988" width="15.42578125" style="328" customWidth="1"/>
    <col min="9989" max="9989" width="16.28515625" style="328" customWidth="1"/>
    <col min="9990" max="9995" width="17.28515625" style="328" customWidth="1"/>
    <col min="9996" max="10002" width="0" style="328" hidden="1" customWidth="1"/>
    <col min="10003" max="10003" width="12.140625" style="328" customWidth="1"/>
    <col min="10004" max="10004" width="15.140625" style="328" customWidth="1"/>
    <col min="10005" max="10031" width="8" style="328" customWidth="1"/>
    <col min="10032" max="10240" width="8" style="328"/>
    <col min="10241" max="10241" width="0" style="328" hidden="1" customWidth="1"/>
    <col min="10242" max="10242" width="4.7109375" style="328" customWidth="1"/>
    <col min="10243" max="10243" width="72.5703125" style="328" customWidth="1"/>
    <col min="10244" max="10244" width="15.42578125" style="328" customWidth="1"/>
    <col min="10245" max="10245" width="16.28515625" style="328" customWidth="1"/>
    <col min="10246" max="10251" width="17.28515625" style="328" customWidth="1"/>
    <col min="10252" max="10258" width="0" style="328" hidden="1" customWidth="1"/>
    <col min="10259" max="10259" width="12.140625" style="328" customWidth="1"/>
    <col min="10260" max="10260" width="15.140625" style="328" customWidth="1"/>
    <col min="10261" max="10287" width="8" style="328" customWidth="1"/>
    <col min="10288" max="10496" width="8" style="328"/>
    <col min="10497" max="10497" width="0" style="328" hidden="1" customWidth="1"/>
    <col min="10498" max="10498" width="4.7109375" style="328" customWidth="1"/>
    <col min="10499" max="10499" width="72.5703125" style="328" customWidth="1"/>
    <col min="10500" max="10500" width="15.42578125" style="328" customWidth="1"/>
    <col min="10501" max="10501" width="16.28515625" style="328" customWidth="1"/>
    <col min="10502" max="10507" width="17.28515625" style="328" customWidth="1"/>
    <col min="10508" max="10514" width="0" style="328" hidden="1" customWidth="1"/>
    <col min="10515" max="10515" width="12.140625" style="328" customWidth="1"/>
    <col min="10516" max="10516" width="15.140625" style="328" customWidth="1"/>
    <col min="10517" max="10543" width="8" style="328" customWidth="1"/>
    <col min="10544" max="10752" width="8" style="328"/>
    <col min="10753" max="10753" width="0" style="328" hidden="1" customWidth="1"/>
    <col min="10754" max="10754" width="4.7109375" style="328" customWidth="1"/>
    <col min="10755" max="10755" width="72.5703125" style="328" customWidth="1"/>
    <col min="10756" max="10756" width="15.42578125" style="328" customWidth="1"/>
    <col min="10757" max="10757" width="16.28515625" style="328" customWidth="1"/>
    <col min="10758" max="10763" width="17.28515625" style="328" customWidth="1"/>
    <col min="10764" max="10770" width="0" style="328" hidden="1" customWidth="1"/>
    <col min="10771" max="10771" width="12.140625" style="328" customWidth="1"/>
    <col min="10772" max="10772" width="15.140625" style="328" customWidth="1"/>
    <col min="10773" max="10799" width="8" style="328" customWidth="1"/>
    <col min="10800" max="11008" width="8" style="328"/>
    <col min="11009" max="11009" width="0" style="328" hidden="1" customWidth="1"/>
    <col min="11010" max="11010" width="4.7109375" style="328" customWidth="1"/>
    <col min="11011" max="11011" width="72.5703125" style="328" customWidth="1"/>
    <col min="11012" max="11012" width="15.42578125" style="328" customWidth="1"/>
    <col min="11013" max="11013" width="16.28515625" style="328" customWidth="1"/>
    <col min="11014" max="11019" width="17.28515625" style="328" customWidth="1"/>
    <col min="11020" max="11026" width="0" style="328" hidden="1" customWidth="1"/>
    <col min="11027" max="11027" width="12.140625" style="328" customWidth="1"/>
    <col min="11028" max="11028" width="15.140625" style="328" customWidth="1"/>
    <col min="11029" max="11055" width="8" style="328" customWidth="1"/>
    <col min="11056" max="11264" width="8" style="328"/>
    <col min="11265" max="11265" width="0" style="328" hidden="1" customWidth="1"/>
    <col min="11266" max="11266" width="4.7109375" style="328" customWidth="1"/>
    <col min="11267" max="11267" width="72.5703125" style="328" customWidth="1"/>
    <col min="11268" max="11268" width="15.42578125" style="328" customWidth="1"/>
    <col min="11269" max="11269" width="16.28515625" style="328" customWidth="1"/>
    <col min="11270" max="11275" width="17.28515625" style="328" customWidth="1"/>
    <col min="11276" max="11282" width="0" style="328" hidden="1" customWidth="1"/>
    <col min="11283" max="11283" width="12.140625" style="328" customWidth="1"/>
    <col min="11284" max="11284" width="15.140625" style="328" customWidth="1"/>
    <col min="11285" max="11311" width="8" style="328" customWidth="1"/>
    <col min="11312" max="11520" width="8" style="328"/>
    <col min="11521" max="11521" width="0" style="328" hidden="1" customWidth="1"/>
    <col min="11522" max="11522" width="4.7109375" style="328" customWidth="1"/>
    <col min="11523" max="11523" width="72.5703125" style="328" customWidth="1"/>
    <col min="11524" max="11524" width="15.42578125" style="328" customWidth="1"/>
    <col min="11525" max="11525" width="16.28515625" style="328" customWidth="1"/>
    <col min="11526" max="11531" width="17.28515625" style="328" customWidth="1"/>
    <col min="11532" max="11538" width="0" style="328" hidden="1" customWidth="1"/>
    <col min="11539" max="11539" width="12.140625" style="328" customWidth="1"/>
    <col min="11540" max="11540" width="15.140625" style="328" customWidth="1"/>
    <col min="11541" max="11567" width="8" style="328" customWidth="1"/>
    <col min="11568" max="11776" width="8" style="328"/>
    <col min="11777" max="11777" width="0" style="328" hidden="1" customWidth="1"/>
    <col min="11778" max="11778" width="4.7109375" style="328" customWidth="1"/>
    <col min="11779" max="11779" width="72.5703125" style="328" customWidth="1"/>
    <col min="11780" max="11780" width="15.42578125" style="328" customWidth="1"/>
    <col min="11781" max="11781" width="16.28515625" style="328" customWidth="1"/>
    <col min="11782" max="11787" width="17.28515625" style="328" customWidth="1"/>
    <col min="11788" max="11794" width="0" style="328" hidden="1" customWidth="1"/>
    <col min="11795" max="11795" width="12.140625" style="328" customWidth="1"/>
    <col min="11796" max="11796" width="15.140625" style="328" customWidth="1"/>
    <col min="11797" max="11823" width="8" style="328" customWidth="1"/>
    <col min="11824" max="12032" width="8" style="328"/>
    <col min="12033" max="12033" width="0" style="328" hidden="1" customWidth="1"/>
    <col min="12034" max="12034" width="4.7109375" style="328" customWidth="1"/>
    <col min="12035" max="12035" width="72.5703125" style="328" customWidth="1"/>
    <col min="12036" max="12036" width="15.42578125" style="328" customWidth="1"/>
    <col min="12037" max="12037" width="16.28515625" style="328" customWidth="1"/>
    <col min="12038" max="12043" width="17.28515625" style="328" customWidth="1"/>
    <col min="12044" max="12050" width="0" style="328" hidden="1" customWidth="1"/>
    <col min="12051" max="12051" width="12.140625" style="328" customWidth="1"/>
    <col min="12052" max="12052" width="15.140625" style="328" customWidth="1"/>
    <col min="12053" max="12079" width="8" style="328" customWidth="1"/>
    <col min="12080" max="12288" width="8" style="328"/>
    <col min="12289" max="12289" width="0" style="328" hidden="1" customWidth="1"/>
    <col min="12290" max="12290" width="4.7109375" style="328" customWidth="1"/>
    <col min="12291" max="12291" width="72.5703125" style="328" customWidth="1"/>
    <col min="12292" max="12292" width="15.42578125" style="328" customWidth="1"/>
    <col min="12293" max="12293" width="16.28515625" style="328" customWidth="1"/>
    <col min="12294" max="12299" width="17.28515625" style="328" customWidth="1"/>
    <col min="12300" max="12306" width="0" style="328" hidden="1" customWidth="1"/>
    <col min="12307" max="12307" width="12.140625" style="328" customWidth="1"/>
    <col min="12308" max="12308" width="15.140625" style="328" customWidth="1"/>
    <col min="12309" max="12335" width="8" style="328" customWidth="1"/>
    <col min="12336" max="12544" width="8" style="328"/>
    <col min="12545" max="12545" width="0" style="328" hidden="1" customWidth="1"/>
    <col min="12546" max="12546" width="4.7109375" style="328" customWidth="1"/>
    <col min="12547" max="12547" width="72.5703125" style="328" customWidth="1"/>
    <col min="12548" max="12548" width="15.42578125" style="328" customWidth="1"/>
    <col min="12549" max="12549" width="16.28515625" style="328" customWidth="1"/>
    <col min="12550" max="12555" width="17.28515625" style="328" customWidth="1"/>
    <col min="12556" max="12562" width="0" style="328" hidden="1" customWidth="1"/>
    <col min="12563" max="12563" width="12.140625" style="328" customWidth="1"/>
    <col min="12564" max="12564" width="15.140625" style="328" customWidth="1"/>
    <col min="12565" max="12591" width="8" style="328" customWidth="1"/>
    <col min="12592" max="12800" width="8" style="328"/>
    <col min="12801" max="12801" width="0" style="328" hidden="1" customWidth="1"/>
    <col min="12802" max="12802" width="4.7109375" style="328" customWidth="1"/>
    <col min="12803" max="12803" width="72.5703125" style="328" customWidth="1"/>
    <col min="12804" max="12804" width="15.42578125" style="328" customWidth="1"/>
    <col min="12805" max="12805" width="16.28515625" style="328" customWidth="1"/>
    <col min="12806" max="12811" width="17.28515625" style="328" customWidth="1"/>
    <col min="12812" max="12818" width="0" style="328" hidden="1" customWidth="1"/>
    <col min="12819" max="12819" width="12.140625" style="328" customWidth="1"/>
    <col min="12820" max="12820" width="15.140625" style="328" customWidth="1"/>
    <col min="12821" max="12847" width="8" style="328" customWidth="1"/>
    <col min="12848" max="13056" width="8" style="328"/>
    <col min="13057" max="13057" width="0" style="328" hidden="1" customWidth="1"/>
    <col min="13058" max="13058" width="4.7109375" style="328" customWidth="1"/>
    <col min="13059" max="13059" width="72.5703125" style="328" customWidth="1"/>
    <col min="13060" max="13060" width="15.42578125" style="328" customWidth="1"/>
    <col min="13061" max="13061" width="16.28515625" style="328" customWidth="1"/>
    <col min="13062" max="13067" width="17.28515625" style="328" customWidth="1"/>
    <col min="13068" max="13074" width="0" style="328" hidden="1" customWidth="1"/>
    <col min="13075" max="13075" width="12.140625" style="328" customWidth="1"/>
    <col min="13076" max="13076" width="15.140625" style="328" customWidth="1"/>
    <col min="13077" max="13103" width="8" style="328" customWidth="1"/>
    <col min="13104" max="13312" width="8" style="328"/>
    <col min="13313" max="13313" width="0" style="328" hidden="1" customWidth="1"/>
    <col min="13314" max="13314" width="4.7109375" style="328" customWidth="1"/>
    <col min="13315" max="13315" width="72.5703125" style="328" customWidth="1"/>
    <col min="13316" max="13316" width="15.42578125" style="328" customWidth="1"/>
    <col min="13317" max="13317" width="16.28515625" style="328" customWidth="1"/>
    <col min="13318" max="13323" width="17.28515625" style="328" customWidth="1"/>
    <col min="13324" max="13330" width="0" style="328" hidden="1" customWidth="1"/>
    <col min="13331" max="13331" width="12.140625" style="328" customWidth="1"/>
    <col min="13332" max="13332" width="15.140625" style="328" customWidth="1"/>
    <col min="13333" max="13359" width="8" style="328" customWidth="1"/>
    <col min="13360" max="13568" width="8" style="328"/>
    <col min="13569" max="13569" width="0" style="328" hidden="1" customWidth="1"/>
    <col min="13570" max="13570" width="4.7109375" style="328" customWidth="1"/>
    <col min="13571" max="13571" width="72.5703125" style="328" customWidth="1"/>
    <col min="13572" max="13572" width="15.42578125" style="328" customWidth="1"/>
    <col min="13573" max="13573" width="16.28515625" style="328" customWidth="1"/>
    <col min="13574" max="13579" width="17.28515625" style="328" customWidth="1"/>
    <col min="13580" max="13586" width="0" style="328" hidden="1" customWidth="1"/>
    <col min="13587" max="13587" width="12.140625" style="328" customWidth="1"/>
    <col min="13588" max="13588" width="15.140625" style="328" customWidth="1"/>
    <col min="13589" max="13615" width="8" style="328" customWidth="1"/>
    <col min="13616" max="13824" width="8" style="328"/>
    <col min="13825" max="13825" width="0" style="328" hidden="1" customWidth="1"/>
    <col min="13826" max="13826" width="4.7109375" style="328" customWidth="1"/>
    <col min="13827" max="13827" width="72.5703125" style="328" customWidth="1"/>
    <col min="13828" max="13828" width="15.42578125" style="328" customWidth="1"/>
    <col min="13829" max="13829" width="16.28515625" style="328" customWidth="1"/>
    <col min="13830" max="13835" width="17.28515625" style="328" customWidth="1"/>
    <col min="13836" max="13842" width="0" style="328" hidden="1" customWidth="1"/>
    <col min="13843" max="13843" width="12.140625" style="328" customWidth="1"/>
    <col min="13844" max="13844" width="15.140625" style="328" customWidth="1"/>
    <col min="13845" max="13871" width="8" style="328" customWidth="1"/>
    <col min="13872" max="14080" width="8" style="328"/>
    <col min="14081" max="14081" width="0" style="328" hidden="1" customWidth="1"/>
    <col min="14082" max="14082" width="4.7109375" style="328" customWidth="1"/>
    <col min="14083" max="14083" width="72.5703125" style="328" customWidth="1"/>
    <col min="14084" max="14084" width="15.42578125" style="328" customWidth="1"/>
    <col min="14085" max="14085" width="16.28515625" style="328" customWidth="1"/>
    <col min="14086" max="14091" width="17.28515625" style="328" customWidth="1"/>
    <col min="14092" max="14098" width="0" style="328" hidden="1" customWidth="1"/>
    <col min="14099" max="14099" width="12.140625" style="328" customWidth="1"/>
    <col min="14100" max="14100" width="15.140625" style="328" customWidth="1"/>
    <col min="14101" max="14127" width="8" style="328" customWidth="1"/>
    <col min="14128" max="14336" width="8" style="328"/>
    <col min="14337" max="14337" width="0" style="328" hidden="1" customWidth="1"/>
    <col min="14338" max="14338" width="4.7109375" style="328" customWidth="1"/>
    <col min="14339" max="14339" width="72.5703125" style="328" customWidth="1"/>
    <col min="14340" max="14340" width="15.42578125" style="328" customWidth="1"/>
    <col min="14341" max="14341" width="16.28515625" style="328" customWidth="1"/>
    <col min="14342" max="14347" width="17.28515625" style="328" customWidth="1"/>
    <col min="14348" max="14354" width="0" style="328" hidden="1" customWidth="1"/>
    <col min="14355" max="14355" width="12.140625" style="328" customWidth="1"/>
    <col min="14356" max="14356" width="15.140625" style="328" customWidth="1"/>
    <col min="14357" max="14383" width="8" style="328" customWidth="1"/>
    <col min="14384" max="14592" width="8" style="328"/>
    <col min="14593" max="14593" width="0" style="328" hidden="1" customWidth="1"/>
    <col min="14594" max="14594" width="4.7109375" style="328" customWidth="1"/>
    <col min="14595" max="14595" width="72.5703125" style="328" customWidth="1"/>
    <col min="14596" max="14596" width="15.42578125" style="328" customWidth="1"/>
    <col min="14597" max="14597" width="16.28515625" style="328" customWidth="1"/>
    <col min="14598" max="14603" width="17.28515625" style="328" customWidth="1"/>
    <col min="14604" max="14610" width="0" style="328" hidden="1" customWidth="1"/>
    <col min="14611" max="14611" width="12.140625" style="328" customWidth="1"/>
    <col min="14612" max="14612" width="15.140625" style="328" customWidth="1"/>
    <col min="14613" max="14639" width="8" style="328" customWidth="1"/>
    <col min="14640" max="14848" width="8" style="328"/>
    <col min="14849" max="14849" width="0" style="328" hidden="1" customWidth="1"/>
    <col min="14850" max="14850" width="4.7109375" style="328" customWidth="1"/>
    <col min="14851" max="14851" width="72.5703125" style="328" customWidth="1"/>
    <col min="14852" max="14852" width="15.42578125" style="328" customWidth="1"/>
    <col min="14853" max="14853" width="16.28515625" style="328" customWidth="1"/>
    <col min="14854" max="14859" width="17.28515625" style="328" customWidth="1"/>
    <col min="14860" max="14866" width="0" style="328" hidden="1" customWidth="1"/>
    <col min="14867" max="14867" width="12.140625" style="328" customWidth="1"/>
    <col min="14868" max="14868" width="15.140625" style="328" customWidth="1"/>
    <col min="14869" max="14895" width="8" style="328" customWidth="1"/>
    <col min="14896" max="15104" width="8" style="328"/>
    <col min="15105" max="15105" width="0" style="328" hidden="1" customWidth="1"/>
    <col min="15106" max="15106" width="4.7109375" style="328" customWidth="1"/>
    <col min="15107" max="15107" width="72.5703125" style="328" customWidth="1"/>
    <col min="15108" max="15108" width="15.42578125" style="328" customWidth="1"/>
    <col min="15109" max="15109" width="16.28515625" style="328" customWidth="1"/>
    <col min="15110" max="15115" width="17.28515625" style="328" customWidth="1"/>
    <col min="15116" max="15122" width="0" style="328" hidden="1" customWidth="1"/>
    <col min="15123" max="15123" width="12.140625" style="328" customWidth="1"/>
    <col min="15124" max="15124" width="15.140625" style="328" customWidth="1"/>
    <col min="15125" max="15151" width="8" style="328" customWidth="1"/>
    <col min="15152" max="15360" width="8" style="328"/>
    <col min="15361" max="15361" width="0" style="328" hidden="1" customWidth="1"/>
    <col min="15362" max="15362" width="4.7109375" style="328" customWidth="1"/>
    <col min="15363" max="15363" width="72.5703125" style="328" customWidth="1"/>
    <col min="15364" max="15364" width="15.42578125" style="328" customWidth="1"/>
    <col min="15365" max="15365" width="16.28515625" style="328" customWidth="1"/>
    <col min="15366" max="15371" width="17.28515625" style="328" customWidth="1"/>
    <col min="15372" max="15378" width="0" style="328" hidden="1" customWidth="1"/>
    <col min="15379" max="15379" width="12.140625" style="328" customWidth="1"/>
    <col min="15380" max="15380" width="15.140625" style="328" customWidth="1"/>
    <col min="15381" max="15407" width="8" style="328" customWidth="1"/>
    <col min="15408" max="15616" width="8" style="328"/>
    <col min="15617" max="15617" width="0" style="328" hidden="1" customWidth="1"/>
    <col min="15618" max="15618" width="4.7109375" style="328" customWidth="1"/>
    <col min="15619" max="15619" width="72.5703125" style="328" customWidth="1"/>
    <col min="15620" max="15620" width="15.42578125" style="328" customWidth="1"/>
    <col min="15621" max="15621" width="16.28515625" style="328" customWidth="1"/>
    <col min="15622" max="15627" width="17.28515625" style="328" customWidth="1"/>
    <col min="15628" max="15634" width="0" style="328" hidden="1" customWidth="1"/>
    <col min="15635" max="15635" width="12.140625" style="328" customWidth="1"/>
    <col min="15636" max="15636" width="15.140625" style="328" customWidth="1"/>
    <col min="15637" max="15663" width="8" style="328" customWidth="1"/>
    <col min="15664" max="15872" width="8" style="328"/>
    <col min="15873" max="15873" width="0" style="328" hidden="1" customWidth="1"/>
    <col min="15874" max="15874" width="4.7109375" style="328" customWidth="1"/>
    <col min="15875" max="15875" width="72.5703125" style="328" customWidth="1"/>
    <col min="15876" max="15876" width="15.42578125" style="328" customWidth="1"/>
    <col min="15877" max="15877" width="16.28515625" style="328" customWidth="1"/>
    <col min="15878" max="15883" width="17.28515625" style="328" customWidth="1"/>
    <col min="15884" max="15890" width="0" style="328" hidden="1" customWidth="1"/>
    <col min="15891" max="15891" width="12.140625" style="328" customWidth="1"/>
    <col min="15892" max="15892" width="15.140625" style="328" customWidth="1"/>
    <col min="15893" max="15919" width="8" style="328" customWidth="1"/>
    <col min="15920" max="16128" width="8" style="328"/>
    <col min="16129" max="16129" width="0" style="328" hidden="1" customWidth="1"/>
    <col min="16130" max="16130" width="4.7109375" style="328" customWidth="1"/>
    <col min="16131" max="16131" width="72.5703125" style="328" customWidth="1"/>
    <col min="16132" max="16132" width="15.42578125" style="328" customWidth="1"/>
    <col min="16133" max="16133" width="16.28515625" style="328" customWidth="1"/>
    <col min="16134" max="16139" width="17.28515625" style="328" customWidth="1"/>
    <col min="16140" max="16146" width="0" style="328" hidden="1" customWidth="1"/>
    <col min="16147" max="16147" width="12.140625" style="328" customWidth="1"/>
    <col min="16148" max="16148" width="15.140625" style="328" customWidth="1"/>
    <col min="16149" max="16175" width="8" style="328" customWidth="1"/>
    <col min="16176" max="16384" width="8" style="328"/>
  </cols>
  <sheetData>
    <row r="1" spans="1:255" x14ac:dyDescent="0.2">
      <c r="K1" s="327"/>
    </row>
    <row r="2" spans="1:255" x14ac:dyDescent="0.2">
      <c r="K2" s="327" t="s">
        <v>955</v>
      </c>
    </row>
    <row r="3" spans="1:255" ht="44.25" customHeight="1" x14ac:dyDescent="0.2">
      <c r="B3" s="63"/>
      <c r="E3" s="64"/>
      <c r="F3" s="64"/>
      <c r="G3" s="64"/>
      <c r="H3" s="64"/>
      <c r="I3" s="608" t="s">
        <v>1194</v>
      </c>
      <c r="J3" s="608"/>
      <c r="K3" s="608"/>
      <c r="L3" s="608"/>
      <c r="M3" s="608"/>
      <c r="N3" s="66"/>
      <c r="O3" s="66"/>
    </row>
    <row r="4" spans="1:255" ht="15.75" x14ac:dyDescent="0.2">
      <c r="A4" s="66"/>
      <c r="B4" s="609" t="s">
        <v>1151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6"/>
      <c r="N4" s="66"/>
      <c r="O4" s="67"/>
    </row>
    <row r="5" spans="1:255" ht="12" customHeight="1" x14ac:dyDescent="0.3">
      <c r="B5" s="68"/>
      <c r="C5" s="68"/>
      <c r="D5" s="69"/>
      <c r="E5" s="68"/>
      <c r="F5" s="68"/>
      <c r="G5" s="68"/>
      <c r="H5" s="68"/>
      <c r="I5" s="68"/>
      <c r="J5" s="68"/>
      <c r="K5" s="68"/>
      <c r="L5" s="68"/>
      <c r="M5" s="66"/>
      <c r="N5" s="66"/>
      <c r="O5" s="67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7"/>
      <c r="N6" s="67"/>
      <c r="O6" s="67"/>
    </row>
    <row r="7" spans="1:255" ht="58.5" customHeight="1" x14ac:dyDescent="0.3">
      <c r="A7" s="70"/>
      <c r="B7" s="194"/>
      <c r="C7" s="195" t="s">
        <v>554</v>
      </c>
      <c r="D7" s="231" t="s">
        <v>673</v>
      </c>
      <c r="E7" s="223" t="s">
        <v>702</v>
      </c>
      <c r="F7" s="223" t="s">
        <v>703</v>
      </c>
      <c r="G7" s="223" t="s">
        <v>704</v>
      </c>
      <c r="H7" s="223" t="s">
        <v>705</v>
      </c>
      <c r="I7" s="223" t="s">
        <v>706</v>
      </c>
      <c r="J7" s="223" t="s">
        <v>707</v>
      </c>
      <c r="K7" s="223" t="s">
        <v>708</v>
      </c>
      <c r="L7" s="324"/>
      <c r="M7" s="329" t="s">
        <v>556</v>
      </c>
      <c r="N7" s="330" t="s">
        <v>557</v>
      </c>
      <c r="O7" s="330" t="s">
        <v>558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</row>
    <row r="8" spans="1:255" ht="15.75" x14ac:dyDescent="0.25">
      <c r="A8" s="71"/>
      <c r="B8" s="73" t="s">
        <v>559</v>
      </c>
      <c r="C8" s="196" t="s">
        <v>560</v>
      </c>
      <c r="D8" s="231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2">
        <v>1</v>
      </c>
      <c r="N8" s="332">
        <v>16</v>
      </c>
      <c r="O8" s="332">
        <v>17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s="335" customFormat="1" ht="32.25" customHeight="1" x14ac:dyDescent="0.3">
      <c r="A9" s="227"/>
      <c r="B9" s="224" t="s">
        <v>561</v>
      </c>
      <c r="C9" s="225" t="s">
        <v>562</v>
      </c>
      <c r="D9" s="286">
        <f>D17+D18</f>
        <v>4902.6000000000004</v>
      </c>
      <c r="E9" s="286">
        <f t="shared" ref="E9:K9" si="0">E17+E18</f>
        <v>993</v>
      </c>
      <c r="F9" s="286">
        <f t="shared" si="0"/>
        <v>635</v>
      </c>
      <c r="G9" s="286">
        <f t="shared" si="0"/>
        <v>499</v>
      </c>
      <c r="H9" s="286">
        <f t="shared" si="0"/>
        <v>1129</v>
      </c>
      <c r="I9" s="286">
        <f t="shared" si="0"/>
        <v>577.6</v>
      </c>
      <c r="J9" s="286">
        <f t="shared" si="0"/>
        <v>542</v>
      </c>
      <c r="K9" s="286">
        <f t="shared" si="0"/>
        <v>527</v>
      </c>
      <c r="L9" s="334">
        <f t="shared" ref="L9:R9" si="1">L12+L13+L14+L15+L18+L16</f>
        <v>0</v>
      </c>
      <c r="M9" s="334">
        <f t="shared" si="1"/>
        <v>0</v>
      </c>
      <c r="N9" s="334">
        <f t="shared" si="1"/>
        <v>0</v>
      </c>
      <c r="O9" s="334">
        <f t="shared" si="1"/>
        <v>0</v>
      </c>
      <c r="P9" s="334">
        <f t="shared" si="1"/>
        <v>0</v>
      </c>
      <c r="Q9" s="334">
        <f t="shared" si="1"/>
        <v>0</v>
      </c>
      <c r="R9" s="334">
        <f t="shared" si="1"/>
        <v>0</v>
      </c>
      <c r="S9" s="226"/>
      <c r="T9" s="226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  <c r="IM9" s="227"/>
      <c r="IN9" s="227"/>
      <c r="IO9" s="227"/>
      <c r="IP9" s="227"/>
      <c r="IQ9" s="227"/>
      <c r="IR9" s="227"/>
      <c r="IS9" s="227"/>
      <c r="IT9" s="227"/>
      <c r="IU9" s="227"/>
    </row>
    <row r="10" spans="1:255" ht="15" hidden="1" customHeight="1" x14ac:dyDescent="0.25">
      <c r="A10" s="72"/>
      <c r="B10" s="73"/>
      <c r="C10" s="197"/>
      <c r="D10" s="286">
        <f t="shared" ref="D10:D18" si="2">E10+F10+G10+H10+I10+J10+K10</f>
        <v>0</v>
      </c>
      <c r="E10" s="287"/>
      <c r="F10" s="287"/>
      <c r="G10" s="287"/>
      <c r="H10" s="287"/>
      <c r="I10" s="287"/>
      <c r="J10" s="287"/>
      <c r="K10" s="287"/>
      <c r="L10" s="337"/>
      <c r="M10" s="338"/>
      <c r="N10" s="338"/>
      <c r="O10" s="338"/>
      <c r="P10" s="339"/>
      <c r="Q10" s="339"/>
      <c r="R10" s="340"/>
      <c r="S10" s="72"/>
      <c r="T10" s="74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</row>
    <row r="11" spans="1:255" ht="15" hidden="1" customHeight="1" x14ac:dyDescent="0.25">
      <c r="A11" s="72"/>
      <c r="B11" s="73"/>
      <c r="C11" s="197"/>
      <c r="D11" s="286">
        <f t="shared" si="2"/>
        <v>0</v>
      </c>
      <c r="E11" s="287"/>
      <c r="F11" s="287"/>
      <c r="G11" s="287"/>
      <c r="H11" s="287"/>
      <c r="I11" s="287"/>
      <c r="J11" s="287"/>
      <c r="K11" s="287"/>
      <c r="L11" s="337"/>
      <c r="M11" s="338"/>
      <c r="N11" s="338"/>
      <c r="O11" s="338"/>
      <c r="P11" s="339"/>
      <c r="Q11" s="339"/>
      <c r="R11" s="340"/>
      <c r="S11" s="72"/>
      <c r="T11" s="74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</row>
    <row r="12" spans="1:255" ht="68.25" hidden="1" customHeight="1" x14ac:dyDescent="0.25">
      <c r="A12" s="72"/>
      <c r="B12" s="73"/>
      <c r="C12" s="230" t="s">
        <v>394</v>
      </c>
      <c r="D12" s="288">
        <f t="shared" si="2"/>
        <v>0</v>
      </c>
      <c r="E12" s="287"/>
      <c r="F12" s="287"/>
      <c r="G12" s="287"/>
      <c r="H12" s="287"/>
      <c r="I12" s="287"/>
      <c r="J12" s="287"/>
      <c r="K12" s="287"/>
      <c r="L12" s="337"/>
      <c r="M12" s="341"/>
      <c r="N12" s="342"/>
      <c r="O12" s="342"/>
      <c r="P12" s="339"/>
      <c r="Q12" s="339"/>
      <c r="R12" s="340"/>
      <c r="S12" s="72"/>
      <c r="T12" s="74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</row>
    <row r="13" spans="1:255" s="344" customFormat="1" ht="59.25" hidden="1" customHeight="1" x14ac:dyDescent="0.25">
      <c r="A13" s="72"/>
      <c r="B13" s="73"/>
      <c r="C13" s="326" t="s">
        <v>762</v>
      </c>
      <c r="D13" s="288">
        <f t="shared" si="2"/>
        <v>0</v>
      </c>
      <c r="E13" s="287"/>
      <c r="F13" s="287"/>
      <c r="G13" s="287">
        <v>0</v>
      </c>
      <c r="H13" s="287"/>
      <c r="I13" s="287">
        <v>0</v>
      </c>
      <c r="J13" s="287"/>
      <c r="K13" s="287"/>
      <c r="L13" s="337"/>
      <c r="M13" s="343"/>
      <c r="N13" s="343"/>
      <c r="O13" s="343"/>
      <c r="P13" s="343"/>
      <c r="Q13" s="343"/>
      <c r="R13" s="343"/>
      <c r="S13" s="75"/>
      <c r="T13" s="74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</row>
    <row r="14" spans="1:255" s="344" customFormat="1" ht="46.5" hidden="1" customHeight="1" x14ac:dyDescent="0.25">
      <c r="A14" s="72"/>
      <c r="B14" s="73"/>
      <c r="C14" s="197" t="s">
        <v>151</v>
      </c>
      <c r="D14" s="288">
        <f t="shared" si="2"/>
        <v>0</v>
      </c>
      <c r="E14" s="287"/>
      <c r="F14" s="287"/>
      <c r="G14" s="287">
        <v>0</v>
      </c>
      <c r="H14" s="287"/>
      <c r="I14" s="287">
        <v>0</v>
      </c>
      <c r="J14" s="287"/>
      <c r="K14" s="287"/>
      <c r="L14" s="337"/>
      <c r="M14" s="341"/>
      <c r="N14" s="342"/>
      <c r="O14" s="345"/>
      <c r="P14" s="339"/>
      <c r="Q14" s="339"/>
      <c r="R14" s="340"/>
      <c r="S14" s="75"/>
      <c r="T14" s="74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</row>
    <row r="15" spans="1:255" s="344" customFormat="1" ht="81.75" hidden="1" customHeight="1" x14ac:dyDescent="0.25">
      <c r="A15" s="72"/>
      <c r="B15" s="73"/>
      <c r="C15" s="31" t="s">
        <v>395</v>
      </c>
      <c r="D15" s="288">
        <f t="shared" si="2"/>
        <v>0</v>
      </c>
      <c r="E15" s="287"/>
      <c r="F15" s="287">
        <v>0</v>
      </c>
      <c r="G15" s="287">
        <v>0</v>
      </c>
      <c r="H15" s="287">
        <v>0</v>
      </c>
      <c r="I15" s="287">
        <v>0</v>
      </c>
      <c r="J15" s="287">
        <v>0</v>
      </c>
      <c r="K15" s="287">
        <v>0</v>
      </c>
      <c r="L15" s="337"/>
      <c r="M15" s="341"/>
      <c r="N15" s="342"/>
      <c r="O15" s="345"/>
      <c r="P15" s="339"/>
      <c r="Q15" s="339"/>
      <c r="R15" s="340"/>
      <c r="S15" s="75"/>
      <c r="T15" s="74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</row>
    <row r="16" spans="1:255" s="344" customFormat="1" ht="57" hidden="1" customHeight="1" x14ac:dyDescent="0.25">
      <c r="A16" s="72"/>
      <c r="B16" s="73"/>
      <c r="C16" s="31" t="s">
        <v>765</v>
      </c>
      <c r="D16" s="288">
        <f t="shared" si="2"/>
        <v>0</v>
      </c>
      <c r="E16" s="287">
        <v>0</v>
      </c>
      <c r="F16" s="287"/>
      <c r="G16" s="287"/>
      <c r="H16" s="287"/>
      <c r="I16" s="287"/>
      <c r="J16" s="287"/>
      <c r="K16" s="287"/>
      <c r="L16" s="337"/>
      <c r="M16" s="341"/>
      <c r="N16" s="342"/>
      <c r="O16" s="345"/>
      <c r="P16" s="339"/>
      <c r="Q16" s="339"/>
      <c r="R16" s="340"/>
      <c r="S16" s="75"/>
      <c r="T16" s="74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</row>
    <row r="17" spans="1:255" s="344" customFormat="1" ht="57" hidden="1" customHeight="1" x14ac:dyDescent="0.25">
      <c r="A17" s="72"/>
      <c r="B17" s="73"/>
      <c r="C17" s="197" t="s">
        <v>1043</v>
      </c>
      <c r="D17" s="288">
        <f t="shared" si="2"/>
        <v>0</v>
      </c>
      <c r="E17" s="287">
        <v>0</v>
      </c>
      <c r="F17" s="413">
        <v>0</v>
      </c>
      <c r="G17" s="413">
        <v>0</v>
      </c>
      <c r="H17" s="413">
        <v>0</v>
      </c>
      <c r="I17" s="413">
        <v>0</v>
      </c>
      <c r="J17" s="413">
        <v>0</v>
      </c>
      <c r="K17" s="413">
        <v>0</v>
      </c>
      <c r="L17" s="337"/>
      <c r="M17" s="341"/>
      <c r="N17" s="342"/>
      <c r="O17" s="345"/>
      <c r="P17" s="339"/>
      <c r="Q17" s="339"/>
      <c r="R17" s="340"/>
      <c r="S17" s="75"/>
      <c r="T17" s="74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</row>
    <row r="18" spans="1:255" ht="93.75" customHeight="1" x14ac:dyDescent="0.25">
      <c r="A18" s="72"/>
      <c r="B18" s="73"/>
      <c r="C18" s="49" t="s">
        <v>1186</v>
      </c>
      <c r="D18" s="288">
        <f t="shared" si="2"/>
        <v>4902.6000000000004</v>
      </c>
      <c r="E18" s="287">
        <v>993</v>
      </c>
      <c r="F18" s="287">
        <v>635</v>
      </c>
      <c r="G18" s="287">
        <v>499</v>
      </c>
      <c r="H18" s="287">
        <v>1129</v>
      </c>
      <c r="I18" s="287">
        <v>577.6</v>
      </c>
      <c r="J18" s="287">
        <v>542</v>
      </c>
      <c r="K18" s="287">
        <v>527</v>
      </c>
      <c r="L18" s="337"/>
      <c r="M18" s="341"/>
      <c r="N18" s="342"/>
      <c r="O18" s="345"/>
      <c r="P18" s="339"/>
      <c r="Q18" s="339"/>
      <c r="R18" s="340"/>
      <c r="S18" s="75"/>
      <c r="T18" s="74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</row>
    <row r="19" spans="1:255" ht="66.75" hidden="1" customHeight="1" x14ac:dyDescent="0.25">
      <c r="A19" s="72"/>
      <c r="B19" s="73"/>
      <c r="C19" s="32" t="s">
        <v>393</v>
      </c>
      <c r="D19" s="288"/>
      <c r="E19" s="287"/>
      <c r="F19" s="287"/>
      <c r="G19" s="287"/>
      <c r="H19" s="287"/>
      <c r="I19" s="287"/>
      <c r="J19" s="287"/>
      <c r="K19" s="287"/>
      <c r="L19" s="337"/>
      <c r="M19" s="341"/>
      <c r="N19" s="342"/>
      <c r="O19" s="345"/>
      <c r="P19" s="339"/>
      <c r="Q19" s="339"/>
      <c r="R19" s="340"/>
      <c r="S19" s="75"/>
      <c r="T19" s="74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</row>
    <row r="20" spans="1:255" s="335" customFormat="1" ht="26.25" customHeight="1" x14ac:dyDescent="0.3">
      <c r="A20" s="227"/>
      <c r="B20" s="224" t="s">
        <v>563</v>
      </c>
      <c r="C20" s="225" t="s">
        <v>564</v>
      </c>
      <c r="D20" s="286">
        <f>D21+D22+D23+D24</f>
        <v>26664.400000000001</v>
      </c>
      <c r="E20" s="286">
        <f t="shared" ref="E20:K20" si="3">E21+E22+E23+E24</f>
        <v>2374</v>
      </c>
      <c r="F20" s="286">
        <f t="shared" si="3"/>
        <v>3219</v>
      </c>
      <c r="G20" s="286">
        <f t="shared" si="3"/>
        <v>5687</v>
      </c>
      <c r="H20" s="286">
        <f t="shared" si="3"/>
        <v>4768</v>
      </c>
      <c r="I20" s="286">
        <f t="shared" si="3"/>
        <v>3011.3999999999996</v>
      </c>
      <c r="J20" s="286">
        <f t="shared" si="3"/>
        <v>3641</v>
      </c>
      <c r="K20" s="286">
        <f t="shared" si="3"/>
        <v>3964</v>
      </c>
      <c r="L20" s="334">
        <f t="shared" ref="L20:R20" si="4">L21</f>
        <v>0</v>
      </c>
      <c r="M20" s="334">
        <f t="shared" si="4"/>
        <v>0</v>
      </c>
      <c r="N20" s="334">
        <f t="shared" si="4"/>
        <v>0</v>
      </c>
      <c r="O20" s="334">
        <f t="shared" si="4"/>
        <v>0</v>
      </c>
      <c r="P20" s="334">
        <f t="shared" si="4"/>
        <v>0</v>
      </c>
      <c r="Q20" s="334">
        <f t="shared" si="4"/>
        <v>0</v>
      </c>
      <c r="R20" s="334">
        <f t="shared" si="4"/>
        <v>0</v>
      </c>
      <c r="S20" s="227"/>
      <c r="T20" s="226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</row>
    <row r="21" spans="1:255" ht="45" customHeight="1" x14ac:dyDescent="0.25">
      <c r="A21" s="72"/>
      <c r="B21" s="73"/>
      <c r="C21" s="31" t="s">
        <v>709</v>
      </c>
      <c r="D21" s="286">
        <f>E21+F21+G21+H21+I21+J21+K21</f>
        <v>26664.400000000001</v>
      </c>
      <c r="E21" s="287">
        <v>2374</v>
      </c>
      <c r="F21" s="287">
        <v>3219</v>
      </c>
      <c r="G21" s="287">
        <v>5687</v>
      </c>
      <c r="H21" s="287">
        <v>4768</v>
      </c>
      <c r="I21" s="287">
        <v>3011.3999999999996</v>
      </c>
      <c r="J21" s="287">
        <v>3641</v>
      </c>
      <c r="K21" s="287">
        <v>3964</v>
      </c>
      <c r="L21" s="337"/>
      <c r="M21" s="338"/>
      <c r="N21" s="338"/>
      <c r="O21" s="338"/>
      <c r="P21" s="338"/>
      <c r="Q21" s="338"/>
      <c r="R21" s="338"/>
      <c r="S21" s="72"/>
      <c r="T21" s="74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</row>
    <row r="22" spans="1:255" ht="35.25" hidden="1" customHeight="1" x14ac:dyDescent="0.25">
      <c r="A22" s="72"/>
      <c r="B22" s="331"/>
      <c r="C22" s="325" t="s">
        <v>764</v>
      </c>
      <c r="D22" s="333">
        <f>E22+F22+G22+H22+I22+J22+K22</f>
        <v>0</v>
      </c>
      <c r="E22" s="336">
        <v>0</v>
      </c>
      <c r="F22" s="336"/>
      <c r="G22" s="336"/>
      <c r="H22" s="336"/>
      <c r="I22" s="336"/>
      <c r="J22" s="336"/>
      <c r="K22" s="336"/>
      <c r="L22" s="337"/>
      <c r="M22" s="338"/>
      <c r="N22" s="338"/>
      <c r="O22" s="338"/>
      <c r="P22" s="338"/>
      <c r="Q22" s="338"/>
      <c r="R22" s="338"/>
      <c r="S22" s="72"/>
      <c r="T22" s="74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</row>
    <row r="23" spans="1:255" ht="45" hidden="1" customHeight="1" x14ac:dyDescent="0.25">
      <c r="A23" s="72"/>
      <c r="B23" s="73"/>
      <c r="C23" s="31" t="s">
        <v>854</v>
      </c>
      <c r="D23" s="286">
        <f>E23+F23+G23+H23+I23+J23+K23</f>
        <v>0</v>
      </c>
      <c r="E23" s="287"/>
      <c r="F23" s="287"/>
      <c r="G23" s="287">
        <v>0</v>
      </c>
      <c r="H23" s="287"/>
      <c r="I23" s="287">
        <v>0</v>
      </c>
      <c r="J23" s="287"/>
      <c r="K23" s="287"/>
      <c r="L23" s="337"/>
      <c r="M23" s="338"/>
      <c r="N23" s="338"/>
      <c r="O23" s="338"/>
      <c r="P23" s="338"/>
      <c r="Q23" s="338"/>
      <c r="R23" s="338"/>
      <c r="S23" s="72"/>
      <c r="T23" s="74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</row>
    <row r="24" spans="1:255" ht="30" hidden="1" customHeight="1" x14ac:dyDescent="0.25">
      <c r="A24" s="72"/>
      <c r="B24" s="73"/>
      <c r="C24" s="31" t="s">
        <v>885</v>
      </c>
      <c r="D24" s="286">
        <f>E24+F24+G24+H24+I24+J24+K24</f>
        <v>0</v>
      </c>
      <c r="E24" s="287">
        <v>0</v>
      </c>
      <c r="F24" s="287"/>
      <c r="G24" s="287"/>
      <c r="H24" s="287"/>
      <c r="I24" s="287"/>
      <c r="J24" s="287"/>
      <c r="K24" s="287"/>
      <c r="L24" s="337"/>
      <c r="M24" s="338"/>
      <c r="N24" s="338"/>
      <c r="O24" s="338"/>
      <c r="P24" s="338"/>
      <c r="Q24" s="338"/>
      <c r="R24" s="338"/>
      <c r="S24" s="72"/>
      <c r="T24" s="74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</row>
    <row r="25" spans="1:255" s="335" customFormat="1" ht="25.5" x14ac:dyDescent="0.3">
      <c r="A25" s="227"/>
      <c r="B25" s="224" t="s">
        <v>565</v>
      </c>
      <c r="C25" s="228" t="s">
        <v>566</v>
      </c>
      <c r="D25" s="286">
        <f>D9+D20</f>
        <v>31567</v>
      </c>
      <c r="E25" s="286">
        <f t="shared" ref="E25:R25" si="5">E9+E20</f>
        <v>3367</v>
      </c>
      <c r="F25" s="286">
        <f>F9+F20</f>
        <v>3854</v>
      </c>
      <c r="G25" s="286">
        <f t="shared" si="5"/>
        <v>6186</v>
      </c>
      <c r="H25" s="286">
        <f t="shared" si="5"/>
        <v>5897</v>
      </c>
      <c r="I25" s="286">
        <f t="shared" si="5"/>
        <v>3588.9999999999995</v>
      </c>
      <c r="J25" s="286">
        <f t="shared" si="5"/>
        <v>4183</v>
      </c>
      <c r="K25" s="286">
        <f t="shared" si="5"/>
        <v>4491</v>
      </c>
      <c r="L25" s="333">
        <f t="shared" si="5"/>
        <v>0</v>
      </c>
      <c r="M25" s="333">
        <f t="shared" si="5"/>
        <v>0</v>
      </c>
      <c r="N25" s="333">
        <f t="shared" si="5"/>
        <v>0</v>
      </c>
      <c r="O25" s="333">
        <f t="shared" si="5"/>
        <v>0</v>
      </c>
      <c r="P25" s="333">
        <f t="shared" si="5"/>
        <v>0</v>
      </c>
      <c r="Q25" s="333">
        <f t="shared" si="5"/>
        <v>0</v>
      </c>
      <c r="R25" s="333">
        <f t="shared" si="5"/>
        <v>0</v>
      </c>
      <c r="S25" s="229"/>
      <c r="T25" s="226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F56" sqref="F56"/>
    </sheetView>
  </sheetViews>
  <sheetFormatPr defaultColWidth="8" defaultRowHeight="12.75" x14ac:dyDescent="0.2"/>
  <cols>
    <col min="1" max="1" width="0.28515625" style="62" hidden="1" customWidth="1"/>
    <col min="2" max="2" width="4.7109375" style="189" customWidth="1"/>
    <col min="3" max="3" width="60.7109375" style="64" customWidth="1"/>
    <col min="4" max="4" width="12.85546875" style="65" customWidth="1"/>
    <col min="5" max="5" width="13.28515625" style="72" customWidth="1"/>
    <col min="6" max="6" width="15.7109375" style="72" customWidth="1"/>
    <col min="7" max="7" width="14.28515625" style="72" customWidth="1"/>
    <col min="8" max="8" width="13.28515625" style="72" customWidth="1"/>
    <col min="9" max="9" width="14.7109375" style="72" customWidth="1"/>
    <col min="10" max="10" width="13.28515625" style="72" customWidth="1"/>
    <col min="11" max="11" width="13.5703125" style="72" customWidth="1"/>
    <col min="12" max="12" width="17.28515625" style="72" hidden="1" customWidth="1"/>
    <col min="13" max="13" width="20.7109375" style="62" hidden="1" customWidth="1"/>
    <col min="14" max="14" width="0.140625" style="62" hidden="1" customWidth="1"/>
    <col min="15" max="15" width="8.140625" style="62" hidden="1" customWidth="1"/>
    <col min="16" max="16" width="15.5703125" style="62" hidden="1" customWidth="1"/>
    <col min="17" max="17" width="13.7109375" style="62" hidden="1" customWidth="1"/>
    <col min="18" max="18" width="10.28515625" style="62" hidden="1" customWidth="1"/>
    <col min="19" max="19" width="12.140625" style="62" customWidth="1"/>
    <col min="20" max="20" width="15.140625" style="62" customWidth="1"/>
    <col min="21" max="47" width="8" style="62" customWidth="1"/>
    <col min="48" max="255" width="8" style="62"/>
    <col min="256" max="256" width="8" style="328"/>
    <col min="257" max="257" width="0" style="328" hidden="1" customWidth="1"/>
    <col min="258" max="258" width="4.7109375" style="328" customWidth="1"/>
    <col min="259" max="259" width="72.5703125" style="328" customWidth="1"/>
    <col min="260" max="260" width="15.42578125" style="328" customWidth="1"/>
    <col min="261" max="261" width="16.28515625" style="328" customWidth="1"/>
    <col min="262" max="267" width="17.28515625" style="328" customWidth="1"/>
    <col min="268" max="274" width="0" style="328" hidden="1" customWidth="1"/>
    <col min="275" max="275" width="12.140625" style="328" customWidth="1"/>
    <col min="276" max="276" width="15.140625" style="328" customWidth="1"/>
    <col min="277" max="303" width="8" style="328" customWidth="1"/>
    <col min="304" max="512" width="8" style="328"/>
    <col min="513" max="513" width="0" style="328" hidden="1" customWidth="1"/>
    <col min="514" max="514" width="4.7109375" style="328" customWidth="1"/>
    <col min="515" max="515" width="72.5703125" style="328" customWidth="1"/>
    <col min="516" max="516" width="15.42578125" style="328" customWidth="1"/>
    <col min="517" max="517" width="16.28515625" style="328" customWidth="1"/>
    <col min="518" max="523" width="17.28515625" style="328" customWidth="1"/>
    <col min="524" max="530" width="0" style="328" hidden="1" customWidth="1"/>
    <col min="531" max="531" width="12.140625" style="328" customWidth="1"/>
    <col min="532" max="532" width="15.140625" style="328" customWidth="1"/>
    <col min="533" max="559" width="8" style="328" customWidth="1"/>
    <col min="560" max="768" width="8" style="328"/>
    <col min="769" max="769" width="0" style="328" hidden="1" customWidth="1"/>
    <col min="770" max="770" width="4.7109375" style="328" customWidth="1"/>
    <col min="771" max="771" width="72.5703125" style="328" customWidth="1"/>
    <col min="772" max="772" width="15.42578125" style="328" customWidth="1"/>
    <col min="773" max="773" width="16.28515625" style="328" customWidth="1"/>
    <col min="774" max="779" width="17.28515625" style="328" customWidth="1"/>
    <col min="780" max="786" width="0" style="328" hidden="1" customWidth="1"/>
    <col min="787" max="787" width="12.140625" style="328" customWidth="1"/>
    <col min="788" max="788" width="15.140625" style="328" customWidth="1"/>
    <col min="789" max="815" width="8" style="328" customWidth="1"/>
    <col min="816" max="1024" width="8" style="328"/>
    <col min="1025" max="1025" width="0" style="328" hidden="1" customWidth="1"/>
    <col min="1026" max="1026" width="4.7109375" style="328" customWidth="1"/>
    <col min="1027" max="1027" width="72.5703125" style="328" customWidth="1"/>
    <col min="1028" max="1028" width="15.42578125" style="328" customWidth="1"/>
    <col min="1029" max="1029" width="16.28515625" style="328" customWidth="1"/>
    <col min="1030" max="1035" width="17.28515625" style="328" customWidth="1"/>
    <col min="1036" max="1042" width="0" style="328" hidden="1" customWidth="1"/>
    <col min="1043" max="1043" width="12.140625" style="328" customWidth="1"/>
    <col min="1044" max="1044" width="15.140625" style="328" customWidth="1"/>
    <col min="1045" max="1071" width="8" style="328" customWidth="1"/>
    <col min="1072" max="1280" width="8" style="328"/>
    <col min="1281" max="1281" width="0" style="328" hidden="1" customWidth="1"/>
    <col min="1282" max="1282" width="4.7109375" style="328" customWidth="1"/>
    <col min="1283" max="1283" width="72.5703125" style="328" customWidth="1"/>
    <col min="1284" max="1284" width="15.42578125" style="328" customWidth="1"/>
    <col min="1285" max="1285" width="16.28515625" style="328" customWidth="1"/>
    <col min="1286" max="1291" width="17.28515625" style="328" customWidth="1"/>
    <col min="1292" max="1298" width="0" style="328" hidden="1" customWidth="1"/>
    <col min="1299" max="1299" width="12.140625" style="328" customWidth="1"/>
    <col min="1300" max="1300" width="15.140625" style="328" customWidth="1"/>
    <col min="1301" max="1327" width="8" style="328" customWidth="1"/>
    <col min="1328" max="1536" width="8" style="328"/>
    <col min="1537" max="1537" width="0" style="328" hidden="1" customWidth="1"/>
    <col min="1538" max="1538" width="4.7109375" style="328" customWidth="1"/>
    <col min="1539" max="1539" width="72.5703125" style="328" customWidth="1"/>
    <col min="1540" max="1540" width="15.42578125" style="328" customWidth="1"/>
    <col min="1541" max="1541" width="16.28515625" style="328" customWidth="1"/>
    <col min="1542" max="1547" width="17.28515625" style="328" customWidth="1"/>
    <col min="1548" max="1554" width="0" style="328" hidden="1" customWidth="1"/>
    <col min="1555" max="1555" width="12.140625" style="328" customWidth="1"/>
    <col min="1556" max="1556" width="15.140625" style="328" customWidth="1"/>
    <col min="1557" max="1583" width="8" style="328" customWidth="1"/>
    <col min="1584" max="1792" width="8" style="328"/>
    <col min="1793" max="1793" width="0" style="328" hidden="1" customWidth="1"/>
    <col min="1794" max="1794" width="4.7109375" style="328" customWidth="1"/>
    <col min="1795" max="1795" width="72.5703125" style="328" customWidth="1"/>
    <col min="1796" max="1796" width="15.42578125" style="328" customWidth="1"/>
    <col min="1797" max="1797" width="16.28515625" style="328" customWidth="1"/>
    <col min="1798" max="1803" width="17.28515625" style="328" customWidth="1"/>
    <col min="1804" max="1810" width="0" style="328" hidden="1" customWidth="1"/>
    <col min="1811" max="1811" width="12.140625" style="328" customWidth="1"/>
    <col min="1812" max="1812" width="15.140625" style="328" customWidth="1"/>
    <col min="1813" max="1839" width="8" style="328" customWidth="1"/>
    <col min="1840" max="2048" width="8" style="328"/>
    <col min="2049" max="2049" width="0" style="328" hidden="1" customWidth="1"/>
    <col min="2050" max="2050" width="4.7109375" style="328" customWidth="1"/>
    <col min="2051" max="2051" width="72.5703125" style="328" customWidth="1"/>
    <col min="2052" max="2052" width="15.42578125" style="328" customWidth="1"/>
    <col min="2053" max="2053" width="16.28515625" style="328" customWidth="1"/>
    <col min="2054" max="2059" width="17.28515625" style="328" customWidth="1"/>
    <col min="2060" max="2066" width="0" style="328" hidden="1" customWidth="1"/>
    <col min="2067" max="2067" width="12.140625" style="328" customWidth="1"/>
    <col min="2068" max="2068" width="15.140625" style="328" customWidth="1"/>
    <col min="2069" max="2095" width="8" style="328" customWidth="1"/>
    <col min="2096" max="2304" width="8" style="328"/>
    <col min="2305" max="2305" width="0" style="328" hidden="1" customWidth="1"/>
    <col min="2306" max="2306" width="4.7109375" style="328" customWidth="1"/>
    <col min="2307" max="2307" width="72.5703125" style="328" customWidth="1"/>
    <col min="2308" max="2308" width="15.42578125" style="328" customWidth="1"/>
    <col min="2309" max="2309" width="16.28515625" style="328" customWidth="1"/>
    <col min="2310" max="2315" width="17.28515625" style="328" customWidth="1"/>
    <col min="2316" max="2322" width="0" style="328" hidden="1" customWidth="1"/>
    <col min="2323" max="2323" width="12.140625" style="328" customWidth="1"/>
    <col min="2324" max="2324" width="15.140625" style="328" customWidth="1"/>
    <col min="2325" max="2351" width="8" style="328" customWidth="1"/>
    <col min="2352" max="2560" width="8" style="328"/>
    <col min="2561" max="2561" width="0" style="328" hidden="1" customWidth="1"/>
    <col min="2562" max="2562" width="4.7109375" style="328" customWidth="1"/>
    <col min="2563" max="2563" width="72.5703125" style="328" customWidth="1"/>
    <col min="2564" max="2564" width="15.42578125" style="328" customWidth="1"/>
    <col min="2565" max="2565" width="16.28515625" style="328" customWidth="1"/>
    <col min="2566" max="2571" width="17.28515625" style="328" customWidth="1"/>
    <col min="2572" max="2578" width="0" style="328" hidden="1" customWidth="1"/>
    <col min="2579" max="2579" width="12.140625" style="328" customWidth="1"/>
    <col min="2580" max="2580" width="15.140625" style="328" customWidth="1"/>
    <col min="2581" max="2607" width="8" style="328" customWidth="1"/>
    <col min="2608" max="2816" width="8" style="328"/>
    <col min="2817" max="2817" width="0" style="328" hidden="1" customWidth="1"/>
    <col min="2818" max="2818" width="4.7109375" style="328" customWidth="1"/>
    <col min="2819" max="2819" width="72.5703125" style="328" customWidth="1"/>
    <col min="2820" max="2820" width="15.42578125" style="328" customWidth="1"/>
    <col min="2821" max="2821" width="16.28515625" style="328" customWidth="1"/>
    <col min="2822" max="2827" width="17.28515625" style="328" customWidth="1"/>
    <col min="2828" max="2834" width="0" style="328" hidden="1" customWidth="1"/>
    <col min="2835" max="2835" width="12.140625" style="328" customWidth="1"/>
    <col min="2836" max="2836" width="15.140625" style="328" customWidth="1"/>
    <col min="2837" max="2863" width="8" style="328" customWidth="1"/>
    <col min="2864" max="3072" width="8" style="328"/>
    <col min="3073" max="3073" width="0" style="328" hidden="1" customWidth="1"/>
    <col min="3074" max="3074" width="4.7109375" style="328" customWidth="1"/>
    <col min="3075" max="3075" width="72.5703125" style="328" customWidth="1"/>
    <col min="3076" max="3076" width="15.42578125" style="328" customWidth="1"/>
    <col min="3077" max="3077" width="16.28515625" style="328" customWidth="1"/>
    <col min="3078" max="3083" width="17.28515625" style="328" customWidth="1"/>
    <col min="3084" max="3090" width="0" style="328" hidden="1" customWidth="1"/>
    <col min="3091" max="3091" width="12.140625" style="328" customWidth="1"/>
    <col min="3092" max="3092" width="15.140625" style="328" customWidth="1"/>
    <col min="3093" max="3119" width="8" style="328" customWidth="1"/>
    <col min="3120" max="3328" width="8" style="328"/>
    <col min="3329" max="3329" width="0" style="328" hidden="1" customWidth="1"/>
    <col min="3330" max="3330" width="4.7109375" style="328" customWidth="1"/>
    <col min="3331" max="3331" width="72.5703125" style="328" customWidth="1"/>
    <col min="3332" max="3332" width="15.42578125" style="328" customWidth="1"/>
    <col min="3333" max="3333" width="16.28515625" style="328" customWidth="1"/>
    <col min="3334" max="3339" width="17.28515625" style="328" customWidth="1"/>
    <col min="3340" max="3346" width="0" style="328" hidden="1" customWidth="1"/>
    <col min="3347" max="3347" width="12.140625" style="328" customWidth="1"/>
    <col min="3348" max="3348" width="15.140625" style="328" customWidth="1"/>
    <col min="3349" max="3375" width="8" style="328" customWidth="1"/>
    <col min="3376" max="3584" width="8" style="328"/>
    <col min="3585" max="3585" width="0" style="328" hidden="1" customWidth="1"/>
    <col min="3586" max="3586" width="4.7109375" style="328" customWidth="1"/>
    <col min="3587" max="3587" width="72.5703125" style="328" customWidth="1"/>
    <col min="3588" max="3588" width="15.42578125" style="328" customWidth="1"/>
    <col min="3589" max="3589" width="16.28515625" style="328" customWidth="1"/>
    <col min="3590" max="3595" width="17.28515625" style="328" customWidth="1"/>
    <col min="3596" max="3602" width="0" style="328" hidden="1" customWidth="1"/>
    <col min="3603" max="3603" width="12.140625" style="328" customWidth="1"/>
    <col min="3604" max="3604" width="15.140625" style="328" customWidth="1"/>
    <col min="3605" max="3631" width="8" style="328" customWidth="1"/>
    <col min="3632" max="3840" width="8" style="328"/>
    <col min="3841" max="3841" width="0" style="328" hidden="1" customWidth="1"/>
    <col min="3842" max="3842" width="4.7109375" style="328" customWidth="1"/>
    <col min="3843" max="3843" width="72.5703125" style="328" customWidth="1"/>
    <col min="3844" max="3844" width="15.42578125" style="328" customWidth="1"/>
    <col min="3845" max="3845" width="16.28515625" style="328" customWidth="1"/>
    <col min="3846" max="3851" width="17.28515625" style="328" customWidth="1"/>
    <col min="3852" max="3858" width="0" style="328" hidden="1" customWidth="1"/>
    <col min="3859" max="3859" width="12.140625" style="328" customWidth="1"/>
    <col min="3860" max="3860" width="15.140625" style="328" customWidth="1"/>
    <col min="3861" max="3887" width="8" style="328" customWidth="1"/>
    <col min="3888" max="4096" width="8" style="328"/>
    <col min="4097" max="4097" width="0" style="328" hidden="1" customWidth="1"/>
    <col min="4098" max="4098" width="4.7109375" style="328" customWidth="1"/>
    <col min="4099" max="4099" width="72.5703125" style="328" customWidth="1"/>
    <col min="4100" max="4100" width="15.42578125" style="328" customWidth="1"/>
    <col min="4101" max="4101" width="16.28515625" style="328" customWidth="1"/>
    <col min="4102" max="4107" width="17.28515625" style="328" customWidth="1"/>
    <col min="4108" max="4114" width="0" style="328" hidden="1" customWidth="1"/>
    <col min="4115" max="4115" width="12.140625" style="328" customWidth="1"/>
    <col min="4116" max="4116" width="15.140625" style="328" customWidth="1"/>
    <col min="4117" max="4143" width="8" style="328" customWidth="1"/>
    <col min="4144" max="4352" width="8" style="328"/>
    <col min="4353" max="4353" width="0" style="328" hidden="1" customWidth="1"/>
    <col min="4354" max="4354" width="4.7109375" style="328" customWidth="1"/>
    <col min="4355" max="4355" width="72.5703125" style="328" customWidth="1"/>
    <col min="4356" max="4356" width="15.42578125" style="328" customWidth="1"/>
    <col min="4357" max="4357" width="16.28515625" style="328" customWidth="1"/>
    <col min="4358" max="4363" width="17.28515625" style="328" customWidth="1"/>
    <col min="4364" max="4370" width="0" style="328" hidden="1" customWidth="1"/>
    <col min="4371" max="4371" width="12.140625" style="328" customWidth="1"/>
    <col min="4372" max="4372" width="15.140625" style="328" customWidth="1"/>
    <col min="4373" max="4399" width="8" style="328" customWidth="1"/>
    <col min="4400" max="4608" width="8" style="328"/>
    <col min="4609" max="4609" width="0" style="328" hidden="1" customWidth="1"/>
    <col min="4610" max="4610" width="4.7109375" style="328" customWidth="1"/>
    <col min="4611" max="4611" width="72.5703125" style="328" customWidth="1"/>
    <col min="4612" max="4612" width="15.42578125" style="328" customWidth="1"/>
    <col min="4613" max="4613" width="16.28515625" style="328" customWidth="1"/>
    <col min="4614" max="4619" width="17.28515625" style="328" customWidth="1"/>
    <col min="4620" max="4626" width="0" style="328" hidden="1" customWidth="1"/>
    <col min="4627" max="4627" width="12.140625" style="328" customWidth="1"/>
    <col min="4628" max="4628" width="15.140625" style="328" customWidth="1"/>
    <col min="4629" max="4655" width="8" style="328" customWidth="1"/>
    <col min="4656" max="4864" width="8" style="328"/>
    <col min="4865" max="4865" width="0" style="328" hidden="1" customWidth="1"/>
    <col min="4866" max="4866" width="4.7109375" style="328" customWidth="1"/>
    <col min="4867" max="4867" width="72.5703125" style="328" customWidth="1"/>
    <col min="4868" max="4868" width="15.42578125" style="328" customWidth="1"/>
    <col min="4869" max="4869" width="16.28515625" style="328" customWidth="1"/>
    <col min="4870" max="4875" width="17.28515625" style="328" customWidth="1"/>
    <col min="4876" max="4882" width="0" style="328" hidden="1" customWidth="1"/>
    <col min="4883" max="4883" width="12.140625" style="328" customWidth="1"/>
    <col min="4884" max="4884" width="15.140625" style="328" customWidth="1"/>
    <col min="4885" max="4911" width="8" style="328" customWidth="1"/>
    <col min="4912" max="5120" width="8" style="328"/>
    <col min="5121" max="5121" width="0" style="328" hidden="1" customWidth="1"/>
    <col min="5122" max="5122" width="4.7109375" style="328" customWidth="1"/>
    <col min="5123" max="5123" width="72.5703125" style="328" customWidth="1"/>
    <col min="5124" max="5124" width="15.42578125" style="328" customWidth="1"/>
    <col min="5125" max="5125" width="16.28515625" style="328" customWidth="1"/>
    <col min="5126" max="5131" width="17.28515625" style="328" customWidth="1"/>
    <col min="5132" max="5138" width="0" style="328" hidden="1" customWidth="1"/>
    <col min="5139" max="5139" width="12.140625" style="328" customWidth="1"/>
    <col min="5140" max="5140" width="15.140625" style="328" customWidth="1"/>
    <col min="5141" max="5167" width="8" style="328" customWidth="1"/>
    <col min="5168" max="5376" width="8" style="328"/>
    <col min="5377" max="5377" width="0" style="328" hidden="1" customWidth="1"/>
    <col min="5378" max="5378" width="4.7109375" style="328" customWidth="1"/>
    <col min="5379" max="5379" width="72.5703125" style="328" customWidth="1"/>
    <col min="5380" max="5380" width="15.42578125" style="328" customWidth="1"/>
    <col min="5381" max="5381" width="16.28515625" style="328" customWidth="1"/>
    <col min="5382" max="5387" width="17.28515625" style="328" customWidth="1"/>
    <col min="5388" max="5394" width="0" style="328" hidden="1" customWidth="1"/>
    <col min="5395" max="5395" width="12.140625" style="328" customWidth="1"/>
    <col min="5396" max="5396" width="15.140625" style="328" customWidth="1"/>
    <col min="5397" max="5423" width="8" style="328" customWidth="1"/>
    <col min="5424" max="5632" width="8" style="328"/>
    <col min="5633" max="5633" width="0" style="328" hidden="1" customWidth="1"/>
    <col min="5634" max="5634" width="4.7109375" style="328" customWidth="1"/>
    <col min="5635" max="5635" width="72.5703125" style="328" customWidth="1"/>
    <col min="5636" max="5636" width="15.42578125" style="328" customWidth="1"/>
    <col min="5637" max="5637" width="16.28515625" style="328" customWidth="1"/>
    <col min="5638" max="5643" width="17.28515625" style="328" customWidth="1"/>
    <col min="5644" max="5650" width="0" style="328" hidden="1" customWidth="1"/>
    <col min="5651" max="5651" width="12.140625" style="328" customWidth="1"/>
    <col min="5652" max="5652" width="15.140625" style="328" customWidth="1"/>
    <col min="5653" max="5679" width="8" style="328" customWidth="1"/>
    <col min="5680" max="5888" width="8" style="328"/>
    <col min="5889" max="5889" width="0" style="328" hidden="1" customWidth="1"/>
    <col min="5890" max="5890" width="4.7109375" style="328" customWidth="1"/>
    <col min="5891" max="5891" width="72.5703125" style="328" customWidth="1"/>
    <col min="5892" max="5892" width="15.42578125" style="328" customWidth="1"/>
    <col min="5893" max="5893" width="16.28515625" style="328" customWidth="1"/>
    <col min="5894" max="5899" width="17.28515625" style="328" customWidth="1"/>
    <col min="5900" max="5906" width="0" style="328" hidden="1" customWidth="1"/>
    <col min="5907" max="5907" width="12.140625" style="328" customWidth="1"/>
    <col min="5908" max="5908" width="15.140625" style="328" customWidth="1"/>
    <col min="5909" max="5935" width="8" style="328" customWidth="1"/>
    <col min="5936" max="6144" width="8" style="328"/>
    <col min="6145" max="6145" width="0" style="328" hidden="1" customWidth="1"/>
    <col min="6146" max="6146" width="4.7109375" style="328" customWidth="1"/>
    <col min="6147" max="6147" width="72.5703125" style="328" customWidth="1"/>
    <col min="6148" max="6148" width="15.42578125" style="328" customWidth="1"/>
    <col min="6149" max="6149" width="16.28515625" style="328" customWidth="1"/>
    <col min="6150" max="6155" width="17.28515625" style="328" customWidth="1"/>
    <col min="6156" max="6162" width="0" style="328" hidden="1" customWidth="1"/>
    <col min="6163" max="6163" width="12.140625" style="328" customWidth="1"/>
    <col min="6164" max="6164" width="15.140625" style="328" customWidth="1"/>
    <col min="6165" max="6191" width="8" style="328" customWidth="1"/>
    <col min="6192" max="6400" width="8" style="328"/>
    <col min="6401" max="6401" width="0" style="328" hidden="1" customWidth="1"/>
    <col min="6402" max="6402" width="4.7109375" style="328" customWidth="1"/>
    <col min="6403" max="6403" width="72.5703125" style="328" customWidth="1"/>
    <col min="6404" max="6404" width="15.42578125" style="328" customWidth="1"/>
    <col min="6405" max="6405" width="16.28515625" style="328" customWidth="1"/>
    <col min="6406" max="6411" width="17.28515625" style="328" customWidth="1"/>
    <col min="6412" max="6418" width="0" style="328" hidden="1" customWidth="1"/>
    <col min="6419" max="6419" width="12.140625" style="328" customWidth="1"/>
    <col min="6420" max="6420" width="15.140625" style="328" customWidth="1"/>
    <col min="6421" max="6447" width="8" style="328" customWidth="1"/>
    <col min="6448" max="6656" width="8" style="328"/>
    <col min="6657" max="6657" width="0" style="328" hidden="1" customWidth="1"/>
    <col min="6658" max="6658" width="4.7109375" style="328" customWidth="1"/>
    <col min="6659" max="6659" width="72.5703125" style="328" customWidth="1"/>
    <col min="6660" max="6660" width="15.42578125" style="328" customWidth="1"/>
    <col min="6661" max="6661" width="16.28515625" style="328" customWidth="1"/>
    <col min="6662" max="6667" width="17.28515625" style="328" customWidth="1"/>
    <col min="6668" max="6674" width="0" style="328" hidden="1" customWidth="1"/>
    <col min="6675" max="6675" width="12.140625" style="328" customWidth="1"/>
    <col min="6676" max="6676" width="15.140625" style="328" customWidth="1"/>
    <col min="6677" max="6703" width="8" style="328" customWidth="1"/>
    <col min="6704" max="6912" width="8" style="328"/>
    <col min="6913" max="6913" width="0" style="328" hidden="1" customWidth="1"/>
    <col min="6914" max="6914" width="4.7109375" style="328" customWidth="1"/>
    <col min="6915" max="6915" width="72.5703125" style="328" customWidth="1"/>
    <col min="6916" max="6916" width="15.42578125" style="328" customWidth="1"/>
    <col min="6917" max="6917" width="16.28515625" style="328" customWidth="1"/>
    <col min="6918" max="6923" width="17.28515625" style="328" customWidth="1"/>
    <col min="6924" max="6930" width="0" style="328" hidden="1" customWidth="1"/>
    <col min="6931" max="6931" width="12.140625" style="328" customWidth="1"/>
    <col min="6932" max="6932" width="15.140625" style="328" customWidth="1"/>
    <col min="6933" max="6959" width="8" style="328" customWidth="1"/>
    <col min="6960" max="7168" width="8" style="328"/>
    <col min="7169" max="7169" width="0" style="328" hidden="1" customWidth="1"/>
    <col min="7170" max="7170" width="4.7109375" style="328" customWidth="1"/>
    <col min="7171" max="7171" width="72.5703125" style="328" customWidth="1"/>
    <col min="7172" max="7172" width="15.42578125" style="328" customWidth="1"/>
    <col min="7173" max="7173" width="16.28515625" style="328" customWidth="1"/>
    <col min="7174" max="7179" width="17.28515625" style="328" customWidth="1"/>
    <col min="7180" max="7186" width="0" style="328" hidden="1" customWidth="1"/>
    <col min="7187" max="7187" width="12.140625" style="328" customWidth="1"/>
    <col min="7188" max="7188" width="15.140625" style="328" customWidth="1"/>
    <col min="7189" max="7215" width="8" style="328" customWidth="1"/>
    <col min="7216" max="7424" width="8" style="328"/>
    <col min="7425" max="7425" width="0" style="328" hidden="1" customWidth="1"/>
    <col min="7426" max="7426" width="4.7109375" style="328" customWidth="1"/>
    <col min="7427" max="7427" width="72.5703125" style="328" customWidth="1"/>
    <col min="7428" max="7428" width="15.42578125" style="328" customWidth="1"/>
    <col min="7429" max="7429" width="16.28515625" style="328" customWidth="1"/>
    <col min="7430" max="7435" width="17.28515625" style="328" customWidth="1"/>
    <col min="7436" max="7442" width="0" style="328" hidden="1" customWidth="1"/>
    <col min="7443" max="7443" width="12.140625" style="328" customWidth="1"/>
    <col min="7444" max="7444" width="15.140625" style="328" customWidth="1"/>
    <col min="7445" max="7471" width="8" style="328" customWidth="1"/>
    <col min="7472" max="7680" width="8" style="328"/>
    <col min="7681" max="7681" width="0" style="328" hidden="1" customWidth="1"/>
    <col min="7682" max="7682" width="4.7109375" style="328" customWidth="1"/>
    <col min="7683" max="7683" width="72.5703125" style="328" customWidth="1"/>
    <col min="7684" max="7684" width="15.42578125" style="328" customWidth="1"/>
    <col min="7685" max="7685" width="16.28515625" style="328" customWidth="1"/>
    <col min="7686" max="7691" width="17.28515625" style="328" customWidth="1"/>
    <col min="7692" max="7698" width="0" style="328" hidden="1" customWidth="1"/>
    <col min="7699" max="7699" width="12.140625" style="328" customWidth="1"/>
    <col min="7700" max="7700" width="15.140625" style="328" customWidth="1"/>
    <col min="7701" max="7727" width="8" style="328" customWidth="1"/>
    <col min="7728" max="7936" width="8" style="328"/>
    <col min="7937" max="7937" width="0" style="328" hidden="1" customWidth="1"/>
    <col min="7938" max="7938" width="4.7109375" style="328" customWidth="1"/>
    <col min="7939" max="7939" width="72.5703125" style="328" customWidth="1"/>
    <col min="7940" max="7940" width="15.42578125" style="328" customWidth="1"/>
    <col min="7941" max="7941" width="16.28515625" style="328" customWidth="1"/>
    <col min="7942" max="7947" width="17.28515625" style="328" customWidth="1"/>
    <col min="7948" max="7954" width="0" style="328" hidden="1" customWidth="1"/>
    <col min="7955" max="7955" width="12.140625" style="328" customWidth="1"/>
    <col min="7956" max="7956" width="15.140625" style="328" customWidth="1"/>
    <col min="7957" max="7983" width="8" style="328" customWidth="1"/>
    <col min="7984" max="8192" width="8" style="328"/>
    <col min="8193" max="8193" width="0" style="328" hidden="1" customWidth="1"/>
    <col min="8194" max="8194" width="4.7109375" style="328" customWidth="1"/>
    <col min="8195" max="8195" width="72.5703125" style="328" customWidth="1"/>
    <col min="8196" max="8196" width="15.42578125" style="328" customWidth="1"/>
    <col min="8197" max="8197" width="16.28515625" style="328" customWidth="1"/>
    <col min="8198" max="8203" width="17.28515625" style="328" customWidth="1"/>
    <col min="8204" max="8210" width="0" style="328" hidden="1" customWidth="1"/>
    <col min="8211" max="8211" width="12.140625" style="328" customWidth="1"/>
    <col min="8212" max="8212" width="15.140625" style="328" customWidth="1"/>
    <col min="8213" max="8239" width="8" style="328" customWidth="1"/>
    <col min="8240" max="8448" width="8" style="328"/>
    <col min="8449" max="8449" width="0" style="328" hidden="1" customWidth="1"/>
    <col min="8450" max="8450" width="4.7109375" style="328" customWidth="1"/>
    <col min="8451" max="8451" width="72.5703125" style="328" customWidth="1"/>
    <col min="8452" max="8452" width="15.42578125" style="328" customWidth="1"/>
    <col min="8453" max="8453" width="16.28515625" style="328" customWidth="1"/>
    <col min="8454" max="8459" width="17.28515625" style="328" customWidth="1"/>
    <col min="8460" max="8466" width="0" style="328" hidden="1" customWidth="1"/>
    <col min="8467" max="8467" width="12.140625" style="328" customWidth="1"/>
    <col min="8468" max="8468" width="15.140625" style="328" customWidth="1"/>
    <col min="8469" max="8495" width="8" style="328" customWidth="1"/>
    <col min="8496" max="8704" width="8" style="328"/>
    <col min="8705" max="8705" width="0" style="328" hidden="1" customWidth="1"/>
    <col min="8706" max="8706" width="4.7109375" style="328" customWidth="1"/>
    <col min="8707" max="8707" width="72.5703125" style="328" customWidth="1"/>
    <col min="8708" max="8708" width="15.42578125" style="328" customWidth="1"/>
    <col min="8709" max="8709" width="16.28515625" style="328" customWidth="1"/>
    <col min="8710" max="8715" width="17.28515625" style="328" customWidth="1"/>
    <col min="8716" max="8722" width="0" style="328" hidden="1" customWidth="1"/>
    <col min="8723" max="8723" width="12.140625" style="328" customWidth="1"/>
    <col min="8724" max="8724" width="15.140625" style="328" customWidth="1"/>
    <col min="8725" max="8751" width="8" style="328" customWidth="1"/>
    <col min="8752" max="8960" width="8" style="328"/>
    <col min="8961" max="8961" width="0" style="328" hidden="1" customWidth="1"/>
    <col min="8962" max="8962" width="4.7109375" style="328" customWidth="1"/>
    <col min="8963" max="8963" width="72.5703125" style="328" customWidth="1"/>
    <col min="8964" max="8964" width="15.42578125" style="328" customWidth="1"/>
    <col min="8965" max="8965" width="16.28515625" style="328" customWidth="1"/>
    <col min="8966" max="8971" width="17.28515625" style="328" customWidth="1"/>
    <col min="8972" max="8978" width="0" style="328" hidden="1" customWidth="1"/>
    <col min="8979" max="8979" width="12.140625" style="328" customWidth="1"/>
    <col min="8980" max="8980" width="15.140625" style="328" customWidth="1"/>
    <col min="8981" max="9007" width="8" style="328" customWidth="1"/>
    <col min="9008" max="9216" width="8" style="328"/>
    <col min="9217" max="9217" width="0" style="328" hidden="1" customWidth="1"/>
    <col min="9218" max="9218" width="4.7109375" style="328" customWidth="1"/>
    <col min="9219" max="9219" width="72.5703125" style="328" customWidth="1"/>
    <col min="9220" max="9220" width="15.42578125" style="328" customWidth="1"/>
    <col min="9221" max="9221" width="16.28515625" style="328" customWidth="1"/>
    <col min="9222" max="9227" width="17.28515625" style="328" customWidth="1"/>
    <col min="9228" max="9234" width="0" style="328" hidden="1" customWidth="1"/>
    <col min="9235" max="9235" width="12.140625" style="328" customWidth="1"/>
    <col min="9236" max="9236" width="15.140625" style="328" customWidth="1"/>
    <col min="9237" max="9263" width="8" style="328" customWidth="1"/>
    <col min="9264" max="9472" width="8" style="328"/>
    <col min="9473" max="9473" width="0" style="328" hidden="1" customWidth="1"/>
    <col min="9474" max="9474" width="4.7109375" style="328" customWidth="1"/>
    <col min="9475" max="9475" width="72.5703125" style="328" customWidth="1"/>
    <col min="9476" max="9476" width="15.42578125" style="328" customWidth="1"/>
    <col min="9477" max="9477" width="16.28515625" style="328" customWidth="1"/>
    <col min="9478" max="9483" width="17.28515625" style="328" customWidth="1"/>
    <col min="9484" max="9490" width="0" style="328" hidden="1" customWidth="1"/>
    <col min="9491" max="9491" width="12.140625" style="328" customWidth="1"/>
    <col min="9492" max="9492" width="15.140625" style="328" customWidth="1"/>
    <col min="9493" max="9519" width="8" style="328" customWidth="1"/>
    <col min="9520" max="9728" width="8" style="328"/>
    <col min="9729" max="9729" width="0" style="328" hidden="1" customWidth="1"/>
    <col min="9730" max="9730" width="4.7109375" style="328" customWidth="1"/>
    <col min="9731" max="9731" width="72.5703125" style="328" customWidth="1"/>
    <col min="9732" max="9732" width="15.42578125" style="328" customWidth="1"/>
    <col min="9733" max="9733" width="16.28515625" style="328" customWidth="1"/>
    <col min="9734" max="9739" width="17.28515625" style="328" customWidth="1"/>
    <col min="9740" max="9746" width="0" style="328" hidden="1" customWidth="1"/>
    <col min="9747" max="9747" width="12.140625" style="328" customWidth="1"/>
    <col min="9748" max="9748" width="15.140625" style="328" customWidth="1"/>
    <col min="9749" max="9775" width="8" style="328" customWidth="1"/>
    <col min="9776" max="9984" width="8" style="328"/>
    <col min="9985" max="9985" width="0" style="328" hidden="1" customWidth="1"/>
    <col min="9986" max="9986" width="4.7109375" style="328" customWidth="1"/>
    <col min="9987" max="9987" width="72.5703125" style="328" customWidth="1"/>
    <col min="9988" max="9988" width="15.42578125" style="328" customWidth="1"/>
    <col min="9989" max="9989" width="16.28515625" style="328" customWidth="1"/>
    <col min="9990" max="9995" width="17.28515625" style="328" customWidth="1"/>
    <col min="9996" max="10002" width="0" style="328" hidden="1" customWidth="1"/>
    <col min="10003" max="10003" width="12.140625" style="328" customWidth="1"/>
    <col min="10004" max="10004" width="15.140625" style="328" customWidth="1"/>
    <col min="10005" max="10031" width="8" style="328" customWidth="1"/>
    <col min="10032" max="10240" width="8" style="328"/>
    <col min="10241" max="10241" width="0" style="328" hidden="1" customWidth="1"/>
    <col min="10242" max="10242" width="4.7109375" style="328" customWidth="1"/>
    <col min="10243" max="10243" width="72.5703125" style="328" customWidth="1"/>
    <col min="10244" max="10244" width="15.42578125" style="328" customWidth="1"/>
    <col min="10245" max="10245" width="16.28515625" style="328" customWidth="1"/>
    <col min="10246" max="10251" width="17.28515625" style="328" customWidth="1"/>
    <col min="10252" max="10258" width="0" style="328" hidden="1" customWidth="1"/>
    <col min="10259" max="10259" width="12.140625" style="328" customWidth="1"/>
    <col min="10260" max="10260" width="15.140625" style="328" customWidth="1"/>
    <col min="10261" max="10287" width="8" style="328" customWidth="1"/>
    <col min="10288" max="10496" width="8" style="328"/>
    <col min="10497" max="10497" width="0" style="328" hidden="1" customWidth="1"/>
    <col min="10498" max="10498" width="4.7109375" style="328" customWidth="1"/>
    <col min="10499" max="10499" width="72.5703125" style="328" customWidth="1"/>
    <col min="10500" max="10500" width="15.42578125" style="328" customWidth="1"/>
    <col min="10501" max="10501" width="16.28515625" style="328" customWidth="1"/>
    <col min="10502" max="10507" width="17.28515625" style="328" customWidth="1"/>
    <col min="10508" max="10514" width="0" style="328" hidden="1" customWidth="1"/>
    <col min="10515" max="10515" width="12.140625" style="328" customWidth="1"/>
    <col min="10516" max="10516" width="15.140625" style="328" customWidth="1"/>
    <col min="10517" max="10543" width="8" style="328" customWidth="1"/>
    <col min="10544" max="10752" width="8" style="328"/>
    <col min="10753" max="10753" width="0" style="328" hidden="1" customWidth="1"/>
    <col min="10754" max="10754" width="4.7109375" style="328" customWidth="1"/>
    <col min="10755" max="10755" width="72.5703125" style="328" customWidth="1"/>
    <col min="10756" max="10756" width="15.42578125" style="328" customWidth="1"/>
    <col min="10757" max="10757" width="16.28515625" style="328" customWidth="1"/>
    <col min="10758" max="10763" width="17.28515625" style="328" customWidth="1"/>
    <col min="10764" max="10770" width="0" style="328" hidden="1" customWidth="1"/>
    <col min="10771" max="10771" width="12.140625" style="328" customWidth="1"/>
    <col min="10772" max="10772" width="15.140625" style="328" customWidth="1"/>
    <col min="10773" max="10799" width="8" style="328" customWidth="1"/>
    <col min="10800" max="11008" width="8" style="328"/>
    <col min="11009" max="11009" width="0" style="328" hidden="1" customWidth="1"/>
    <col min="11010" max="11010" width="4.7109375" style="328" customWidth="1"/>
    <col min="11011" max="11011" width="72.5703125" style="328" customWidth="1"/>
    <col min="11012" max="11012" width="15.42578125" style="328" customWidth="1"/>
    <col min="11013" max="11013" width="16.28515625" style="328" customWidth="1"/>
    <col min="11014" max="11019" width="17.28515625" style="328" customWidth="1"/>
    <col min="11020" max="11026" width="0" style="328" hidden="1" customWidth="1"/>
    <col min="11027" max="11027" width="12.140625" style="328" customWidth="1"/>
    <col min="11028" max="11028" width="15.140625" style="328" customWidth="1"/>
    <col min="11029" max="11055" width="8" style="328" customWidth="1"/>
    <col min="11056" max="11264" width="8" style="328"/>
    <col min="11265" max="11265" width="0" style="328" hidden="1" customWidth="1"/>
    <col min="11266" max="11266" width="4.7109375" style="328" customWidth="1"/>
    <col min="11267" max="11267" width="72.5703125" style="328" customWidth="1"/>
    <col min="11268" max="11268" width="15.42578125" style="328" customWidth="1"/>
    <col min="11269" max="11269" width="16.28515625" style="328" customWidth="1"/>
    <col min="11270" max="11275" width="17.28515625" style="328" customWidth="1"/>
    <col min="11276" max="11282" width="0" style="328" hidden="1" customWidth="1"/>
    <col min="11283" max="11283" width="12.140625" style="328" customWidth="1"/>
    <col min="11284" max="11284" width="15.140625" style="328" customWidth="1"/>
    <col min="11285" max="11311" width="8" style="328" customWidth="1"/>
    <col min="11312" max="11520" width="8" style="328"/>
    <col min="11521" max="11521" width="0" style="328" hidden="1" customWidth="1"/>
    <col min="11522" max="11522" width="4.7109375" style="328" customWidth="1"/>
    <col min="11523" max="11523" width="72.5703125" style="328" customWidth="1"/>
    <col min="11524" max="11524" width="15.42578125" style="328" customWidth="1"/>
    <col min="11525" max="11525" width="16.28515625" style="328" customWidth="1"/>
    <col min="11526" max="11531" width="17.28515625" style="328" customWidth="1"/>
    <col min="11532" max="11538" width="0" style="328" hidden="1" customWidth="1"/>
    <col min="11539" max="11539" width="12.140625" style="328" customWidth="1"/>
    <col min="11540" max="11540" width="15.140625" style="328" customWidth="1"/>
    <col min="11541" max="11567" width="8" style="328" customWidth="1"/>
    <col min="11568" max="11776" width="8" style="328"/>
    <col min="11777" max="11777" width="0" style="328" hidden="1" customWidth="1"/>
    <col min="11778" max="11778" width="4.7109375" style="328" customWidth="1"/>
    <col min="11779" max="11779" width="72.5703125" style="328" customWidth="1"/>
    <col min="11780" max="11780" width="15.42578125" style="328" customWidth="1"/>
    <col min="11781" max="11781" width="16.28515625" style="328" customWidth="1"/>
    <col min="11782" max="11787" width="17.28515625" style="328" customWidth="1"/>
    <col min="11788" max="11794" width="0" style="328" hidden="1" customWidth="1"/>
    <col min="11795" max="11795" width="12.140625" style="328" customWidth="1"/>
    <col min="11796" max="11796" width="15.140625" style="328" customWidth="1"/>
    <col min="11797" max="11823" width="8" style="328" customWidth="1"/>
    <col min="11824" max="12032" width="8" style="328"/>
    <col min="12033" max="12033" width="0" style="328" hidden="1" customWidth="1"/>
    <col min="12034" max="12034" width="4.7109375" style="328" customWidth="1"/>
    <col min="12035" max="12035" width="72.5703125" style="328" customWidth="1"/>
    <col min="12036" max="12036" width="15.42578125" style="328" customWidth="1"/>
    <col min="12037" max="12037" width="16.28515625" style="328" customWidth="1"/>
    <col min="12038" max="12043" width="17.28515625" style="328" customWidth="1"/>
    <col min="12044" max="12050" width="0" style="328" hidden="1" customWidth="1"/>
    <col min="12051" max="12051" width="12.140625" style="328" customWidth="1"/>
    <col min="12052" max="12052" width="15.140625" style="328" customWidth="1"/>
    <col min="12053" max="12079" width="8" style="328" customWidth="1"/>
    <col min="12080" max="12288" width="8" style="328"/>
    <col min="12289" max="12289" width="0" style="328" hidden="1" customWidth="1"/>
    <col min="12290" max="12290" width="4.7109375" style="328" customWidth="1"/>
    <col min="12291" max="12291" width="72.5703125" style="328" customWidth="1"/>
    <col min="12292" max="12292" width="15.42578125" style="328" customWidth="1"/>
    <col min="12293" max="12293" width="16.28515625" style="328" customWidth="1"/>
    <col min="12294" max="12299" width="17.28515625" style="328" customWidth="1"/>
    <col min="12300" max="12306" width="0" style="328" hidden="1" customWidth="1"/>
    <col min="12307" max="12307" width="12.140625" style="328" customWidth="1"/>
    <col min="12308" max="12308" width="15.140625" style="328" customWidth="1"/>
    <col min="12309" max="12335" width="8" style="328" customWidth="1"/>
    <col min="12336" max="12544" width="8" style="328"/>
    <col min="12545" max="12545" width="0" style="328" hidden="1" customWidth="1"/>
    <col min="12546" max="12546" width="4.7109375" style="328" customWidth="1"/>
    <col min="12547" max="12547" width="72.5703125" style="328" customWidth="1"/>
    <col min="12548" max="12548" width="15.42578125" style="328" customWidth="1"/>
    <col min="12549" max="12549" width="16.28515625" style="328" customWidth="1"/>
    <col min="12550" max="12555" width="17.28515625" style="328" customWidth="1"/>
    <col min="12556" max="12562" width="0" style="328" hidden="1" customWidth="1"/>
    <col min="12563" max="12563" width="12.140625" style="328" customWidth="1"/>
    <col min="12564" max="12564" width="15.140625" style="328" customWidth="1"/>
    <col min="12565" max="12591" width="8" style="328" customWidth="1"/>
    <col min="12592" max="12800" width="8" style="328"/>
    <col min="12801" max="12801" width="0" style="328" hidden="1" customWidth="1"/>
    <col min="12802" max="12802" width="4.7109375" style="328" customWidth="1"/>
    <col min="12803" max="12803" width="72.5703125" style="328" customWidth="1"/>
    <col min="12804" max="12804" width="15.42578125" style="328" customWidth="1"/>
    <col min="12805" max="12805" width="16.28515625" style="328" customWidth="1"/>
    <col min="12806" max="12811" width="17.28515625" style="328" customWidth="1"/>
    <col min="12812" max="12818" width="0" style="328" hidden="1" customWidth="1"/>
    <col min="12819" max="12819" width="12.140625" style="328" customWidth="1"/>
    <col min="12820" max="12820" width="15.140625" style="328" customWidth="1"/>
    <col min="12821" max="12847" width="8" style="328" customWidth="1"/>
    <col min="12848" max="13056" width="8" style="328"/>
    <col min="13057" max="13057" width="0" style="328" hidden="1" customWidth="1"/>
    <col min="13058" max="13058" width="4.7109375" style="328" customWidth="1"/>
    <col min="13059" max="13059" width="72.5703125" style="328" customWidth="1"/>
    <col min="13060" max="13060" width="15.42578125" style="328" customWidth="1"/>
    <col min="13061" max="13061" width="16.28515625" style="328" customWidth="1"/>
    <col min="13062" max="13067" width="17.28515625" style="328" customWidth="1"/>
    <col min="13068" max="13074" width="0" style="328" hidden="1" customWidth="1"/>
    <col min="13075" max="13075" width="12.140625" style="328" customWidth="1"/>
    <col min="13076" max="13076" width="15.140625" style="328" customWidth="1"/>
    <col min="13077" max="13103" width="8" style="328" customWidth="1"/>
    <col min="13104" max="13312" width="8" style="328"/>
    <col min="13313" max="13313" width="0" style="328" hidden="1" customWidth="1"/>
    <col min="13314" max="13314" width="4.7109375" style="328" customWidth="1"/>
    <col min="13315" max="13315" width="72.5703125" style="328" customWidth="1"/>
    <col min="13316" max="13316" width="15.42578125" style="328" customWidth="1"/>
    <col min="13317" max="13317" width="16.28515625" style="328" customWidth="1"/>
    <col min="13318" max="13323" width="17.28515625" style="328" customWidth="1"/>
    <col min="13324" max="13330" width="0" style="328" hidden="1" customWidth="1"/>
    <col min="13331" max="13331" width="12.140625" style="328" customWidth="1"/>
    <col min="13332" max="13332" width="15.140625" style="328" customWidth="1"/>
    <col min="13333" max="13359" width="8" style="328" customWidth="1"/>
    <col min="13360" max="13568" width="8" style="328"/>
    <col min="13569" max="13569" width="0" style="328" hidden="1" customWidth="1"/>
    <col min="13570" max="13570" width="4.7109375" style="328" customWidth="1"/>
    <col min="13571" max="13571" width="72.5703125" style="328" customWidth="1"/>
    <col min="13572" max="13572" width="15.42578125" style="328" customWidth="1"/>
    <col min="13573" max="13573" width="16.28515625" style="328" customWidth="1"/>
    <col min="13574" max="13579" width="17.28515625" style="328" customWidth="1"/>
    <col min="13580" max="13586" width="0" style="328" hidden="1" customWidth="1"/>
    <col min="13587" max="13587" width="12.140625" style="328" customWidth="1"/>
    <col min="13588" max="13588" width="15.140625" style="328" customWidth="1"/>
    <col min="13589" max="13615" width="8" style="328" customWidth="1"/>
    <col min="13616" max="13824" width="8" style="328"/>
    <col min="13825" max="13825" width="0" style="328" hidden="1" customWidth="1"/>
    <col min="13826" max="13826" width="4.7109375" style="328" customWidth="1"/>
    <col min="13827" max="13827" width="72.5703125" style="328" customWidth="1"/>
    <col min="13828" max="13828" width="15.42578125" style="328" customWidth="1"/>
    <col min="13829" max="13829" width="16.28515625" style="328" customWidth="1"/>
    <col min="13830" max="13835" width="17.28515625" style="328" customWidth="1"/>
    <col min="13836" max="13842" width="0" style="328" hidden="1" customWidth="1"/>
    <col min="13843" max="13843" width="12.140625" style="328" customWidth="1"/>
    <col min="13844" max="13844" width="15.140625" style="328" customWidth="1"/>
    <col min="13845" max="13871" width="8" style="328" customWidth="1"/>
    <col min="13872" max="14080" width="8" style="328"/>
    <col min="14081" max="14081" width="0" style="328" hidden="1" customWidth="1"/>
    <col min="14082" max="14082" width="4.7109375" style="328" customWidth="1"/>
    <col min="14083" max="14083" width="72.5703125" style="328" customWidth="1"/>
    <col min="14084" max="14084" width="15.42578125" style="328" customWidth="1"/>
    <col min="14085" max="14085" width="16.28515625" style="328" customWidth="1"/>
    <col min="14086" max="14091" width="17.28515625" style="328" customWidth="1"/>
    <col min="14092" max="14098" width="0" style="328" hidden="1" customWidth="1"/>
    <col min="14099" max="14099" width="12.140625" style="328" customWidth="1"/>
    <col min="14100" max="14100" width="15.140625" style="328" customWidth="1"/>
    <col min="14101" max="14127" width="8" style="328" customWidth="1"/>
    <col min="14128" max="14336" width="8" style="328"/>
    <col min="14337" max="14337" width="0" style="328" hidden="1" customWidth="1"/>
    <col min="14338" max="14338" width="4.7109375" style="328" customWidth="1"/>
    <col min="14339" max="14339" width="72.5703125" style="328" customWidth="1"/>
    <col min="14340" max="14340" width="15.42578125" style="328" customWidth="1"/>
    <col min="14341" max="14341" width="16.28515625" style="328" customWidth="1"/>
    <col min="14342" max="14347" width="17.28515625" style="328" customWidth="1"/>
    <col min="14348" max="14354" width="0" style="328" hidden="1" customWidth="1"/>
    <col min="14355" max="14355" width="12.140625" style="328" customWidth="1"/>
    <col min="14356" max="14356" width="15.140625" style="328" customWidth="1"/>
    <col min="14357" max="14383" width="8" style="328" customWidth="1"/>
    <col min="14384" max="14592" width="8" style="328"/>
    <col min="14593" max="14593" width="0" style="328" hidden="1" customWidth="1"/>
    <col min="14594" max="14594" width="4.7109375" style="328" customWidth="1"/>
    <col min="14595" max="14595" width="72.5703125" style="328" customWidth="1"/>
    <col min="14596" max="14596" width="15.42578125" style="328" customWidth="1"/>
    <col min="14597" max="14597" width="16.28515625" style="328" customWidth="1"/>
    <col min="14598" max="14603" width="17.28515625" style="328" customWidth="1"/>
    <col min="14604" max="14610" width="0" style="328" hidden="1" customWidth="1"/>
    <col min="14611" max="14611" width="12.140625" style="328" customWidth="1"/>
    <col min="14612" max="14612" width="15.140625" style="328" customWidth="1"/>
    <col min="14613" max="14639" width="8" style="328" customWidth="1"/>
    <col min="14640" max="14848" width="8" style="328"/>
    <col min="14849" max="14849" width="0" style="328" hidden="1" customWidth="1"/>
    <col min="14850" max="14850" width="4.7109375" style="328" customWidth="1"/>
    <col min="14851" max="14851" width="72.5703125" style="328" customWidth="1"/>
    <col min="14852" max="14852" width="15.42578125" style="328" customWidth="1"/>
    <col min="14853" max="14853" width="16.28515625" style="328" customWidth="1"/>
    <col min="14854" max="14859" width="17.28515625" style="328" customWidth="1"/>
    <col min="14860" max="14866" width="0" style="328" hidden="1" customWidth="1"/>
    <col min="14867" max="14867" width="12.140625" style="328" customWidth="1"/>
    <col min="14868" max="14868" width="15.140625" style="328" customWidth="1"/>
    <col min="14869" max="14895" width="8" style="328" customWidth="1"/>
    <col min="14896" max="15104" width="8" style="328"/>
    <col min="15105" max="15105" width="0" style="328" hidden="1" customWidth="1"/>
    <col min="15106" max="15106" width="4.7109375" style="328" customWidth="1"/>
    <col min="15107" max="15107" width="72.5703125" style="328" customWidth="1"/>
    <col min="15108" max="15108" width="15.42578125" style="328" customWidth="1"/>
    <col min="15109" max="15109" width="16.28515625" style="328" customWidth="1"/>
    <col min="15110" max="15115" width="17.28515625" style="328" customWidth="1"/>
    <col min="15116" max="15122" width="0" style="328" hidden="1" customWidth="1"/>
    <col min="15123" max="15123" width="12.140625" style="328" customWidth="1"/>
    <col min="15124" max="15124" width="15.140625" style="328" customWidth="1"/>
    <col min="15125" max="15151" width="8" style="328" customWidth="1"/>
    <col min="15152" max="15360" width="8" style="328"/>
    <col min="15361" max="15361" width="0" style="328" hidden="1" customWidth="1"/>
    <col min="15362" max="15362" width="4.7109375" style="328" customWidth="1"/>
    <col min="15363" max="15363" width="72.5703125" style="328" customWidth="1"/>
    <col min="15364" max="15364" width="15.42578125" style="328" customWidth="1"/>
    <col min="15365" max="15365" width="16.28515625" style="328" customWidth="1"/>
    <col min="15366" max="15371" width="17.28515625" style="328" customWidth="1"/>
    <col min="15372" max="15378" width="0" style="328" hidden="1" customWidth="1"/>
    <col min="15379" max="15379" width="12.140625" style="328" customWidth="1"/>
    <col min="15380" max="15380" width="15.140625" style="328" customWidth="1"/>
    <col min="15381" max="15407" width="8" style="328" customWidth="1"/>
    <col min="15408" max="15616" width="8" style="328"/>
    <col min="15617" max="15617" width="0" style="328" hidden="1" customWidth="1"/>
    <col min="15618" max="15618" width="4.7109375" style="328" customWidth="1"/>
    <col min="15619" max="15619" width="72.5703125" style="328" customWidth="1"/>
    <col min="15620" max="15620" width="15.42578125" style="328" customWidth="1"/>
    <col min="15621" max="15621" width="16.28515625" style="328" customWidth="1"/>
    <col min="15622" max="15627" width="17.28515625" style="328" customWidth="1"/>
    <col min="15628" max="15634" width="0" style="328" hidden="1" customWidth="1"/>
    <col min="15635" max="15635" width="12.140625" style="328" customWidth="1"/>
    <col min="15636" max="15636" width="15.140625" style="328" customWidth="1"/>
    <col min="15637" max="15663" width="8" style="328" customWidth="1"/>
    <col min="15664" max="15872" width="8" style="328"/>
    <col min="15873" max="15873" width="0" style="328" hidden="1" customWidth="1"/>
    <col min="15874" max="15874" width="4.7109375" style="328" customWidth="1"/>
    <col min="15875" max="15875" width="72.5703125" style="328" customWidth="1"/>
    <col min="15876" max="15876" width="15.42578125" style="328" customWidth="1"/>
    <col min="15877" max="15877" width="16.28515625" style="328" customWidth="1"/>
    <col min="15878" max="15883" width="17.28515625" style="328" customWidth="1"/>
    <col min="15884" max="15890" width="0" style="328" hidden="1" customWidth="1"/>
    <col min="15891" max="15891" width="12.140625" style="328" customWidth="1"/>
    <col min="15892" max="15892" width="15.140625" style="328" customWidth="1"/>
    <col min="15893" max="15919" width="8" style="328" customWidth="1"/>
    <col min="15920" max="16128" width="8" style="328"/>
    <col min="16129" max="16129" width="0" style="328" hidden="1" customWidth="1"/>
    <col min="16130" max="16130" width="4.7109375" style="328" customWidth="1"/>
    <col min="16131" max="16131" width="72.5703125" style="328" customWidth="1"/>
    <col min="16132" max="16132" width="15.42578125" style="328" customWidth="1"/>
    <col min="16133" max="16133" width="16.28515625" style="328" customWidth="1"/>
    <col min="16134" max="16139" width="17.28515625" style="328" customWidth="1"/>
    <col min="16140" max="16146" width="0" style="328" hidden="1" customWidth="1"/>
    <col min="16147" max="16147" width="12.140625" style="328" customWidth="1"/>
    <col min="16148" max="16148" width="15.140625" style="328" customWidth="1"/>
    <col min="16149" max="16175" width="8" style="328" customWidth="1"/>
    <col min="16176" max="16384" width="8" style="328"/>
  </cols>
  <sheetData>
    <row r="1" spans="1:255" x14ac:dyDescent="0.2">
      <c r="K1" s="327"/>
    </row>
    <row r="2" spans="1:255" x14ac:dyDescent="0.2">
      <c r="K2" s="327" t="s">
        <v>717</v>
      </c>
    </row>
    <row r="3" spans="1:255" ht="44.25" customHeight="1" x14ac:dyDescent="0.2">
      <c r="B3" s="63"/>
      <c r="E3" s="64"/>
      <c r="F3" s="64"/>
      <c r="G3" s="64"/>
      <c r="H3" s="64"/>
      <c r="I3" s="608" t="s">
        <v>1194</v>
      </c>
      <c r="J3" s="608"/>
      <c r="K3" s="608"/>
      <c r="L3" s="608"/>
      <c r="M3" s="608"/>
      <c r="N3" s="66"/>
      <c r="O3" s="66"/>
    </row>
    <row r="4" spans="1:255" ht="15.75" x14ac:dyDescent="0.2">
      <c r="A4" s="66"/>
      <c r="B4" s="609" t="s">
        <v>1209</v>
      </c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6"/>
      <c r="N4" s="66"/>
      <c r="O4" s="67"/>
    </row>
    <row r="5" spans="1:255" ht="12" customHeight="1" x14ac:dyDescent="0.3">
      <c r="B5" s="68"/>
      <c r="C5" s="68"/>
      <c r="D5" s="69"/>
      <c r="E5" s="68"/>
      <c r="F5" s="68"/>
      <c r="G5" s="68"/>
      <c r="H5" s="68"/>
      <c r="I5" s="68"/>
      <c r="J5" s="68"/>
      <c r="K5" s="68"/>
      <c r="L5" s="68"/>
      <c r="M5" s="66"/>
      <c r="N5" s="66"/>
      <c r="O5" s="67"/>
    </row>
    <row r="6" spans="1:255" x14ac:dyDescent="0.2">
      <c r="B6" s="190"/>
      <c r="C6" s="191"/>
      <c r="D6" s="192"/>
      <c r="E6" s="193"/>
      <c r="F6" s="193"/>
      <c r="G6" s="193"/>
      <c r="H6" s="193"/>
      <c r="I6" s="193"/>
      <c r="J6" s="193"/>
      <c r="K6" s="193" t="s">
        <v>549</v>
      </c>
      <c r="M6" s="67"/>
      <c r="N6" s="67"/>
      <c r="O6" s="67"/>
    </row>
    <row r="7" spans="1:255" ht="58.5" customHeight="1" x14ac:dyDescent="0.3">
      <c r="A7" s="70"/>
      <c r="B7" s="194"/>
      <c r="C7" s="195" t="s">
        <v>554</v>
      </c>
      <c r="D7" s="231" t="s">
        <v>673</v>
      </c>
      <c r="E7" s="223" t="s">
        <v>702</v>
      </c>
      <c r="F7" s="223" t="s">
        <v>703</v>
      </c>
      <c r="G7" s="223" t="s">
        <v>704</v>
      </c>
      <c r="H7" s="223" t="s">
        <v>705</v>
      </c>
      <c r="I7" s="223" t="s">
        <v>706</v>
      </c>
      <c r="J7" s="223" t="s">
        <v>707</v>
      </c>
      <c r="K7" s="223" t="s">
        <v>708</v>
      </c>
      <c r="L7" s="324"/>
      <c r="M7" s="329" t="s">
        <v>556</v>
      </c>
      <c r="N7" s="330" t="s">
        <v>557</v>
      </c>
      <c r="O7" s="330" t="s">
        <v>558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</row>
    <row r="8" spans="1:255" ht="15.75" x14ac:dyDescent="0.25">
      <c r="A8" s="71"/>
      <c r="B8" s="73" t="s">
        <v>559</v>
      </c>
      <c r="C8" s="196" t="s">
        <v>560</v>
      </c>
      <c r="D8" s="231"/>
      <c r="E8" s="196">
        <v>1</v>
      </c>
      <c r="F8" s="196">
        <v>2</v>
      </c>
      <c r="G8" s="196">
        <v>3</v>
      </c>
      <c r="H8" s="196">
        <v>4</v>
      </c>
      <c r="I8" s="196">
        <v>5</v>
      </c>
      <c r="J8" s="196">
        <v>6</v>
      </c>
      <c r="K8" s="196">
        <v>7</v>
      </c>
      <c r="L8" s="191">
        <v>8</v>
      </c>
      <c r="M8" s="332">
        <v>1</v>
      </c>
      <c r="N8" s="332">
        <v>16</v>
      </c>
      <c r="O8" s="332">
        <v>17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</row>
    <row r="9" spans="1:255" s="335" customFormat="1" ht="32.25" customHeight="1" x14ac:dyDescent="0.3">
      <c r="A9" s="227"/>
      <c r="B9" s="224" t="s">
        <v>561</v>
      </c>
      <c r="C9" s="225" t="s">
        <v>562</v>
      </c>
      <c r="D9" s="286">
        <f>D12+D13+D14+D15+D18+D16</f>
        <v>4902.6000000000004</v>
      </c>
      <c r="E9" s="286">
        <f>E12+E13+E14+E15+E18+E16+E17</f>
        <v>993</v>
      </c>
      <c r="F9" s="286">
        <f t="shared" ref="F9:K9" si="0">F12+F13+F14+F15+F18+F16+F17</f>
        <v>635</v>
      </c>
      <c r="G9" s="286">
        <f t="shared" si="0"/>
        <v>499</v>
      </c>
      <c r="H9" s="286">
        <f t="shared" si="0"/>
        <v>1129</v>
      </c>
      <c r="I9" s="286">
        <f t="shared" si="0"/>
        <v>577.6</v>
      </c>
      <c r="J9" s="286">
        <f t="shared" si="0"/>
        <v>542</v>
      </c>
      <c r="K9" s="286">
        <f t="shared" si="0"/>
        <v>527</v>
      </c>
      <c r="L9" s="334">
        <f t="shared" ref="L9:R9" si="1">L12+L13+L14+L15+L18+L16</f>
        <v>0</v>
      </c>
      <c r="M9" s="334">
        <f t="shared" si="1"/>
        <v>0</v>
      </c>
      <c r="N9" s="334">
        <f t="shared" si="1"/>
        <v>0</v>
      </c>
      <c r="O9" s="334">
        <f t="shared" si="1"/>
        <v>0</v>
      </c>
      <c r="P9" s="334">
        <f t="shared" si="1"/>
        <v>0</v>
      </c>
      <c r="Q9" s="334">
        <f t="shared" si="1"/>
        <v>0</v>
      </c>
      <c r="R9" s="334">
        <f t="shared" si="1"/>
        <v>0</v>
      </c>
      <c r="S9" s="226"/>
      <c r="T9" s="226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  <c r="IM9" s="227"/>
      <c r="IN9" s="227"/>
      <c r="IO9" s="227"/>
      <c r="IP9" s="227"/>
      <c r="IQ9" s="227"/>
      <c r="IR9" s="227"/>
      <c r="IS9" s="227"/>
      <c r="IT9" s="227"/>
      <c r="IU9" s="227"/>
    </row>
    <row r="10" spans="1:255" ht="15" hidden="1" customHeight="1" x14ac:dyDescent="0.25">
      <c r="A10" s="72"/>
      <c r="B10" s="73"/>
      <c r="C10" s="197"/>
      <c r="D10" s="286">
        <f t="shared" ref="D10:D18" si="2">E10+F10+G10+H10+I10+J10+K10</f>
        <v>0</v>
      </c>
      <c r="E10" s="287"/>
      <c r="F10" s="287"/>
      <c r="G10" s="287"/>
      <c r="H10" s="287"/>
      <c r="I10" s="287"/>
      <c r="J10" s="287"/>
      <c r="K10" s="287"/>
      <c r="L10" s="337"/>
      <c r="M10" s="338"/>
      <c r="N10" s="338"/>
      <c r="O10" s="338"/>
      <c r="P10" s="339"/>
      <c r="Q10" s="339"/>
      <c r="R10" s="340"/>
      <c r="S10" s="72"/>
      <c r="T10" s="74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</row>
    <row r="11" spans="1:255" ht="15" hidden="1" customHeight="1" x14ac:dyDescent="0.25">
      <c r="A11" s="72"/>
      <c r="B11" s="73"/>
      <c r="C11" s="197"/>
      <c r="D11" s="286">
        <f t="shared" si="2"/>
        <v>0</v>
      </c>
      <c r="E11" s="287"/>
      <c r="F11" s="287"/>
      <c r="G11" s="287"/>
      <c r="H11" s="287"/>
      <c r="I11" s="287"/>
      <c r="J11" s="287"/>
      <c r="K11" s="287"/>
      <c r="L11" s="337"/>
      <c r="M11" s="338"/>
      <c r="N11" s="338"/>
      <c r="O11" s="338"/>
      <c r="P11" s="339"/>
      <c r="Q11" s="339"/>
      <c r="R11" s="340"/>
      <c r="S11" s="72"/>
      <c r="T11" s="74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</row>
    <row r="12" spans="1:255" ht="68.25" hidden="1" customHeight="1" x14ac:dyDescent="0.25">
      <c r="A12" s="72"/>
      <c r="B12" s="73"/>
      <c r="C12" s="230" t="s">
        <v>394</v>
      </c>
      <c r="D12" s="288">
        <f t="shared" si="2"/>
        <v>0</v>
      </c>
      <c r="E12" s="287"/>
      <c r="F12" s="287"/>
      <c r="G12" s="287"/>
      <c r="H12" s="287"/>
      <c r="I12" s="287"/>
      <c r="J12" s="287"/>
      <c r="K12" s="287"/>
      <c r="L12" s="337"/>
      <c r="M12" s="341"/>
      <c r="N12" s="342"/>
      <c r="O12" s="342"/>
      <c r="P12" s="339"/>
      <c r="Q12" s="339"/>
      <c r="R12" s="340"/>
      <c r="S12" s="72"/>
      <c r="T12" s="74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</row>
    <row r="13" spans="1:255" s="344" customFormat="1" ht="62.25" hidden="1" customHeight="1" x14ac:dyDescent="0.25">
      <c r="A13" s="72"/>
      <c r="B13" s="73"/>
      <c r="C13" s="326" t="s">
        <v>762</v>
      </c>
      <c r="D13" s="288">
        <f t="shared" si="2"/>
        <v>0</v>
      </c>
      <c r="E13" s="287"/>
      <c r="F13" s="287"/>
      <c r="G13" s="287">
        <v>0</v>
      </c>
      <c r="H13" s="287"/>
      <c r="I13" s="287">
        <v>0</v>
      </c>
      <c r="J13" s="287"/>
      <c r="K13" s="287"/>
      <c r="L13" s="337"/>
      <c r="M13" s="343"/>
      <c r="N13" s="343"/>
      <c r="O13" s="343"/>
      <c r="P13" s="343"/>
      <c r="Q13" s="343"/>
      <c r="R13" s="343"/>
      <c r="S13" s="75"/>
      <c r="T13" s="74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</row>
    <row r="14" spans="1:255" s="344" customFormat="1" ht="45.75" hidden="1" customHeight="1" x14ac:dyDescent="0.25">
      <c r="A14" s="72"/>
      <c r="B14" s="73"/>
      <c r="C14" s="197" t="s">
        <v>151</v>
      </c>
      <c r="D14" s="288">
        <f t="shared" si="2"/>
        <v>0</v>
      </c>
      <c r="E14" s="287"/>
      <c r="F14" s="287"/>
      <c r="G14" s="287">
        <v>0</v>
      </c>
      <c r="H14" s="287"/>
      <c r="I14" s="287">
        <v>0</v>
      </c>
      <c r="J14" s="287"/>
      <c r="K14" s="287"/>
      <c r="L14" s="337"/>
      <c r="M14" s="341"/>
      <c r="N14" s="342"/>
      <c r="O14" s="345"/>
      <c r="P14" s="339"/>
      <c r="Q14" s="339"/>
      <c r="R14" s="340"/>
      <c r="S14" s="75"/>
      <c r="T14" s="74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</row>
    <row r="15" spans="1:255" s="344" customFormat="1" ht="76.5" hidden="1" customHeight="1" x14ac:dyDescent="0.25">
      <c r="A15" s="72"/>
      <c r="B15" s="73"/>
      <c r="C15" s="31" t="s">
        <v>395</v>
      </c>
      <c r="D15" s="288">
        <f t="shared" si="2"/>
        <v>0</v>
      </c>
      <c r="E15" s="287"/>
      <c r="F15" s="287">
        <v>0</v>
      </c>
      <c r="G15" s="287">
        <v>0</v>
      </c>
      <c r="H15" s="287">
        <v>0</v>
      </c>
      <c r="I15" s="287">
        <v>0</v>
      </c>
      <c r="J15" s="287">
        <v>0</v>
      </c>
      <c r="K15" s="287">
        <v>0</v>
      </c>
      <c r="L15" s="337"/>
      <c r="M15" s="341"/>
      <c r="N15" s="342"/>
      <c r="O15" s="345"/>
      <c r="P15" s="339"/>
      <c r="Q15" s="339"/>
      <c r="R15" s="340"/>
      <c r="S15" s="75"/>
      <c r="T15" s="74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</row>
    <row r="16" spans="1:255" s="344" customFormat="1" ht="57" hidden="1" customHeight="1" x14ac:dyDescent="0.25">
      <c r="A16" s="72"/>
      <c r="B16" s="73"/>
      <c r="C16" s="31" t="s">
        <v>765</v>
      </c>
      <c r="D16" s="288">
        <f t="shared" si="2"/>
        <v>0</v>
      </c>
      <c r="E16" s="287">
        <v>0</v>
      </c>
      <c r="F16" s="287"/>
      <c r="G16" s="287"/>
      <c r="H16" s="287"/>
      <c r="I16" s="287"/>
      <c r="J16" s="287"/>
      <c r="K16" s="287"/>
      <c r="L16" s="337"/>
      <c r="M16" s="341"/>
      <c r="N16" s="342"/>
      <c r="O16" s="345"/>
      <c r="P16" s="339"/>
      <c r="Q16" s="339"/>
      <c r="R16" s="340"/>
      <c r="S16" s="75"/>
      <c r="T16" s="74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</row>
    <row r="17" spans="1:255" s="344" customFormat="1" ht="57" hidden="1" customHeight="1" x14ac:dyDescent="0.25">
      <c r="A17" s="72"/>
      <c r="B17" s="73"/>
      <c r="C17" s="197" t="s">
        <v>1043</v>
      </c>
      <c r="D17" s="288">
        <f t="shared" si="2"/>
        <v>0</v>
      </c>
      <c r="E17" s="287"/>
      <c r="F17" s="413">
        <v>0</v>
      </c>
      <c r="G17" s="413">
        <v>0</v>
      </c>
      <c r="H17" s="413">
        <v>0</v>
      </c>
      <c r="I17" s="413">
        <v>0</v>
      </c>
      <c r="J17" s="413">
        <v>0</v>
      </c>
      <c r="K17" s="413">
        <v>0</v>
      </c>
      <c r="L17" s="337"/>
      <c r="M17" s="341"/>
      <c r="N17" s="342"/>
      <c r="O17" s="345"/>
      <c r="P17" s="339"/>
      <c r="Q17" s="339"/>
      <c r="R17" s="340"/>
      <c r="S17" s="75"/>
      <c r="T17" s="74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</row>
    <row r="18" spans="1:255" ht="110.25" customHeight="1" x14ac:dyDescent="0.25">
      <c r="A18" s="72"/>
      <c r="B18" s="73"/>
      <c r="C18" s="49" t="s">
        <v>724</v>
      </c>
      <c r="D18" s="288">
        <f t="shared" si="2"/>
        <v>4902.6000000000004</v>
      </c>
      <c r="E18" s="287">
        <v>993</v>
      </c>
      <c r="F18" s="287">
        <v>635</v>
      </c>
      <c r="G18" s="287">
        <v>499</v>
      </c>
      <c r="H18" s="287">
        <v>1129</v>
      </c>
      <c r="I18" s="287">
        <v>577.6</v>
      </c>
      <c r="J18" s="287">
        <v>542</v>
      </c>
      <c r="K18" s="287">
        <v>527</v>
      </c>
      <c r="L18" s="337"/>
      <c r="M18" s="341"/>
      <c r="N18" s="342"/>
      <c r="O18" s="345"/>
      <c r="P18" s="339"/>
      <c r="Q18" s="339"/>
      <c r="R18" s="340"/>
      <c r="S18" s="75"/>
      <c r="T18" s="74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</row>
    <row r="19" spans="1:255" ht="66.75" hidden="1" customHeight="1" x14ac:dyDescent="0.25">
      <c r="A19" s="72"/>
      <c r="B19" s="73"/>
      <c r="C19" s="32" t="s">
        <v>393</v>
      </c>
      <c r="D19" s="288"/>
      <c r="E19" s="287"/>
      <c r="F19" s="287"/>
      <c r="G19" s="287"/>
      <c r="H19" s="287"/>
      <c r="I19" s="287"/>
      <c r="J19" s="287"/>
      <c r="K19" s="287"/>
      <c r="L19" s="337"/>
      <c r="M19" s="341"/>
      <c r="N19" s="342"/>
      <c r="O19" s="345"/>
      <c r="P19" s="339"/>
      <c r="Q19" s="339"/>
      <c r="R19" s="340"/>
      <c r="S19" s="75"/>
      <c r="T19" s="74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</row>
    <row r="20" spans="1:255" s="335" customFormat="1" ht="26.25" customHeight="1" x14ac:dyDescent="0.3">
      <c r="A20" s="227"/>
      <c r="B20" s="224" t="s">
        <v>563</v>
      </c>
      <c r="C20" s="225" t="s">
        <v>564</v>
      </c>
      <c r="D20" s="286">
        <f>D21+D22+D23+D24</f>
        <v>26664.400000000001</v>
      </c>
      <c r="E20" s="286">
        <f t="shared" ref="E20:K20" si="3">E21+E22+E23+E24</f>
        <v>2374</v>
      </c>
      <c r="F20" s="286">
        <f t="shared" si="3"/>
        <v>3219</v>
      </c>
      <c r="G20" s="286">
        <f t="shared" si="3"/>
        <v>5687</v>
      </c>
      <c r="H20" s="286">
        <f t="shared" si="3"/>
        <v>4768</v>
      </c>
      <c r="I20" s="286">
        <f t="shared" si="3"/>
        <v>3011.3999999999996</v>
      </c>
      <c r="J20" s="286">
        <f t="shared" si="3"/>
        <v>3641</v>
      </c>
      <c r="K20" s="286">
        <f t="shared" si="3"/>
        <v>3964</v>
      </c>
      <c r="L20" s="334">
        <f t="shared" ref="L20:R20" si="4">L21</f>
        <v>0</v>
      </c>
      <c r="M20" s="334">
        <f t="shared" si="4"/>
        <v>0</v>
      </c>
      <c r="N20" s="334">
        <f t="shared" si="4"/>
        <v>0</v>
      </c>
      <c r="O20" s="334">
        <f t="shared" si="4"/>
        <v>0</v>
      </c>
      <c r="P20" s="334">
        <f t="shared" si="4"/>
        <v>0</v>
      </c>
      <c r="Q20" s="334">
        <f t="shared" si="4"/>
        <v>0</v>
      </c>
      <c r="R20" s="334">
        <f t="shared" si="4"/>
        <v>0</v>
      </c>
      <c r="S20" s="227"/>
      <c r="T20" s="226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7"/>
      <c r="ES20" s="227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7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</row>
    <row r="21" spans="1:255" ht="45" customHeight="1" x14ac:dyDescent="0.25">
      <c r="A21" s="72"/>
      <c r="B21" s="73"/>
      <c r="C21" s="31" t="s">
        <v>709</v>
      </c>
      <c r="D21" s="286">
        <f>E21+F21+G21+H21+I21+J21+K21</f>
        <v>26664.400000000001</v>
      </c>
      <c r="E21" s="287">
        <v>2374</v>
      </c>
      <c r="F21" s="287">
        <v>3219</v>
      </c>
      <c r="G21" s="287">
        <v>5687</v>
      </c>
      <c r="H21" s="287">
        <v>4768</v>
      </c>
      <c r="I21" s="287">
        <v>3011.3999999999996</v>
      </c>
      <c r="J21" s="287">
        <v>3641</v>
      </c>
      <c r="K21" s="287">
        <v>3964</v>
      </c>
      <c r="L21" s="337"/>
      <c r="M21" s="338"/>
      <c r="N21" s="338"/>
      <c r="O21" s="338"/>
      <c r="P21" s="338"/>
      <c r="Q21" s="338"/>
      <c r="R21" s="338"/>
      <c r="S21" s="72"/>
      <c r="T21" s="74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</row>
    <row r="22" spans="1:255" ht="35.25" hidden="1" customHeight="1" x14ac:dyDescent="0.25">
      <c r="A22" s="72"/>
      <c r="B22" s="331"/>
      <c r="C22" s="325" t="s">
        <v>764</v>
      </c>
      <c r="D22" s="333">
        <f>E22+F22+G22+H22+I22+J22+K22</f>
        <v>0</v>
      </c>
      <c r="E22" s="336">
        <v>0</v>
      </c>
      <c r="F22" s="336"/>
      <c r="G22" s="336"/>
      <c r="H22" s="336"/>
      <c r="I22" s="336"/>
      <c r="J22" s="336"/>
      <c r="K22" s="336"/>
      <c r="L22" s="337"/>
      <c r="M22" s="338"/>
      <c r="N22" s="338"/>
      <c r="O22" s="338"/>
      <c r="P22" s="338"/>
      <c r="Q22" s="338"/>
      <c r="R22" s="338"/>
      <c r="S22" s="72"/>
      <c r="T22" s="74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</row>
    <row r="23" spans="1:255" ht="45" hidden="1" customHeight="1" x14ac:dyDescent="0.25">
      <c r="A23" s="72"/>
      <c r="B23" s="73"/>
      <c r="C23" s="31" t="s">
        <v>854</v>
      </c>
      <c r="D23" s="286">
        <f>E23+F23+G23+H23+I23+J23+K23</f>
        <v>0</v>
      </c>
      <c r="E23" s="287"/>
      <c r="F23" s="287"/>
      <c r="G23" s="287">
        <v>0</v>
      </c>
      <c r="H23" s="287"/>
      <c r="I23" s="287">
        <v>0</v>
      </c>
      <c r="J23" s="287"/>
      <c r="K23" s="287"/>
      <c r="L23" s="337"/>
      <c r="M23" s="338"/>
      <c r="N23" s="338"/>
      <c r="O23" s="338"/>
      <c r="P23" s="338"/>
      <c r="Q23" s="338"/>
      <c r="R23" s="338"/>
      <c r="S23" s="72"/>
      <c r="T23" s="74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</row>
    <row r="24" spans="1:255" ht="34.5" hidden="1" customHeight="1" x14ac:dyDescent="0.25">
      <c r="A24" s="72"/>
      <c r="B24" s="73"/>
      <c r="C24" s="31" t="s">
        <v>885</v>
      </c>
      <c r="D24" s="286">
        <f>E24+F24+G24+H24+I24+J24+K24</f>
        <v>0</v>
      </c>
      <c r="E24" s="287"/>
      <c r="F24" s="287"/>
      <c r="G24" s="287"/>
      <c r="H24" s="287"/>
      <c r="I24" s="287"/>
      <c r="J24" s="287"/>
      <c r="K24" s="287"/>
      <c r="L24" s="337"/>
      <c r="M24" s="338"/>
      <c r="N24" s="338"/>
      <c r="O24" s="338"/>
      <c r="P24" s="338"/>
      <c r="Q24" s="338"/>
      <c r="R24" s="338"/>
      <c r="S24" s="72"/>
      <c r="T24" s="74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</row>
    <row r="25" spans="1:255" s="335" customFormat="1" ht="25.5" x14ac:dyDescent="0.3">
      <c r="A25" s="227"/>
      <c r="B25" s="224" t="s">
        <v>565</v>
      </c>
      <c r="C25" s="228" t="s">
        <v>566</v>
      </c>
      <c r="D25" s="286">
        <f>D9+D20</f>
        <v>31567</v>
      </c>
      <c r="E25" s="286">
        <f t="shared" ref="E25:R25" si="5">E9+E20</f>
        <v>3367</v>
      </c>
      <c r="F25" s="286">
        <f>F9+F20</f>
        <v>3854</v>
      </c>
      <c r="G25" s="286">
        <f t="shared" si="5"/>
        <v>6186</v>
      </c>
      <c r="H25" s="286">
        <f t="shared" si="5"/>
        <v>5897</v>
      </c>
      <c r="I25" s="286">
        <f t="shared" si="5"/>
        <v>3588.9999999999995</v>
      </c>
      <c r="J25" s="286">
        <f t="shared" si="5"/>
        <v>4183</v>
      </c>
      <c r="K25" s="286">
        <f t="shared" si="5"/>
        <v>4491</v>
      </c>
      <c r="L25" s="333">
        <f t="shared" si="5"/>
        <v>0</v>
      </c>
      <c r="M25" s="333">
        <f t="shared" si="5"/>
        <v>0</v>
      </c>
      <c r="N25" s="333">
        <f t="shared" si="5"/>
        <v>0</v>
      </c>
      <c r="O25" s="333">
        <f t="shared" si="5"/>
        <v>0</v>
      </c>
      <c r="P25" s="333">
        <f t="shared" si="5"/>
        <v>0</v>
      </c>
      <c r="Q25" s="333">
        <f t="shared" si="5"/>
        <v>0</v>
      </c>
      <c r="R25" s="333">
        <f t="shared" si="5"/>
        <v>0</v>
      </c>
      <c r="S25" s="229"/>
      <c r="T25" s="226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</row>
    <row r="31" spans="1:255" x14ac:dyDescent="0.2">
      <c r="T31" s="62" t="s">
        <v>1191</v>
      </c>
    </row>
    <row r="32" spans="1:255" x14ac:dyDescent="0.2">
      <c r="T32" s="62" t="s">
        <v>1191</v>
      </c>
    </row>
    <row r="33" spans="20:20" x14ac:dyDescent="0.2">
      <c r="T33" s="62" t="s">
        <v>1191</v>
      </c>
    </row>
    <row r="34" spans="20:20" x14ac:dyDescent="0.2">
      <c r="T34" s="62" t="s">
        <v>1191</v>
      </c>
    </row>
    <row r="35" spans="20:20" x14ac:dyDescent="0.2">
      <c r="T35" s="62" t="s">
        <v>1191</v>
      </c>
    </row>
    <row r="36" spans="20:20" x14ac:dyDescent="0.2">
      <c r="T36" s="62" t="s">
        <v>1191</v>
      </c>
    </row>
    <row r="37" spans="20:20" x14ac:dyDescent="0.2">
      <c r="T37" s="62" t="s">
        <v>1191</v>
      </c>
    </row>
    <row r="38" spans="20:20" x14ac:dyDescent="0.2">
      <c r="T38" s="62" t="s">
        <v>1191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2"/>
    <col min="2" max="2" width="8" style="189"/>
    <col min="3" max="3" width="8" style="64"/>
    <col min="4" max="4" width="8" style="65"/>
    <col min="5" max="11" width="8" style="72"/>
    <col min="12" max="244" width="8" style="62"/>
    <col min="245" max="16384" width="8" style="328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topLeftCell="A4" zoomScale="80" zoomScaleNormal="80" zoomScaleSheetLayoutView="80" workbookViewId="0">
      <selection activeCell="J1" sqref="J1:K1"/>
    </sheetView>
  </sheetViews>
  <sheetFormatPr defaultRowHeight="15" x14ac:dyDescent="0.25"/>
  <cols>
    <col min="1" max="1" width="20" style="122" customWidth="1"/>
    <col min="2" max="2" width="36.140625" style="122" customWidth="1"/>
    <col min="3" max="3" width="35.42578125" style="122" customWidth="1"/>
    <col min="4" max="4" width="10.28515625" style="123" customWidth="1"/>
    <col min="5" max="6" width="13.85546875" style="123" customWidth="1"/>
    <col min="7" max="7" width="12" style="123" customWidth="1"/>
    <col min="8" max="8" width="9.7109375" style="122" customWidth="1"/>
    <col min="9" max="9" width="13.85546875" style="122" customWidth="1"/>
    <col min="10" max="10" width="13.28515625" style="122" customWidth="1"/>
    <col min="11" max="11" width="11.5703125" style="122" customWidth="1"/>
    <col min="12" max="12" width="15.28515625" style="122" customWidth="1"/>
    <col min="13" max="252" width="9.140625" style="122"/>
    <col min="253" max="253" width="17.7109375" style="122" customWidth="1"/>
    <col min="254" max="254" width="28.140625" style="122" customWidth="1"/>
    <col min="255" max="255" width="32.140625" style="122" customWidth="1"/>
    <col min="256" max="256" width="11.7109375" style="122" customWidth="1"/>
    <col min="257" max="257" width="13.7109375" style="122" customWidth="1"/>
    <col min="258" max="258" width="12.85546875" style="122" customWidth="1"/>
    <col min="259" max="259" width="10.85546875" style="122" customWidth="1"/>
    <col min="260" max="260" width="10.28515625" style="122" customWidth="1"/>
    <col min="261" max="262" width="13.85546875" style="122" customWidth="1"/>
    <col min="263" max="263" width="12" style="122" customWidth="1"/>
    <col min="264" max="264" width="9.7109375" style="122" customWidth="1"/>
    <col min="265" max="265" width="13.85546875" style="122" customWidth="1"/>
    <col min="266" max="266" width="13.28515625" style="122" customWidth="1"/>
    <col min="267" max="267" width="11.5703125" style="122" customWidth="1"/>
    <col min="268" max="268" width="15.28515625" style="122" customWidth="1"/>
    <col min="269" max="508" width="9.140625" style="122"/>
    <col min="509" max="509" width="17.7109375" style="122" customWidth="1"/>
    <col min="510" max="510" width="28.140625" style="122" customWidth="1"/>
    <col min="511" max="511" width="32.140625" style="122" customWidth="1"/>
    <col min="512" max="512" width="11.7109375" style="122" customWidth="1"/>
    <col min="513" max="513" width="13.7109375" style="122" customWidth="1"/>
    <col min="514" max="514" width="12.85546875" style="122" customWidth="1"/>
    <col min="515" max="515" width="10.85546875" style="122" customWidth="1"/>
    <col min="516" max="516" width="10.28515625" style="122" customWidth="1"/>
    <col min="517" max="518" width="13.85546875" style="122" customWidth="1"/>
    <col min="519" max="519" width="12" style="122" customWidth="1"/>
    <col min="520" max="520" width="9.7109375" style="122" customWidth="1"/>
    <col min="521" max="521" width="13.85546875" style="122" customWidth="1"/>
    <col min="522" max="522" width="13.28515625" style="122" customWidth="1"/>
    <col min="523" max="523" width="11.5703125" style="122" customWidth="1"/>
    <col min="524" max="524" width="15.28515625" style="122" customWidth="1"/>
    <col min="525" max="764" width="9.140625" style="122"/>
    <col min="765" max="765" width="17.7109375" style="122" customWidth="1"/>
    <col min="766" max="766" width="28.140625" style="122" customWidth="1"/>
    <col min="767" max="767" width="32.140625" style="122" customWidth="1"/>
    <col min="768" max="768" width="11.7109375" style="122" customWidth="1"/>
    <col min="769" max="769" width="13.7109375" style="122" customWidth="1"/>
    <col min="770" max="770" width="12.85546875" style="122" customWidth="1"/>
    <col min="771" max="771" width="10.85546875" style="122" customWidth="1"/>
    <col min="772" max="772" width="10.28515625" style="122" customWidth="1"/>
    <col min="773" max="774" width="13.85546875" style="122" customWidth="1"/>
    <col min="775" max="775" width="12" style="122" customWidth="1"/>
    <col min="776" max="776" width="9.7109375" style="122" customWidth="1"/>
    <col min="777" max="777" width="13.85546875" style="122" customWidth="1"/>
    <col min="778" max="778" width="13.28515625" style="122" customWidth="1"/>
    <col min="779" max="779" width="11.5703125" style="122" customWidth="1"/>
    <col min="780" max="780" width="15.28515625" style="122" customWidth="1"/>
    <col min="781" max="1020" width="9.140625" style="122"/>
    <col min="1021" max="1021" width="17.7109375" style="122" customWidth="1"/>
    <col min="1022" max="1022" width="28.140625" style="122" customWidth="1"/>
    <col min="1023" max="1023" width="32.140625" style="122" customWidth="1"/>
    <col min="1024" max="1024" width="11.7109375" style="122" customWidth="1"/>
    <col min="1025" max="1025" width="13.7109375" style="122" customWidth="1"/>
    <col min="1026" max="1026" width="12.85546875" style="122" customWidth="1"/>
    <col min="1027" max="1027" width="10.85546875" style="122" customWidth="1"/>
    <col min="1028" max="1028" width="10.28515625" style="122" customWidth="1"/>
    <col min="1029" max="1030" width="13.85546875" style="122" customWidth="1"/>
    <col min="1031" max="1031" width="12" style="122" customWidth="1"/>
    <col min="1032" max="1032" width="9.7109375" style="122" customWidth="1"/>
    <col min="1033" max="1033" width="13.85546875" style="122" customWidth="1"/>
    <col min="1034" max="1034" width="13.28515625" style="122" customWidth="1"/>
    <col min="1035" max="1035" width="11.5703125" style="122" customWidth="1"/>
    <col min="1036" max="1036" width="15.28515625" style="122" customWidth="1"/>
    <col min="1037" max="1276" width="9.140625" style="122"/>
    <col min="1277" max="1277" width="17.7109375" style="122" customWidth="1"/>
    <col min="1278" max="1278" width="28.140625" style="122" customWidth="1"/>
    <col min="1279" max="1279" width="32.140625" style="122" customWidth="1"/>
    <col min="1280" max="1280" width="11.7109375" style="122" customWidth="1"/>
    <col min="1281" max="1281" width="13.7109375" style="122" customWidth="1"/>
    <col min="1282" max="1282" width="12.85546875" style="122" customWidth="1"/>
    <col min="1283" max="1283" width="10.85546875" style="122" customWidth="1"/>
    <col min="1284" max="1284" width="10.28515625" style="122" customWidth="1"/>
    <col min="1285" max="1286" width="13.85546875" style="122" customWidth="1"/>
    <col min="1287" max="1287" width="12" style="122" customWidth="1"/>
    <col min="1288" max="1288" width="9.7109375" style="122" customWidth="1"/>
    <col min="1289" max="1289" width="13.85546875" style="122" customWidth="1"/>
    <col min="1290" max="1290" width="13.28515625" style="122" customWidth="1"/>
    <col min="1291" max="1291" width="11.5703125" style="122" customWidth="1"/>
    <col min="1292" max="1292" width="15.28515625" style="122" customWidth="1"/>
    <col min="1293" max="1532" width="9.140625" style="122"/>
    <col min="1533" max="1533" width="17.7109375" style="122" customWidth="1"/>
    <col min="1534" max="1534" width="28.140625" style="122" customWidth="1"/>
    <col min="1535" max="1535" width="32.140625" style="122" customWidth="1"/>
    <col min="1536" max="1536" width="11.7109375" style="122" customWidth="1"/>
    <col min="1537" max="1537" width="13.7109375" style="122" customWidth="1"/>
    <col min="1538" max="1538" width="12.85546875" style="122" customWidth="1"/>
    <col min="1539" max="1539" width="10.85546875" style="122" customWidth="1"/>
    <col min="1540" max="1540" width="10.28515625" style="122" customWidth="1"/>
    <col min="1541" max="1542" width="13.85546875" style="122" customWidth="1"/>
    <col min="1543" max="1543" width="12" style="122" customWidth="1"/>
    <col min="1544" max="1544" width="9.7109375" style="122" customWidth="1"/>
    <col min="1545" max="1545" width="13.85546875" style="122" customWidth="1"/>
    <col min="1546" max="1546" width="13.28515625" style="122" customWidth="1"/>
    <col min="1547" max="1547" width="11.5703125" style="122" customWidth="1"/>
    <col min="1548" max="1548" width="15.28515625" style="122" customWidth="1"/>
    <col min="1549" max="1788" width="9.140625" style="122"/>
    <col min="1789" max="1789" width="17.7109375" style="122" customWidth="1"/>
    <col min="1790" max="1790" width="28.140625" style="122" customWidth="1"/>
    <col min="1791" max="1791" width="32.140625" style="122" customWidth="1"/>
    <col min="1792" max="1792" width="11.7109375" style="122" customWidth="1"/>
    <col min="1793" max="1793" width="13.7109375" style="122" customWidth="1"/>
    <col min="1794" max="1794" width="12.85546875" style="122" customWidth="1"/>
    <col min="1795" max="1795" width="10.85546875" style="122" customWidth="1"/>
    <col min="1796" max="1796" width="10.28515625" style="122" customWidth="1"/>
    <col min="1797" max="1798" width="13.85546875" style="122" customWidth="1"/>
    <col min="1799" max="1799" width="12" style="122" customWidth="1"/>
    <col min="1800" max="1800" width="9.7109375" style="122" customWidth="1"/>
    <col min="1801" max="1801" width="13.85546875" style="122" customWidth="1"/>
    <col min="1802" max="1802" width="13.28515625" style="122" customWidth="1"/>
    <col min="1803" max="1803" width="11.5703125" style="122" customWidth="1"/>
    <col min="1804" max="1804" width="15.28515625" style="122" customWidth="1"/>
    <col min="1805" max="2044" width="9.140625" style="122"/>
    <col min="2045" max="2045" width="17.7109375" style="122" customWidth="1"/>
    <col min="2046" max="2046" width="28.140625" style="122" customWidth="1"/>
    <col min="2047" max="2047" width="32.140625" style="122" customWidth="1"/>
    <col min="2048" max="2048" width="11.7109375" style="122" customWidth="1"/>
    <col min="2049" max="2049" width="13.7109375" style="122" customWidth="1"/>
    <col min="2050" max="2050" width="12.85546875" style="122" customWidth="1"/>
    <col min="2051" max="2051" width="10.85546875" style="122" customWidth="1"/>
    <col min="2052" max="2052" width="10.28515625" style="122" customWidth="1"/>
    <col min="2053" max="2054" width="13.85546875" style="122" customWidth="1"/>
    <col min="2055" max="2055" width="12" style="122" customWidth="1"/>
    <col min="2056" max="2056" width="9.7109375" style="122" customWidth="1"/>
    <col min="2057" max="2057" width="13.85546875" style="122" customWidth="1"/>
    <col min="2058" max="2058" width="13.28515625" style="122" customWidth="1"/>
    <col min="2059" max="2059" width="11.5703125" style="122" customWidth="1"/>
    <col min="2060" max="2060" width="15.28515625" style="122" customWidth="1"/>
    <col min="2061" max="2300" width="9.140625" style="122"/>
    <col min="2301" max="2301" width="17.7109375" style="122" customWidth="1"/>
    <col min="2302" max="2302" width="28.140625" style="122" customWidth="1"/>
    <col min="2303" max="2303" width="32.140625" style="122" customWidth="1"/>
    <col min="2304" max="2304" width="11.7109375" style="122" customWidth="1"/>
    <col min="2305" max="2305" width="13.7109375" style="122" customWidth="1"/>
    <col min="2306" max="2306" width="12.85546875" style="122" customWidth="1"/>
    <col min="2307" max="2307" width="10.85546875" style="122" customWidth="1"/>
    <col min="2308" max="2308" width="10.28515625" style="122" customWidth="1"/>
    <col min="2309" max="2310" width="13.85546875" style="122" customWidth="1"/>
    <col min="2311" max="2311" width="12" style="122" customWidth="1"/>
    <col min="2312" max="2312" width="9.7109375" style="122" customWidth="1"/>
    <col min="2313" max="2313" width="13.85546875" style="122" customWidth="1"/>
    <col min="2314" max="2314" width="13.28515625" style="122" customWidth="1"/>
    <col min="2315" max="2315" width="11.5703125" style="122" customWidth="1"/>
    <col min="2316" max="2316" width="15.28515625" style="122" customWidth="1"/>
    <col min="2317" max="2556" width="9.140625" style="122"/>
    <col min="2557" max="2557" width="17.7109375" style="122" customWidth="1"/>
    <col min="2558" max="2558" width="28.140625" style="122" customWidth="1"/>
    <col min="2559" max="2559" width="32.140625" style="122" customWidth="1"/>
    <col min="2560" max="2560" width="11.7109375" style="122" customWidth="1"/>
    <col min="2561" max="2561" width="13.7109375" style="122" customWidth="1"/>
    <col min="2562" max="2562" width="12.85546875" style="122" customWidth="1"/>
    <col min="2563" max="2563" width="10.85546875" style="122" customWidth="1"/>
    <col min="2564" max="2564" width="10.28515625" style="122" customWidth="1"/>
    <col min="2565" max="2566" width="13.85546875" style="122" customWidth="1"/>
    <col min="2567" max="2567" width="12" style="122" customWidth="1"/>
    <col min="2568" max="2568" width="9.7109375" style="122" customWidth="1"/>
    <col min="2569" max="2569" width="13.85546875" style="122" customWidth="1"/>
    <col min="2570" max="2570" width="13.28515625" style="122" customWidth="1"/>
    <col min="2571" max="2571" width="11.5703125" style="122" customWidth="1"/>
    <col min="2572" max="2572" width="15.28515625" style="122" customWidth="1"/>
    <col min="2573" max="2812" width="9.140625" style="122"/>
    <col min="2813" max="2813" width="17.7109375" style="122" customWidth="1"/>
    <col min="2814" max="2814" width="28.140625" style="122" customWidth="1"/>
    <col min="2815" max="2815" width="32.140625" style="122" customWidth="1"/>
    <col min="2816" max="2816" width="11.7109375" style="122" customWidth="1"/>
    <col min="2817" max="2817" width="13.7109375" style="122" customWidth="1"/>
    <col min="2818" max="2818" width="12.85546875" style="122" customWidth="1"/>
    <col min="2819" max="2819" width="10.85546875" style="122" customWidth="1"/>
    <col min="2820" max="2820" width="10.28515625" style="122" customWidth="1"/>
    <col min="2821" max="2822" width="13.85546875" style="122" customWidth="1"/>
    <col min="2823" max="2823" width="12" style="122" customWidth="1"/>
    <col min="2824" max="2824" width="9.7109375" style="122" customWidth="1"/>
    <col min="2825" max="2825" width="13.85546875" style="122" customWidth="1"/>
    <col min="2826" max="2826" width="13.28515625" style="122" customWidth="1"/>
    <col min="2827" max="2827" width="11.5703125" style="122" customWidth="1"/>
    <col min="2828" max="2828" width="15.28515625" style="122" customWidth="1"/>
    <col min="2829" max="3068" width="9.140625" style="122"/>
    <col min="3069" max="3069" width="17.7109375" style="122" customWidth="1"/>
    <col min="3070" max="3070" width="28.140625" style="122" customWidth="1"/>
    <col min="3071" max="3071" width="32.140625" style="122" customWidth="1"/>
    <col min="3072" max="3072" width="11.7109375" style="122" customWidth="1"/>
    <col min="3073" max="3073" width="13.7109375" style="122" customWidth="1"/>
    <col min="3074" max="3074" width="12.85546875" style="122" customWidth="1"/>
    <col min="3075" max="3075" width="10.85546875" style="122" customWidth="1"/>
    <col min="3076" max="3076" width="10.28515625" style="122" customWidth="1"/>
    <col min="3077" max="3078" width="13.85546875" style="122" customWidth="1"/>
    <col min="3079" max="3079" width="12" style="122" customWidth="1"/>
    <col min="3080" max="3080" width="9.7109375" style="122" customWidth="1"/>
    <col min="3081" max="3081" width="13.85546875" style="122" customWidth="1"/>
    <col min="3082" max="3082" width="13.28515625" style="122" customWidth="1"/>
    <col min="3083" max="3083" width="11.5703125" style="122" customWidth="1"/>
    <col min="3084" max="3084" width="15.28515625" style="122" customWidth="1"/>
    <col min="3085" max="3324" width="9.140625" style="122"/>
    <col min="3325" max="3325" width="17.7109375" style="122" customWidth="1"/>
    <col min="3326" max="3326" width="28.140625" style="122" customWidth="1"/>
    <col min="3327" max="3327" width="32.140625" style="122" customWidth="1"/>
    <col min="3328" max="3328" width="11.7109375" style="122" customWidth="1"/>
    <col min="3329" max="3329" width="13.7109375" style="122" customWidth="1"/>
    <col min="3330" max="3330" width="12.85546875" style="122" customWidth="1"/>
    <col min="3331" max="3331" width="10.85546875" style="122" customWidth="1"/>
    <col min="3332" max="3332" width="10.28515625" style="122" customWidth="1"/>
    <col min="3333" max="3334" width="13.85546875" style="122" customWidth="1"/>
    <col min="3335" max="3335" width="12" style="122" customWidth="1"/>
    <col min="3336" max="3336" width="9.7109375" style="122" customWidth="1"/>
    <col min="3337" max="3337" width="13.85546875" style="122" customWidth="1"/>
    <col min="3338" max="3338" width="13.28515625" style="122" customWidth="1"/>
    <col min="3339" max="3339" width="11.5703125" style="122" customWidth="1"/>
    <col min="3340" max="3340" width="15.28515625" style="122" customWidth="1"/>
    <col min="3341" max="3580" width="9.140625" style="122"/>
    <col min="3581" max="3581" width="17.7109375" style="122" customWidth="1"/>
    <col min="3582" max="3582" width="28.140625" style="122" customWidth="1"/>
    <col min="3583" max="3583" width="32.140625" style="122" customWidth="1"/>
    <col min="3584" max="3584" width="11.7109375" style="122" customWidth="1"/>
    <col min="3585" max="3585" width="13.7109375" style="122" customWidth="1"/>
    <col min="3586" max="3586" width="12.85546875" style="122" customWidth="1"/>
    <col min="3587" max="3587" width="10.85546875" style="122" customWidth="1"/>
    <col min="3588" max="3588" width="10.28515625" style="122" customWidth="1"/>
    <col min="3589" max="3590" width="13.85546875" style="122" customWidth="1"/>
    <col min="3591" max="3591" width="12" style="122" customWidth="1"/>
    <col min="3592" max="3592" width="9.7109375" style="122" customWidth="1"/>
    <col min="3593" max="3593" width="13.85546875" style="122" customWidth="1"/>
    <col min="3594" max="3594" width="13.28515625" style="122" customWidth="1"/>
    <col min="3595" max="3595" width="11.5703125" style="122" customWidth="1"/>
    <col min="3596" max="3596" width="15.28515625" style="122" customWidth="1"/>
    <col min="3597" max="3836" width="9.140625" style="122"/>
    <col min="3837" max="3837" width="17.7109375" style="122" customWidth="1"/>
    <col min="3838" max="3838" width="28.140625" style="122" customWidth="1"/>
    <col min="3839" max="3839" width="32.140625" style="122" customWidth="1"/>
    <col min="3840" max="3840" width="11.7109375" style="122" customWidth="1"/>
    <col min="3841" max="3841" width="13.7109375" style="122" customWidth="1"/>
    <col min="3842" max="3842" width="12.85546875" style="122" customWidth="1"/>
    <col min="3843" max="3843" width="10.85546875" style="122" customWidth="1"/>
    <col min="3844" max="3844" width="10.28515625" style="122" customWidth="1"/>
    <col min="3845" max="3846" width="13.85546875" style="122" customWidth="1"/>
    <col min="3847" max="3847" width="12" style="122" customWidth="1"/>
    <col min="3848" max="3848" width="9.7109375" style="122" customWidth="1"/>
    <col min="3849" max="3849" width="13.85546875" style="122" customWidth="1"/>
    <col min="3850" max="3850" width="13.28515625" style="122" customWidth="1"/>
    <col min="3851" max="3851" width="11.5703125" style="122" customWidth="1"/>
    <col min="3852" max="3852" width="15.28515625" style="122" customWidth="1"/>
    <col min="3853" max="4092" width="9.140625" style="122"/>
    <col min="4093" max="4093" width="17.7109375" style="122" customWidth="1"/>
    <col min="4094" max="4094" width="28.140625" style="122" customWidth="1"/>
    <col min="4095" max="4095" width="32.140625" style="122" customWidth="1"/>
    <col min="4096" max="4096" width="11.7109375" style="122" customWidth="1"/>
    <col min="4097" max="4097" width="13.7109375" style="122" customWidth="1"/>
    <col min="4098" max="4098" width="12.85546875" style="122" customWidth="1"/>
    <col min="4099" max="4099" width="10.85546875" style="122" customWidth="1"/>
    <col min="4100" max="4100" width="10.28515625" style="122" customWidth="1"/>
    <col min="4101" max="4102" width="13.85546875" style="122" customWidth="1"/>
    <col min="4103" max="4103" width="12" style="122" customWidth="1"/>
    <col min="4104" max="4104" width="9.7109375" style="122" customWidth="1"/>
    <col min="4105" max="4105" width="13.85546875" style="122" customWidth="1"/>
    <col min="4106" max="4106" width="13.28515625" style="122" customWidth="1"/>
    <col min="4107" max="4107" width="11.5703125" style="122" customWidth="1"/>
    <col min="4108" max="4108" width="15.28515625" style="122" customWidth="1"/>
    <col min="4109" max="4348" width="9.140625" style="122"/>
    <col min="4349" max="4349" width="17.7109375" style="122" customWidth="1"/>
    <col min="4350" max="4350" width="28.140625" style="122" customWidth="1"/>
    <col min="4351" max="4351" width="32.140625" style="122" customWidth="1"/>
    <col min="4352" max="4352" width="11.7109375" style="122" customWidth="1"/>
    <col min="4353" max="4353" width="13.7109375" style="122" customWidth="1"/>
    <col min="4354" max="4354" width="12.85546875" style="122" customWidth="1"/>
    <col min="4355" max="4355" width="10.85546875" style="122" customWidth="1"/>
    <col min="4356" max="4356" width="10.28515625" style="122" customWidth="1"/>
    <col min="4357" max="4358" width="13.85546875" style="122" customWidth="1"/>
    <col min="4359" max="4359" width="12" style="122" customWidth="1"/>
    <col min="4360" max="4360" width="9.7109375" style="122" customWidth="1"/>
    <col min="4361" max="4361" width="13.85546875" style="122" customWidth="1"/>
    <col min="4362" max="4362" width="13.28515625" style="122" customWidth="1"/>
    <col min="4363" max="4363" width="11.5703125" style="122" customWidth="1"/>
    <col min="4364" max="4364" width="15.28515625" style="122" customWidth="1"/>
    <col min="4365" max="4604" width="9.140625" style="122"/>
    <col min="4605" max="4605" width="17.7109375" style="122" customWidth="1"/>
    <col min="4606" max="4606" width="28.140625" style="122" customWidth="1"/>
    <col min="4607" max="4607" width="32.140625" style="122" customWidth="1"/>
    <col min="4608" max="4608" width="11.7109375" style="122" customWidth="1"/>
    <col min="4609" max="4609" width="13.7109375" style="122" customWidth="1"/>
    <col min="4610" max="4610" width="12.85546875" style="122" customWidth="1"/>
    <col min="4611" max="4611" width="10.85546875" style="122" customWidth="1"/>
    <col min="4612" max="4612" width="10.28515625" style="122" customWidth="1"/>
    <col min="4613" max="4614" width="13.85546875" style="122" customWidth="1"/>
    <col min="4615" max="4615" width="12" style="122" customWidth="1"/>
    <col min="4616" max="4616" width="9.7109375" style="122" customWidth="1"/>
    <col min="4617" max="4617" width="13.85546875" style="122" customWidth="1"/>
    <col min="4618" max="4618" width="13.28515625" style="122" customWidth="1"/>
    <col min="4619" max="4619" width="11.5703125" style="122" customWidth="1"/>
    <col min="4620" max="4620" width="15.28515625" style="122" customWidth="1"/>
    <col min="4621" max="4860" width="9.140625" style="122"/>
    <col min="4861" max="4861" width="17.7109375" style="122" customWidth="1"/>
    <col min="4862" max="4862" width="28.140625" style="122" customWidth="1"/>
    <col min="4863" max="4863" width="32.140625" style="122" customWidth="1"/>
    <col min="4864" max="4864" width="11.7109375" style="122" customWidth="1"/>
    <col min="4865" max="4865" width="13.7109375" style="122" customWidth="1"/>
    <col min="4866" max="4866" width="12.85546875" style="122" customWidth="1"/>
    <col min="4867" max="4867" width="10.85546875" style="122" customWidth="1"/>
    <col min="4868" max="4868" width="10.28515625" style="122" customWidth="1"/>
    <col min="4869" max="4870" width="13.85546875" style="122" customWidth="1"/>
    <col min="4871" max="4871" width="12" style="122" customWidth="1"/>
    <col min="4872" max="4872" width="9.7109375" style="122" customWidth="1"/>
    <col min="4873" max="4873" width="13.85546875" style="122" customWidth="1"/>
    <col min="4874" max="4874" width="13.28515625" style="122" customWidth="1"/>
    <col min="4875" max="4875" width="11.5703125" style="122" customWidth="1"/>
    <col min="4876" max="4876" width="15.28515625" style="122" customWidth="1"/>
    <col min="4877" max="5116" width="9.140625" style="122"/>
    <col min="5117" max="5117" width="17.7109375" style="122" customWidth="1"/>
    <col min="5118" max="5118" width="28.140625" style="122" customWidth="1"/>
    <col min="5119" max="5119" width="32.140625" style="122" customWidth="1"/>
    <col min="5120" max="5120" width="11.7109375" style="122" customWidth="1"/>
    <col min="5121" max="5121" width="13.7109375" style="122" customWidth="1"/>
    <col min="5122" max="5122" width="12.85546875" style="122" customWidth="1"/>
    <col min="5123" max="5123" width="10.85546875" style="122" customWidth="1"/>
    <col min="5124" max="5124" width="10.28515625" style="122" customWidth="1"/>
    <col min="5125" max="5126" width="13.85546875" style="122" customWidth="1"/>
    <col min="5127" max="5127" width="12" style="122" customWidth="1"/>
    <col min="5128" max="5128" width="9.7109375" style="122" customWidth="1"/>
    <col min="5129" max="5129" width="13.85546875" style="122" customWidth="1"/>
    <col min="5130" max="5130" width="13.28515625" style="122" customWidth="1"/>
    <col min="5131" max="5131" width="11.5703125" style="122" customWidth="1"/>
    <col min="5132" max="5132" width="15.28515625" style="122" customWidth="1"/>
    <col min="5133" max="5372" width="9.140625" style="122"/>
    <col min="5373" max="5373" width="17.7109375" style="122" customWidth="1"/>
    <col min="5374" max="5374" width="28.140625" style="122" customWidth="1"/>
    <col min="5375" max="5375" width="32.140625" style="122" customWidth="1"/>
    <col min="5376" max="5376" width="11.7109375" style="122" customWidth="1"/>
    <col min="5377" max="5377" width="13.7109375" style="122" customWidth="1"/>
    <col min="5378" max="5378" width="12.85546875" style="122" customWidth="1"/>
    <col min="5379" max="5379" width="10.85546875" style="122" customWidth="1"/>
    <col min="5380" max="5380" width="10.28515625" style="122" customWidth="1"/>
    <col min="5381" max="5382" width="13.85546875" style="122" customWidth="1"/>
    <col min="5383" max="5383" width="12" style="122" customWidth="1"/>
    <col min="5384" max="5384" width="9.7109375" style="122" customWidth="1"/>
    <col min="5385" max="5385" width="13.85546875" style="122" customWidth="1"/>
    <col min="5386" max="5386" width="13.28515625" style="122" customWidth="1"/>
    <col min="5387" max="5387" width="11.5703125" style="122" customWidth="1"/>
    <col min="5388" max="5388" width="15.28515625" style="122" customWidth="1"/>
    <col min="5389" max="5628" width="9.140625" style="122"/>
    <col min="5629" max="5629" width="17.7109375" style="122" customWidth="1"/>
    <col min="5630" max="5630" width="28.140625" style="122" customWidth="1"/>
    <col min="5631" max="5631" width="32.140625" style="122" customWidth="1"/>
    <col min="5632" max="5632" width="11.7109375" style="122" customWidth="1"/>
    <col min="5633" max="5633" width="13.7109375" style="122" customWidth="1"/>
    <col min="5634" max="5634" width="12.85546875" style="122" customWidth="1"/>
    <col min="5635" max="5635" width="10.85546875" style="122" customWidth="1"/>
    <col min="5636" max="5636" width="10.28515625" style="122" customWidth="1"/>
    <col min="5637" max="5638" width="13.85546875" style="122" customWidth="1"/>
    <col min="5639" max="5639" width="12" style="122" customWidth="1"/>
    <col min="5640" max="5640" width="9.7109375" style="122" customWidth="1"/>
    <col min="5641" max="5641" width="13.85546875" style="122" customWidth="1"/>
    <col min="5642" max="5642" width="13.28515625" style="122" customWidth="1"/>
    <col min="5643" max="5643" width="11.5703125" style="122" customWidth="1"/>
    <col min="5644" max="5644" width="15.28515625" style="122" customWidth="1"/>
    <col min="5645" max="5884" width="9.140625" style="122"/>
    <col min="5885" max="5885" width="17.7109375" style="122" customWidth="1"/>
    <col min="5886" max="5886" width="28.140625" style="122" customWidth="1"/>
    <col min="5887" max="5887" width="32.140625" style="122" customWidth="1"/>
    <col min="5888" max="5888" width="11.7109375" style="122" customWidth="1"/>
    <col min="5889" max="5889" width="13.7109375" style="122" customWidth="1"/>
    <col min="5890" max="5890" width="12.85546875" style="122" customWidth="1"/>
    <col min="5891" max="5891" width="10.85546875" style="122" customWidth="1"/>
    <col min="5892" max="5892" width="10.28515625" style="122" customWidth="1"/>
    <col min="5893" max="5894" width="13.85546875" style="122" customWidth="1"/>
    <col min="5895" max="5895" width="12" style="122" customWidth="1"/>
    <col min="5896" max="5896" width="9.7109375" style="122" customWidth="1"/>
    <col min="5897" max="5897" width="13.85546875" style="122" customWidth="1"/>
    <col min="5898" max="5898" width="13.28515625" style="122" customWidth="1"/>
    <col min="5899" max="5899" width="11.5703125" style="122" customWidth="1"/>
    <col min="5900" max="5900" width="15.28515625" style="122" customWidth="1"/>
    <col min="5901" max="6140" width="9.140625" style="122"/>
    <col min="6141" max="6141" width="17.7109375" style="122" customWidth="1"/>
    <col min="6142" max="6142" width="28.140625" style="122" customWidth="1"/>
    <col min="6143" max="6143" width="32.140625" style="122" customWidth="1"/>
    <col min="6144" max="6144" width="11.7109375" style="122" customWidth="1"/>
    <col min="6145" max="6145" width="13.7109375" style="122" customWidth="1"/>
    <col min="6146" max="6146" width="12.85546875" style="122" customWidth="1"/>
    <col min="6147" max="6147" width="10.85546875" style="122" customWidth="1"/>
    <col min="6148" max="6148" width="10.28515625" style="122" customWidth="1"/>
    <col min="6149" max="6150" width="13.85546875" style="122" customWidth="1"/>
    <col min="6151" max="6151" width="12" style="122" customWidth="1"/>
    <col min="6152" max="6152" width="9.7109375" style="122" customWidth="1"/>
    <col min="6153" max="6153" width="13.85546875" style="122" customWidth="1"/>
    <col min="6154" max="6154" width="13.28515625" style="122" customWidth="1"/>
    <col min="6155" max="6155" width="11.5703125" style="122" customWidth="1"/>
    <col min="6156" max="6156" width="15.28515625" style="122" customWidth="1"/>
    <col min="6157" max="6396" width="9.140625" style="122"/>
    <col min="6397" max="6397" width="17.7109375" style="122" customWidth="1"/>
    <col min="6398" max="6398" width="28.140625" style="122" customWidth="1"/>
    <col min="6399" max="6399" width="32.140625" style="122" customWidth="1"/>
    <col min="6400" max="6400" width="11.7109375" style="122" customWidth="1"/>
    <col min="6401" max="6401" width="13.7109375" style="122" customWidth="1"/>
    <col min="6402" max="6402" width="12.85546875" style="122" customWidth="1"/>
    <col min="6403" max="6403" width="10.85546875" style="122" customWidth="1"/>
    <col min="6404" max="6404" width="10.28515625" style="122" customWidth="1"/>
    <col min="6405" max="6406" width="13.85546875" style="122" customWidth="1"/>
    <col min="6407" max="6407" width="12" style="122" customWidth="1"/>
    <col min="6408" max="6408" width="9.7109375" style="122" customWidth="1"/>
    <col min="6409" max="6409" width="13.85546875" style="122" customWidth="1"/>
    <col min="6410" max="6410" width="13.28515625" style="122" customWidth="1"/>
    <col min="6411" max="6411" width="11.5703125" style="122" customWidth="1"/>
    <col min="6412" max="6412" width="15.28515625" style="122" customWidth="1"/>
    <col min="6413" max="6652" width="9.140625" style="122"/>
    <col min="6653" max="6653" width="17.7109375" style="122" customWidth="1"/>
    <col min="6654" max="6654" width="28.140625" style="122" customWidth="1"/>
    <col min="6655" max="6655" width="32.140625" style="122" customWidth="1"/>
    <col min="6656" max="6656" width="11.7109375" style="122" customWidth="1"/>
    <col min="6657" max="6657" width="13.7109375" style="122" customWidth="1"/>
    <col min="6658" max="6658" width="12.85546875" style="122" customWidth="1"/>
    <col min="6659" max="6659" width="10.85546875" style="122" customWidth="1"/>
    <col min="6660" max="6660" width="10.28515625" style="122" customWidth="1"/>
    <col min="6661" max="6662" width="13.85546875" style="122" customWidth="1"/>
    <col min="6663" max="6663" width="12" style="122" customWidth="1"/>
    <col min="6664" max="6664" width="9.7109375" style="122" customWidth="1"/>
    <col min="6665" max="6665" width="13.85546875" style="122" customWidth="1"/>
    <col min="6666" max="6666" width="13.28515625" style="122" customWidth="1"/>
    <col min="6667" max="6667" width="11.5703125" style="122" customWidth="1"/>
    <col min="6668" max="6668" width="15.28515625" style="122" customWidth="1"/>
    <col min="6669" max="6908" width="9.140625" style="122"/>
    <col min="6909" max="6909" width="17.7109375" style="122" customWidth="1"/>
    <col min="6910" max="6910" width="28.140625" style="122" customWidth="1"/>
    <col min="6911" max="6911" width="32.140625" style="122" customWidth="1"/>
    <col min="6912" max="6912" width="11.7109375" style="122" customWidth="1"/>
    <col min="6913" max="6913" width="13.7109375" style="122" customWidth="1"/>
    <col min="6914" max="6914" width="12.85546875" style="122" customWidth="1"/>
    <col min="6915" max="6915" width="10.85546875" style="122" customWidth="1"/>
    <col min="6916" max="6916" width="10.28515625" style="122" customWidth="1"/>
    <col min="6917" max="6918" width="13.85546875" style="122" customWidth="1"/>
    <col min="6919" max="6919" width="12" style="122" customWidth="1"/>
    <col min="6920" max="6920" width="9.7109375" style="122" customWidth="1"/>
    <col min="6921" max="6921" width="13.85546875" style="122" customWidth="1"/>
    <col min="6922" max="6922" width="13.28515625" style="122" customWidth="1"/>
    <col min="6923" max="6923" width="11.5703125" style="122" customWidth="1"/>
    <col min="6924" max="6924" width="15.28515625" style="122" customWidth="1"/>
    <col min="6925" max="7164" width="9.140625" style="122"/>
    <col min="7165" max="7165" width="17.7109375" style="122" customWidth="1"/>
    <col min="7166" max="7166" width="28.140625" style="122" customWidth="1"/>
    <col min="7167" max="7167" width="32.140625" style="122" customWidth="1"/>
    <col min="7168" max="7168" width="11.7109375" style="122" customWidth="1"/>
    <col min="7169" max="7169" width="13.7109375" style="122" customWidth="1"/>
    <col min="7170" max="7170" width="12.85546875" style="122" customWidth="1"/>
    <col min="7171" max="7171" width="10.85546875" style="122" customWidth="1"/>
    <col min="7172" max="7172" width="10.28515625" style="122" customWidth="1"/>
    <col min="7173" max="7174" width="13.85546875" style="122" customWidth="1"/>
    <col min="7175" max="7175" width="12" style="122" customWidth="1"/>
    <col min="7176" max="7176" width="9.7109375" style="122" customWidth="1"/>
    <col min="7177" max="7177" width="13.85546875" style="122" customWidth="1"/>
    <col min="7178" max="7178" width="13.28515625" style="122" customWidth="1"/>
    <col min="7179" max="7179" width="11.5703125" style="122" customWidth="1"/>
    <col min="7180" max="7180" width="15.28515625" style="122" customWidth="1"/>
    <col min="7181" max="7420" width="9.140625" style="122"/>
    <col min="7421" max="7421" width="17.7109375" style="122" customWidth="1"/>
    <col min="7422" max="7422" width="28.140625" style="122" customWidth="1"/>
    <col min="7423" max="7423" width="32.140625" style="122" customWidth="1"/>
    <col min="7424" max="7424" width="11.7109375" style="122" customWidth="1"/>
    <col min="7425" max="7425" width="13.7109375" style="122" customWidth="1"/>
    <col min="7426" max="7426" width="12.85546875" style="122" customWidth="1"/>
    <col min="7427" max="7427" width="10.85546875" style="122" customWidth="1"/>
    <col min="7428" max="7428" width="10.28515625" style="122" customWidth="1"/>
    <col min="7429" max="7430" width="13.85546875" style="122" customWidth="1"/>
    <col min="7431" max="7431" width="12" style="122" customWidth="1"/>
    <col min="7432" max="7432" width="9.7109375" style="122" customWidth="1"/>
    <col min="7433" max="7433" width="13.85546875" style="122" customWidth="1"/>
    <col min="7434" max="7434" width="13.28515625" style="122" customWidth="1"/>
    <col min="7435" max="7435" width="11.5703125" style="122" customWidth="1"/>
    <col min="7436" max="7436" width="15.28515625" style="122" customWidth="1"/>
    <col min="7437" max="7676" width="9.140625" style="122"/>
    <col min="7677" max="7677" width="17.7109375" style="122" customWidth="1"/>
    <col min="7678" max="7678" width="28.140625" style="122" customWidth="1"/>
    <col min="7679" max="7679" width="32.140625" style="122" customWidth="1"/>
    <col min="7680" max="7680" width="11.7109375" style="122" customWidth="1"/>
    <col min="7681" max="7681" width="13.7109375" style="122" customWidth="1"/>
    <col min="7682" max="7682" width="12.85546875" style="122" customWidth="1"/>
    <col min="7683" max="7683" width="10.85546875" style="122" customWidth="1"/>
    <col min="7684" max="7684" width="10.28515625" style="122" customWidth="1"/>
    <col min="7685" max="7686" width="13.85546875" style="122" customWidth="1"/>
    <col min="7687" max="7687" width="12" style="122" customWidth="1"/>
    <col min="7688" max="7688" width="9.7109375" style="122" customWidth="1"/>
    <col min="7689" max="7689" width="13.85546875" style="122" customWidth="1"/>
    <col min="7690" max="7690" width="13.28515625" style="122" customWidth="1"/>
    <col min="7691" max="7691" width="11.5703125" style="122" customWidth="1"/>
    <col min="7692" max="7692" width="15.28515625" style="122" customWidth="1"/>
    <col min="7693" max="7932" width="9.140625" style="122"/>
    <col min="7933" max="7933" width="17.7109375" style="122" customWidth="1"/>
    <col min="7934" max="7934" width="28.140625" style="122" customWidth="1"/>
    <col min="7935" max="7935" width="32.140625" style="122" customWidth="1"/>
    <col min="7936" max="7936" width="11.7109375" style="122" customWidth="1"/>
    <col min="7937" max="7937" width="13.7109375" style="122" customWidth="1"/>
    <col min="7938" max="7938" width="12.85546875" style="122" customWidth="1"/>
    <col min="7939" max="7939" width="10.85546875" style="122" customWidth="1"/>
    <col min="7940" max="7940" width="10.28515625" style="122" customWidth="1"/>
    <col min="7941" max="7942" width="13.85546875" style="122" customWidth="1"/>
    <col min="7943" max="7943" width="12" style="122" customWidth="1"/>
    <col min="7944" max="7944" width="9.7109375" style="122" customWidth="1"/>
    <col min="7945" max="7945" width="13.85546875" style="122" customWidth="1"/>
    <col min="7946" max="7946" width="13.28515625" style="122" customWidth="1"/>
    <col min="7947" max="7947" width="11.5703125" style="122" customWidth="1"/>
    <col min="7948" max="7948" width="15.28515625" style="122" customWidth="1"/>
    <col min="7949" max="8188" width="9.140625" style="122"/>
    <col min="8189" max="8189" width="17.7109375" style="122" customWidth="1"/>
    <col min="8190" max="8190" width="28.140625" style="122" customWidth="1"/>
    <col min="8191" max="8191" width="32.140625" style="122" customWidth="1"/>
    <col min="8192" max="8192" width="11.7109375" style="122" customWidth="1"/>
    <col min="8193" max="8193" width="13.7109375" style="122" customWidth="1"/>
    <col min="8194" max="8194" width="12.85546875" style="122" customWidth="1"/>
    <col min="8195" max="8195" width="10.85546875" style="122" customWidth="1"/>
    <col min="8196" max="8196" width="10.28515625" style="122" customWidth="1"/>
    <col min="8197" max="8198" width="13.85546875" style="122" customWidth="1"/>
    <col min="8199" max="8199" width="12" style="122" customWidth="1"/>
    <col min="8200" max="8200" width="9.7109375" style="122" customWidth="1"/>
    <col min="8201" max="8201" width="13.85546875" style="122" customWidth="1"/>
    <col min="8202" max="8202" width="13.28515625" style="122" customWidth="1"/>
    <col min="8203" max="8203" width="11.5703125" style="122" customWidth="1"/>
    <col min="8204" max="8204" width="15.28515625" style="122" customWidth="1"/>
    <col min="8205" max="8444" width="9.140625" style="122"/>
    <col min="8445" max="8445" width="17.7109375" style="122" customWidth="1"/>
    <col min="8446" max="8446" width="28.140625" style="122" customWidth="1"/>
    <col min="8447" max="8447" width="32.140625" style="122" customWidth="1"/>
    <col min="8448" max="8448" width="11.7109375" style="122" customWidth="1"/>
    <col min="8449" max="8449" width="13.7109375" style="122" customWidth="1"/>
    <col min="8450" max="8450" width="12.85546875" style="122" customWidth="1"/>
    <col min="8451" max="8451" width="10.85546875" style="122" customWidth="1"/>
    <col min="8452" max="8452" width="10.28515625" style="122" customWidth="1"/>
    <col min="8453" max="8454" width="13.85546875" style="122" customWidth="1"/>
    <col min="8455" max="8455" width="12" style="122" customWidth="1"/>
    <col min="8456" max="8456" width="9.7109375" style="122" customWidth="1"/>
    <col min="8457" max="8457" width="13.85546875" style="122" customWidth="1"/>
    <col min="8458" max="8458" width="13.28515625" style="122" customWidth="1"/>
    <col min="8459" max="8459" width="11.5703125" style="122" customWidth="1"/>
    <col min="8460" max="8460" width="15.28515625" style="122" customWidth="1"/>
    <col min="8461" max="8700" width="9.140625" style="122"/>
    <col min="8701" max="8701" width="17.7109375" style="122" customWidth="1"/>
    <col min="8702" max="8702" width="28.140625" style="122" customWidth="1"/>
    <col min="8703" max="8703" width="32.140625" style="122" customWidth="1"/>
    <col min="8704" max="8704" width="11.7109375" style="122" customWidth="1"/>
    <col min="8705" max="8705" width="13.7109375" style="122" customWidth="1"/>
    <col min="8706" max="8706" width="12.85546875" style="122" customWidth="1"/>
    <col min="8707" max="8707" width="10.85546875" style="122" customWidth="1"/>
    <col min="8708" max="8708" width="10.28515625" style="122" customWidth="1"/>
    <col min="8709" max="8710" width="13.85546875" style="122" customWidth="1"/>
    <col min="8711" max="8711" width="12" style="122" customWidth="1"/>
    <col min="8712" max="8712" width="9.7109375" style="122" customWidth="1"/>
    <col min="8713" max="8713" width="13.85546875" style="122" customWidth="1"/>
    <col min="8714" max="8714" width="13.28515625" style="122" customWidth="1"/>
    <col min="8715" max="8715" width="11.5703125" style="122" customWidth="1"/>
    <col min="8716" max="8716" width="15.28515625" style="122" customWidth="1"/>
    <col min="8717" max="8956" width="9.140625" style="122"/>
    <col min="8957" max="8957" width="17.7109375" style="122" customWidth="1"/>
    <col min="8958" max="8958" width="28.140625" style="122" customWidth="1"/>
    <col min="8959" max="8959" width="32.140625" style="122" customWidth="1"/>
    <col min="8960" max="8960" width="11.7109375" style="122" customWidth="1"/>
    <col min="8961" max="8961" width="13.7109375" style="122" customWidth="1"/>
    <col min="8962" max="8962" width="12.85546875" style="122" customWidth="1"/>
    <col min="8963" max="8963" width="10.85546875" style="122" customWidth="1"/>
    <col min="8964" max="8964" width="10.28515625" style="122" customWidth="1"/>
    <col min="8965" max="8966" width="13.85546875" style="122" customWidth="1"/>
    <col min="8967" max="8967" width="12" style="122" customWidth="1"/>
    <col min="8968" max="8968" width="9.7109375" style="122" customWidth="1"/>
    <col min="8969" max="8969" width="13.85546875" style="122" customWidth="1"/>
    <col min="8970" max="8970" width="13.28515625" style="122" customWidth="1"/>
    <col min="8971" max="8971" width="11.5703125" style="122" customWidth="1"/>
    <col min="8972" max="8972" width="15.28515625" style="122" customWidth="1"/>
    <col min="8973" max="9212" width="9.140625" style="122"/>
    <col min="9213" max="9213" width="17.7109375" style="122" customWidth="1"/>
    <col min="9214" max="9214" width="28.140625" style="122" customWidth="1"/>
    <col min="9215" max="9215" width="32.140625" style="122" customWidth="1"/>
    <col min="9216" max="9216" width="11.7109375" style="122" customWidth="1"/>
    <col min="9217" max="9217" width="13.7109375" style="122" customWidth="1"/>
    <col min="9218" max="9218" width="12.85546875" style="122" customWidth="1"/>
    <col min="9219" max="9219" width="10.85546875" style="122" customWidth="1"/>
    <col min="9220" max="9220" width="10.28515625" style="122" customWidth="1"/>
    <col min="9221" max="9222" width="13.85546875" style="122" customWidth="1"/>
    <col min="9223" max="9223" width="12" style="122" customWidth="1"/>
    <col min="9224" max="9224" width="9.7109375" style="122" customWidth="1"/>
    <col min="9225" max="9225" width="13.85546875" style="122" customWidth="1"/>
    <col min="9226" max="9226" width="13.28515625" style="122" customWidth="1"/>
    <col min="9227" max="9227" width="11.5703125" style="122" customWidth="1"/>
    <col min="9228" max="9228" width="15.28515625" style="122" customWidth="1"/>
    <col min="9229" max="9468" width="9.140625" style="122"/>
    <col min="9469" max="9469" width="17.7109375" style="122" customWidth="1"/>
    <col min="9470" max="9470" width="28.140625" style="122" customWidth="1"/>
    <col min="9471" max="9471" width="32.140625" style="122" customWidth="1"/>
    <col min="9472" max="9472" width="11.7109375" style="122" customWidth="1"/>
    <col min="9473" max="9473" width="13.7109375" style="122" customWidth="1"/>
    <col min="9474" max="9474" width="12.85546875" style="122" customWidth="1"/>
    <col min="9475" max="9475" width="10.85546875" style="122" customWidth="1"/>
    <col min="9476" max="9476" width="10.28515625" style="122" customWidth="1"/>
    <col min="9477" max="9478" width="13.85546875" style="122" customWidth="1"/>
    <col min="9479" max="9479" width="12" style="122" customWidth="1"/>
    <col min="9480" max="9480" width="9.7109375" style="122" customWidth="1"/>
    <col min="9481" max="9481" width="13.85546875" style="122" customWidth="1"/>
    <col min="9482" max="9482" width="13.28515625" style="122" customWidth="1"/>
    <col min="9483" max="9483" width="11.5703125" style="122" customWidth="1"/>
    <col min="9484" max="9484" width="15.28515625" style="122" customWidth="1"/>
    <col min="9485" max="9724" width="9.140625" style="122"/>
    <col min="9725" max="9725" width="17.7109375" style="122" customWidth="1"/>
    <col min="9726" max="9726" width="28.140625" style="122" customWidth="1"/>
    <col min="9727" max="9727" width="32.140625" style="122" customWidth="1"/>
    <col min="9728" max="9728" width="11.7109375" style="122" customWidth="1"/>
    <col min="9729" max="9729" width="13.7109375" style="122" customWidth="1"/>
    <col min="9730" max="9730" width="12.85546875" style="122" customWidth="1"/>
    <col min="9731" max="9731" width="10.85546875" style="122" customWidth="1"/>
    <col min="9732" max="9732" width="10.28515625" style="122" customWidth="1"/>
    <col min="9733" max="9734" width="13.85546875" style="122" customWidth="1"/>
    <col min="9735" max="9735" width="12" style="122" customWidth="1"/>
    <col min="9736" max="9736" width="9.7109375" style="122" customWidth="1"/>
    <col min="9737" max="9737" width="13.85546875" style="122" customWidth="1"/>
    <col min="9738" max="9738" width="13.28515625" style="122" customWidth="1"/>
    <col min="9739" max="9739" width="11.5703125" style="122" customWidth="1"/>
    <col min="9740" max="9740" width="15.28515625" style="122" customWidth="1"/>
    <col min="9741" max="9980" width="9.140625" style="122"/>
    <col min="9981" max="9981" width="17.7109375" style="122" customWidth="1"/>
    <col min="9982" max="9982" width="28.140625" style="122" customWidth="1"/>
    <col min="9983" max="9983" width="32.140625" style="122" customWidth="1"/>
    <col min="9984" max="9984" width="11.7109375" style="122" customWidth="1"/>
    <col min="9985" max="9985" width="13.7109375" style="122" customWidth="1"/>
    <col min="9986" max="9986" width="12.85546875" style="122" customWidth="1"/>
    <col min="9987" max="9987" width="10.85546875" style="122" customWidth="1"/>
    <col min="9988" max="9988" width="10.28515625" style="122" customWidth="1"/>
    <col min="9989" max="9990" width="13.85546875" style="122" customWidth="1"/>
    <col min="9991" max="9991" width="12" style="122" customWidth="1"/>
    <col min="9992" max="9992" width="9.7109375" style="122" customWidth="1"/>
    <col min="9993" max="9993" width="13.85546875" style="122" customWidth="1"/>
    <col min="9994" max="9994" width="13.28515625" style="122" customWidth="1"/>
    <col min="9995" max="9995" width="11.5703125" style="122" customWidth="1"/>
    <col min="9996" max="9996" width="15.28515625" style="122" customWidth="1"/>
    <col min="9997" max="10236" width="9.140625" style="122"/>
    <col min="10237" max="10237" width="17.7109375" style="122" customWidth="1"/>
    <col min="10238" max="10238" width="28.140625" style="122" customWidth="1"/>
    <col min="10239" max="10239" width="32.140625" style="122" customWidth="1"/>
    <col min="10240" max="10240" width="11.7109375" style="122" customWidth="1"/>
    <col min="10241" max="10241" width="13.7109375" style="122" customWidth="1"/>
    <col min="10242" max="10242" width="12.85546875" style="122" customWidth="1"/>
    <col min="10243" max="10243" width="10.85546875" style="122" customWidth="1"/>
    <col min="10244" max="10244" width="10.28515625" style="122" customWidth="1"/>
    <col min="10245" max="10246" width="13.85546875" style="122" customWidth="1"/>
    <col min="10247" max="10247" width="12" style="122" customWidth="1"/>
    <col min="10248" max="10248" width="9.7109375" style="122" customWidth="1"/>
    <col min="10249" max="10249" width="13.85546875" style="122" customWidth="1"/>
    <col min="10250" max="10250" width="13.28515625" style="122" customWidth="1"/>
    <col min="10251" max="10251" width="11.5703125" style="122" customWidth="1"/>
    <col min="10252" max="10252" width="15.28515625" style="122" customWidth="1"/>
    <col min="10253" max="10492" width="9.140625" style="122"/>
    <col min="10493" max="10493" width="17.7109375" style="122" customWidth="1"/>
    <col min="10494" max="10494" width="28.140625" style="122" customWidth="1"/>
    <col min="10495" max="10495" width="32.140625" style="122" customWidth="1"/>
    <col min="10496" max="10496" width="11.7109375" style="122" customWidth="1"/>
    <col min="10497" max="10497" width="13.7109375" style="122" customWidth="1"/>
    <col min="10498" max="10498" width="12.85546875" style="122" customWidth="1"/>
    <col min="10499" max="10499" width="10.85546875" style="122" customWidth="1"/>
    <col min="10500" max="10500" width="10.28515625" style="122" customWidth="1"/>
    <col min="10501" max="10502" width="13.85546875" style="122" customWidth="1"/>
    <col min="10503" max="10503" width="12" style="122" customWidth="1"/>
    <col min="10504" max="10504" width="9.7109375" style="122" customWidth="1"/>
    <col min="10505" max="10505" width="13.85546875" style="122" customWidth="1"/>
    <col min="10506" max="10506" width="13.28515625" style="122" customWidth="1"/>
    <col min="10507" max="10507" width="11.5703125" style="122" customWidth="1"/>
    <col min="10508" max="10508" width="15.28515625" style="122" customWidth="1"/>
    <col min="10509" max="10748" width="9.140625" style="122"/>
    <col min="10749" max="10749" width="17.7109375" style="122" customWidth="1"/>
    <col min="10750" max="10750" width="28.140625" style="122" customWidth="1"/>
    <col min="10751" max="10751" width="32.140625" style="122" customWidth="1"/>
    <col min="10752" max="10752" width="11.7109375" style="122" customWidth="1"/>
    <col min="10753" max="10753" width="13.7109375" style="122" customWidth="1"/>
    <col min="10754" max="10754" width="12.85546875" style="122" customWidth="1"/>
    <col min="10755" max="10755" width="10.85546875" style="122" customWidth="1"/>
    <col min="10756" max="10756" width="10.28515625" style="122" customWidth="1"/>
    <col min="10757" max="10758" width="13.85546875" style="122" customWidth="1"/>
    <col min="10759" max="10759" width="12" style="122" customWidth="1"/>
    <col min="10760" max="10760" width="9.7109375" style="122" customWidth="1"/>
    <col min="10761" max="10761" width="13.85546875" style="122" customWidth="1"/>
    <col min="10762" max="10762" width="13.28515625" style="122" customWidth="1"/>
    <col min="10763" max="10763" width="11.5703125" style="122" customWidth="1"/>
    <col min="10764" max="10764" width="15.28515625" style="122" customWidth="1"/>
    <col min="10765" max="11004" width="9.140625" style="122"/>
    <col min="11005" max="11005" width="17.7109375" style="122" customWidth="1"/>
    <col min="11006" max="11006" width="28.140625" style="122" customWidth="1"/>
    <col min="11007" max="11007" width="32.140625" style="122" customWidth="1"/>
    <col min="11008" max="11008" width="11.7109375" style="122" customWidth="1"/>
    <col min="11009" max="11009" width="13.7109375" style="122" customWidth="1"/>
    <col min="11010" max="11010" width="12.85546875" style="122" customWidth="1"/>
    <col min="11011" max="11011" width="10.85546875" style="122" customWidth="1"/>
    <col min="11012" max="11012" width="10.28515625" style="122" customWidth="1"/>
    <col min="11013" max="11014" width="13.85546875" style="122" customWidth="1"/>
    <col min="11015" max="11015" width="12" style="122" customWidth="1"/>
    <col min="11016" max="11016" width="9.7109375" style="122" customWidth="1"/>
    <col min="11017" max="11017" width="13.85546875" style="122" customWidth="1"/>
    <col min="11018" max="11018" width="13.28515625" style="122" customWidth="1"/>
    <col min="11019" max="11019" width="11.5703125" style="122" customWidth="1"/>
    <col min="11020" max="11020" width="15.28515625" style="122" customWidth="1"/>
    <col min="11021" max="11260" width="9.140625" style="122"/>
    <col min="11261" max="11261" width="17.7109375" style="122" customWidth="1"/>
    <col min="11262" max="11262" width="28.140625" style="122" customWidth="1"/>
    <col min="11263" max="11263" width="32.140625" style="122" customWidth="1"/>
    <col min="11264" max="11264" width="11.7109375" style="122" customWidth="1"/>
    <col min="11265" max="11265" width="13.7109375" style="122" customWidth="1"/>
    <col min="11266" max="11266" width="12.85546875" style="122" customWidth="1"/>
    <col min="11267" max="11267" width="10.85546875" style="122" customWidth="1"/>
    <col min="11268" max="11268" width="10.28515625" style="122" customWidth="1"/>
    <col min="11269" max="11270" width="13.85546875" style="122" customWidth="1"/>
    <col min="11271" max="11271" width="12" style="122" customWidth="1"/>
    <col min="11272" max="11272" width="9.7109375" style="122" customWidth="1"/>
    <col min="11273" max="11273" width="13.85546875" style="122" customWidth="1"/>
    <col min="11274" max="11274" width="13.28515625" style="122" customWidth="1"/>
    <col min="11275" max="11275" width="11.5703125" style="122" customWidth="1"/>
    <col min="11276" max="11276" width="15.28515625" style="122" customWidth="1"/>
    <col min="11277" max="11516" width="9.140625" style="122"/>
    <col min="11517" max="11517" width="17.7109375" style="122" customWidth="1"/>
    <col min="11518" max="11518" width="28.140625" style="122" customWidth="1"/>
    <col min="11519" max="11519" width="32.140625" style="122" customWidth="1"/>
    <col min="11520" max="11520" width="11.7109375" style="122" customWidth="1"/>
    <col min="11521" max="11521" width="13.7109375" style="122" customWidth="1"/>
    <col min="11522" max="11522" width="12.85546875" style="122" customWidth="1"/>
    <col min="11523" max="11523" width="10.85546875" style="122" customWidth="1"/>
    <col min="11524" max="11524" width="10.28515625" style="122" customWidth="1"/>
    <col min="11525" max="11526" width="13.85546875" style="122" customWidth="1"/>
    <col min="11527" max="11527" width="12" style="122" customWidth="1"/>
    <col min="11528" max="11528" width="9.7109375" style="122" customWidth="1"/>
    <col min="11529" max="11529" width="13.85546875" style="122" customWidth="1"/>
    <col min="11530" max="11530" width="13.28515625" style="122" customWidth="1"/>
    <col min="11531" max="11531" width="11.5703125" style="122" customWidth="1"/>
    <col min="11532" max="11532" width="15.28515625" style="122" customWidth="1"/>
    <col min="11533" max="11772" width="9.140625" style="122"/>
    <col min="11773" max="11773" width="17.7109375" style="122" customWidth="1"/>
    <col min="11774" max="11774" width="28.140625" style="122" customWidth="1"/>
    <col min="11775" max="11775" width="32.140625" style="122" customWidth="1"/>
    <col min="11776" max="11776" width="11.7109375" style="122" customWidth="1"/>
    <col min="11777" max="11777" width="13.7109375" style="122" customWidth="1"/>
    <col min="11778" max="11778" width="12.85546875" style="122" customWidth="1"/>
    <col min="11779" max="11779" width="10.85546875" style="122" customWidth="1"/>
    <col min="11780" max="11780" width="10.28515625" style="122" customWidth="1"/>
    <col min="11781" max="11782" width="13.85546875" style="122" customWidth="1"/>
    <col min="11783" max="11783" width="12" style="122" customWidth="1"/>
    <col min="11784" max="11784" width="9.7109375" style="122" customWidth="1"/>
    <col min="11785" max="11785" width="13.85546875" style="122" customWidth="1"/>
    <col min="11786" max="11786" width="13.28515625" style="122" customWidth="1"/>
    <col min="11787" max="11787" width="11.5703125" style="122" customWidth="1"/>
    <col min="11788" max="11788" width="15.28515625" style="122" customWidth="1"/>
    <col min="11789" max="12028" width="9.140625" style="122"/>
    <col min="12029" max="12029" width="17.7109375" style="122" customWidth="1"/>
    <col min="12030" max="12030" width="28.140625" style="122" customWidth="1"/>
    <col min="12031" max="12031" width="32.140625" style="122" customWidth="1"/>
    <col min="12032" max="12032" width="11.7109375" style="122" customWidth="1"/>
    <col min="12033" max="12033" width="13.7109375" style="122" customWidth="1"/>
    <col min="12034" max="12034" width="12.85546875" style="122" customWidth="1"/>
    <col min="12035" max="12035" width="10.85546875" style="122" customWidth="1"/>
    <col min="12036" max="12036" width="10.28515625" style="122" customWidth="1"/>
    <col min="12037" max="12038" width="13.85546875" style="122" customWidth="1"/>
    <col min="12039" max="12039" width="12" style="122" customWidth="1"/>
    <col min="12040" max="12040" width="9.7109375" style="122" customWidth="1"/>
    <col min="12041" max="12041" width="13.85546875" style="122" customWidth="1"/>
    <col min="12042" max="12042" width="13.28515625" style="122" customWidth="1"/>
    <col min="12043" max="12043" width="11.5703125" style="122" customWidth="1"/>
    <col min="12044" max="12044" width="15.28515625" style="122" customWidth="1"/>
    <col min="12045" max="12284" width="9.140625" style="122"/>
    <col min="12285" max="12285" width="17.7109375" style="122" customWidth="1"/>
    <col min="12286" max="12286" width="28.140625" style="122" customWidth="1"/>
    <col min="12287" max="12287" width="32.140625" style="122" customWidth="1"/>
    <col min="12288" max="12288" width="11.7109375" style="122" customWidth="1"/>
    <col min="12289" max="12289" width="13.7109375" style="122" customWidth="1"/>
    <col min="12290" max="12290" width="12.85546875" style="122" customWidth="1"/>
    <col min="12291" max="12291" width="10.85546875" style="122" customWidth="1"/>
    <col min="12292" max="12292" width="10.28515625" style="122" customWidth="1"/>
    <col min="12293" max="12294" width="13.85546875" style="122" customWidth="1"/>
    <col min="12295" max="12295" width="12" style="122" customWidth="1"/>
    <col min="12296" max="12296" width="9.7109375" style="122" customWidth="1"/>
    <col min="12297" max="12297" width="13.85546875" style="122" customWidth="1"/>
    <col min="12298" max="12298" width="13.28515625" style="122" customWidth="1"/>
    <col min="12299" max="12299" width="11.5703125" style="122" customWidth="1"/>
    <col min="12300" max="12300" width="15.28515625" style="122" customWidth="1"/>
    <col min="12301" max="12540" width="9.140625" style="122"/>
    <col min="12541" max="12541" width="17.7109375" style="122" customWidth="1"/>
    <col min="12542" max="12542" width="28.140625" style="122" customWidth="1"/>
    <col min="12543" max="12543" width="32.140625" style="122" customWidth="1"/>
    <col min="12544" max="12544" width="11.7109375" style="122" customWidth="1"/>
    <col min="12545" max="12545" width="13.7109375" style="122" customWidth="1"/>
    <col min="12546" max="12546" width="12.85546875" style="122" customWidth="1"/>
    <col min="12547" max="12547" width="10.85546875" style="122" customWidth="1"/>
    <col min="12548" max="12548" width="10.28515625" style="122" customWidth="1"/>
    <col min="12549" max="12550" width="13.85546875" style="122" customWidth="1"/>
    <col min="12551" max="12551" width="12" style="122" customWidth="1"/>
    <col min="12552" max="12552" width="9.7109375" style="122" customWidth="1"/>
    <col min="12553" max="12553" width="13.85546875" style="122" customWidth="1"/>
    <col min="12554" max="12554" width="13.28515625" style="122" customWidth="1"/>
    <col min="12555" max="12555" width="11.5703125" style="122" customWidth="1"/>
    <col min="12556" max="12556" width="15.28515625" style="122" customWidth="1"/>
    <col min="12557" max="12796" width="9.140625" style="122"/>
    <col min="12797" max="12797" width="17.7109375" style="122" customWidth="1"/>
    <col min="12798" max="12798" width="28.140625" style="122" customWidth="1"/>
    <col min="12799" max="12799" width="32.140625" style="122" customWidth="1"/>
    <col min="12800" max="12800" width="11.7109375" style="122" customWidth="1"/>
    <col min="12801" max="12801" width="13.7109375" style="122" customWidth="1"/>
    <col min="12802" max="12802" width="12.85546875" style="122" customWidth="1"/>
    <col min="12803" max="12803" width="10.85546875" style="122" customWidth="1"/>
    <col min="12804" max="12804" width="10.28515625" style="122" customWidth="1"/>
    <col min="12805" max="12806" width="13.85546875" style="122" customWidth="1"/>
    <col min="12807" max="12807" width="12" style="122" customWidth="1"/>
    <col min="12808" max="12808" width="9.7109375" style="122" customWidth="1"/>
    <col min="12809" max="12809" width="13.85546875" style="122" customWidth="1"/>
    <col min="12810" max="12810" width="13.28515625" style="122" customWidth="1"/>
    <col min="12811" max="12811" width="11.5703125" style="122" customWidth="1"/>
    <col min="12812" max="12812" width="15.28515625" style="122" customWidth="1"/>
    <col min="12813" max="13052" width="9.140625" style="122"/>
    <col min="13053" max="13053" width="17.7109375" style="122" customWidth="1"/>
    <col min="13054" max="13054" width="28.140625" style="122" customWidth="1"/>
    <col min="13055" max="13055" width="32.140625" style="122" customWidth="1"/>
    <col min="13056" max="13056" width="11.7109375" style="122" customWidth="1"/>
    <col min="13057" max="13057" width="13.7109375" style="122" customWidth="1"/>
    <col min="13058" max="13058" width="12.85546875" style="122" customWidth="1"/>
    <col min="13059" max="13059" width="10.85546875" style="122" customWidth="1"/>
    <col min="13060" max="13060" width="10.28515625" style="122" customWidth="1"/>
    <col min="13061" max="13062" width="13.85546875" style="122" customWidth="1"/>
    <col min="13063" max="13063" width="12" style="122" customWidth="1"/>
    <col min="13064" max="13064" width="9.7109375" style="122" customWidth="1"/>
    <col min="13065" max="13065" width="13.85546875" style="122" customWidth="1"/>
    <col min="13066" max="13066" width="13.28515625" style="122" customWidth="1"/>
    <col min="13067" max="13067" width="11.5703125" style="122" customWidth="1"/>
    <col min="13068" max="13068" width="15.28515625" style="122" customWidth="1"/>
    <col min="13069" max="13308" width="9.140625" style="122"/>
    <col min="13309" max="13309" width="17.7109375" style="122" customWidth="1"/>
    <col min="13310" max="13310" width="28.140625" style="122" customWidth="1"/>
    <col min="13311" max="13311" width="32.140625" style="122" customWidth="1"/>
    <col min="13312" max="13312" width="11.7109375" style="122" customWidth="1"/>
    <col min="13313" max="13313" width="13.7109375" style="122" customWidth="1"/>
    <col min="13314" max="13314" width="12.85546875" style="122" customWidth="1"/>
    <col min="13315" max="13315" width="10.85546875" style="122" customWidth="1"/>
    <col min="13316" max="13316" width="10.28515625" style="122" customWidth="1"/>
    <col min="13317" max="13318" width="13.85546875" style="122" customWidth="1"/>
    <col min="13319" max="13319" width="12" style="122" customWidth="1"/>
    <col min="13320" max="13320" width="9.7109375" style="122" customWidth="1"/>
    <col min="13321" max="13321" width="13.85546875" style="122" customWidth="1"/>
    <col min="13322" max="13322" width="13.28515625" style="122" customWidth="1"/>
    <col min="13323" max="13323" width="11.5703125" style="122" customWidth="1"/>
    <col min="13324" max="13324" width="15.28515625" style="122" customWidth="1"/>
    <col min="13325" max="13564" width="9.140625" style="122"/>
    <col min="13565" max="13565" width="17.7109375" style="122" customWidth="1"/>
    <col min="13566" max="13566" width="28.140625" style="122" customWidth="1"/>
    <col min="13567" max="13567" width="32.140625" style="122" customWidth="1"/>
    <col min="13568" max="13568" width="11.7109375" style="122" customWidth="1"/>
    <col min="13569" max="13569" width="13.7109375" style="122" customWidth="1"/>
    <col min="13570" max="13570" width="12.85546875" style="122" customWidth="1"/>
    <col min="13571" max="13571" width="10.85546875" style="122" customWidth="1"/>
    <col min="13572" max="13572" width="10.28515625" style="122" customWidth="1"/>
    <col min="13573" max="13574" width="13.85546875" style="122" customWidth="1"/>
    <col min="13575" max="13575" width="12" style="122" customWidth="1"/>
    <col min="13576" max="13576" width="9.7109375" style="122" customWidth="1"/>
    <col min="13577" max="13577" width="13.85546875" style="122" customWidth="1"/>
    <col min="13578" max="13578" width="13.28515625" style="122" customWidth="1"/>
    <col min="13579" max="13579" width="11.5703125" style="122" customWidth="1"/>
    <col min="13580" max="13580" width="15.28515625" style="122" customWidth="1"/>
    <col min="13581" max="13820" width="9.140625" style="122"/>
    <col min="13821" max="13821" width="17.7109375" style="122" customWidth="1"/>
    <col min="13822" max="13822" width="28.140625" style="122" customWidth="1"/>
    <col min="13823" max="13823" width="32.140625" style="122" customWidth="1"/>
    <col min="13824" max="13824" width="11.7109375" style="122" customWidth="1"/>
    <col min="13825" max="13825" width="13.7109375" style="122" customWidth="1"/>
    <col min="13826" max="13826" width="12.85546875" style="122" customWidth="1"/>
    <col min="13827" max="13827" width="10.85546875" style="122" customWidth="1"/>
    <col min="13828" max="13828" width="10.28515625" style="122" customWidth="1"/>
    <col min="13829" max="13830" width="13.85546875" style="122" customWidth="1"/>
    <col min="13831" max="13831" width="12" style="122" customWidth="1"/>
    <col min="13832" max="13832" width="9.7109375" style="122" customWidth="1"/>
    <col min="13833" max="13833" width="13.85546875" style="122" customWidth="1"/>
    <col min="13834" max="13834" width="13.28515625" style="122" customWidth="1"/>
    <col min="13835" max="13835" width="11.5703125" style="122" customWidth="1"/>
    <col min="13836" max="13836" width="15.28515625" style="122" customWidth="1"/>
    <col min="13837" max="14076" width="9.140625" style="122"/>
    <col min="14077" max="14077" width="17.7109375" style="122" customWidth="1"/>
    <col min="14078" max="14078" width="28.140625" style="122" customWidth="1"/>
    <col min="14079" max="14079" width="32.140625" style="122" customWidth="1"/>
    <col min="14080" max="14080" width="11.7109375" style="122" customWidth="1"/>
    <col min="14081" max="14081" width="13.7109375" style="122" customWidth="1"/>
    <col min="14082" max="14082" width="12.85546875" style="122" customWidth="1"/>
    <col min="14083" max="14083" width="10.85546875" style="122" customWidth="1"/>
    <col min="14084" max="14084" width="10.28515625" style="122" customWidth="1"/>
    <col min="14085" max="14086" width="13.85546875" style="122" customWidth="1"/>
    <col min="14087" max="14087" width="12" style="122" customWidth="1"/>
    <col min="14088" max="14088" width="9.7109375" style="122" customWidth="1"/>
    <col min="14089" max="14089" width="13.85546875" style="122" customWidth="1"/>
    <col min="14090" max="14090" width="13.28515625" style="122" customWidth="1"/>
    <col min="14091" max="14091" width="11.5703125" style="122" customWidth="1"/>
    <col min="14092" max="14092" width="15.28515625" style="122" customWidth="1"/>
    <col min="14093" max="14332" width="9.140625" style="122"/>
    <col min="14333" max="14333" width="17.7109375" style="122" customWidth="1"/>
    <col min="14334" max="14334" width="28.140625" style="122" customWidth="1"/>
    <col min="14335" max="14335" width="32.140625" style="122" customWidth="1"/>
    <col min="14336" max="14336" width="11.7109375" style="122" customWidth="1"/>
    <col min="14337" max="14337" width="13.7109375" style="122" customWidth="1"/>
    <col min="14338" max="14338" width="12.85546875" style="122" customWidth="1"/>
    <col min="14339" max="14339" width="10.85546875" style="122" customWidth="1"/>
    <col min="14340" max="14340" width="10.28515625" style="122" customWidth="1"/>
    <col min="14341" max="14342" width="13.85546875" style="122" customWidth="1"/>
    <col min="14343" max="14343" width="12" style="122" customWidth="1"/>
    <col min="14344" max="14344" width="9.7109375" style="122" customWidth="1"/>
    <col min="14345" max="14345" width="13.85546875" style="122" customWidth="1"/>
    <col min="14346" max="14346" width="13.28515625" style="122" customWidth="1"/>
    <col min="14347" max="14347" width="11.5703125" style="122" customWidth="1"/>
    <col min="14348" max="14348" width="15.28515625" style="122" customWidth="1"/>
    <col min="14349" max="14588" width="9.140625" style="122"/>
    <col min="14589" max="14589" width="17.7109375" style="122" customWidth="1"/>
    <col min="14590" max="14590" width="28.140625" style="122" customWidth="1"/>
    <col min="14591" max="14591" width="32.140625" style="122" customWidth="1"/>
    <col min="14592" max="14592" width="11.7109375" style="122" customWidth="1"/>
    <col min="14593" max="14593" width="13.7109375" style="122" customWidth="1"/>
    <col min="14594" max="14594" width="12.85546875" style="122" customWidth="1"/>
    <col min="14595" max="14595" width="10.85546875" style="122" customWidth="1"/>
    <col min="14596" max="14596" width="10.28515625" style="122" customWidth="1"/>
    <col min="14597" max="14598" width="13.85546875" style="122" customWidth="1"/>
    <col min="14599" max="14599" width="12" style="122" customWidth="1"/>
    <col min="14600" max="14600" width="9.7109375" style="122" customWidth="1"/>
    <col min="14601" max="14601" width="13.85546875" style="122" customWidth="1"/>
    <col min="14602" max="14602" width="13.28515625" style="122" customWidth="1"/>
    <col min="14603" max="14603" width="11.5703125" style="122" customWidth="1"/>
    <col min="14604" max="14604" width="15.28515625" style="122" customWidth="1"/>
    <col min="14605" max="14844" width="9.140625" style="122"/>
    <col min="14845" max="14845" width="17.7109375" style="122" customWidth="1"/>
    <col min="14846" max="14846" width="28.140625" style="122" customWidth="1"/>
    <col min="14847" max="14847" width="32.140625" style="122" customWidth="1"/>
    <col min="14848" max="14848" width="11.7109375" style="122" customWidth="1"/>
    <col min="14849" max="14849" width="13.7109375" style="122" customWidth="1"/>
    <col min="14850" max="14850" width="12.85546875" style="122" customWidth="1"/>
    <col min="14851" max="14851" width="10.85546875" style="122" customWidth="1"/>
    <col min="14852" max="14852" width="10.28515625" style="122" customWidth="1"/>
    <col min="14853" max="14854" width="13.85546875" style="122" customWidth="1"/>
    <col min="14855" max="14855" width="12" style="122" customWidth="1"/>
    <col min="14856" max="14856" width="9.7109375" style="122" customWidth="1"/>
    <col min="14857" max="14857" width="13.85546875" style="122" customWidth="1"/>
    <col min="14858" max="14858" width="13.28515625" style="122" customWidth="1"/>
    <col min="14859" max="14859" width="11.5703125" style="122" customWidth="1"/>
    <col min="14860" max="14860" width="15.28515625" style="122" customWidth="1"/>
    <col min="14861" max="15100" width="9.140625" style="122"/>
    <col min="15101" max="15101" width="17.7109375" style="122" customWidth="1"/>
    <col min="15102" max="15102" width="28.140625" style="122" customWidth="1"/>
    <col min="15103" max="15103" width="32.140625" style="122" customWidth="1"/>
    <col min="15104" max="15104" width="11.7109375" style="122" customWidth="1"/>
    <col min="15105" max="15105" width="13.7109375" style="122" customWidth="1"/>
    <col min="15106" max="15106" width="12.85546875" style="122" customWidth="1"/>
    <col min="15107" max="15107" width="10.85546875" style="122" customWidth="1"/>
    <col min="15108" max="15108" width="10.28515625" style="122" customWidth="1"/>
    <col min="15109" max="15110" width="13.85546875" style="122" customWidth="1"/>
    <col min="15111" max="15111" width="12" style="122" customWidth="1"/>
    <col min="15112" max="15112" width="9.7109375" style="122" customWidth="1"/>
    <col min="15113" max="15113" width="13.85546875" style="122" customWidth="1"/>
    <col min="15114" max="15114" width="13.28515625" style="122" customWidth="1"/>
    <col min="15115" max="15115" width="11.5703125" style="122" customWidth="1"/>
    <col min="15116" max="15116" width="15.28515625" style="122" customWidth="1"/>
    <col min="15117" max="15356" width="9.140625" style="122"/>
    <col min="15357" max="15357" width="17.7109375" style="122" customWidth="1"/>
    <col min="15358" max="15358" width="28.140625" style="122" customWidth="1"/>
    <col min="15359" max="15359" width="32.140625" style="122" customWidth="1"/>
    <col min="15360" max="15360" width="11.7109375" style="122" customWidth="1"/>
    <col min="15361" max="15361" width="13.7109375" style="122" customWidth="1"/>
    <col min="15362" max="15362" width="12.85546875" style="122" customWidth="1"/>
    <col min="15363" max="15363" width="10.85546875" style="122" customWidth="1"/>
    <col min="15364" max="15364" width="10.28515625" style="122" customWidth="1"/>
    <col min="15365" max="15366" width="13.85546875" style="122" customWidth="1"/>
    <col min="15367" max="15367" width="12" style="122" customWidth="1"/>
    <col min="15368" max="15368" width="9.7109375" style="122" customWidth="1"/>
    <col min="15369" max="15369" width="13.85546875" style="122" customWidth="1"/>
    <col min="15370" max="15370" width="13.28515625" style="122" customWidth="1"/>
    <col min="15371" max="15371" width="11.5703125" style="122" customWidth="1"/>
    <col min="15372" max="15372" width="15.28515625" style="122" customWidth="1"/>
    <col min="15373" max="15612" width="9.140625" style="122"/>
    <col min="15613" max="15613" width="17.7109375" style="122" customWidth="1"/>
    <col min="15614" max="15614" width="28.140625" style="122" customWidth="1"/>
    <col min="15615" max="15615" width="32.140625" style="122" customWidth="1"/>
    <col min="15616" max="15616" width="11.7109375" style="122" customWidth="1"/>
    <col min="15617" max="15617" width="13.7109375" style="122" customWidth="1"/>
    <col min="15618" max="15618" width="12.85546875" style="122" customWidth="1"/>
    <col min="15619" max="15619" width="10.85546875" style="122" customWidth="1"/>
    <col min="15620" max="15620" width="10.28515625" style="122" customWidth="1"/>
    <col min="15621" max="15622" width="13.85546875" style="122" customWidth="1"/>
    <col min="15623" max="15623" width="12" style="122" customWidth="1"/>
    <col min="15624" max="15624" width="9.7109375" style="122" customWidth="1"/>
    <col min="15625" max="15625" width="13.85546875" style="122" customWidth="1"/>
    <col min="15626" max="15626" width="13.28515625" style="122" customWidth="1"/>
    <col min="15627" max="15627" width="11.5703125" style="122" customWidth="1"/>
    <col min="15628" max="15628" width="15.28515625" style="122" customWidth="1"/>
    <col min="15629" max="15868" width="9.140625" style="122"/>
    <col min="15869" max="15869" width="17.7109375" style="122" customWidth="1"/>
    <col min="15870" max="15870" width="28.140625" style="122" customWidth="1"/>
    <col min="15871" max="15871" width="32.140625" style="122" customWidth="1"/>
    <col min="15872" max="15872" width="11.7109375" style="122" customWidth="1"/>
    <col min="15873" max="15873" width="13.7109375" style="122" customWidth="1"/>
    <col min="15874" max="15874" width="12.85546875" style="122" customWidth="1"/>
    <col min="15875" max="15875" width="10.85546875" style="122" customWidth="1"/>
    <col min="15876" max="15876" width="10.28515625" style="122" customWidth="1"/>
    <col min="15877" max="15878" width="13.85546875" style="122" customWidth="1"/>
    <col min="15879" max="15879" width="12" style="122" customWidth="1"/>
    <col min="15880" max="15880" width="9.7109375" style="122" customWidth="1"/>
    <col min="15881" max="15881" width="13.85546875" style="122" customWidth="1"/>
    <col min="15882" max="15882" width="13.28515625" style="122" customWidth="1"/>
    <col min="15883" max="15883" width="11.5703125" style="122" customWidth="1"/>
    <col min="15884" max="15884" width="15.28515625" style="122" customWidth="1"/>
    <col min="15885" max="16124" width="9.140625" style="122"/>
    <col min="16125" max="16125" width="17.7109375" style="122" customWidth="1"/>
    <col min="16126" max="16126" width="28.140625" style="122" customWidth="1"/>
    <col min="16127" max="16127" width="32.140625" style="122" customWidth="1"/>
    <col min="16128" max="16128" width="11.7109375" style="122" customWidth="1"/>
    <col min="16129" max="16129" width="13.7109375" style="122" customWidth="1"/>
    <col min="16130" max="16130" width="12.85546875" style="122" customWidth="1"/>
    <col min="16131" max="16131" width="10.85546875" style="122" customWidth="1"/>
    <col min="16132" max="16132" width="10.28515625" style="122" customWidth="1"/>
    <col min="16133" max="16134" width="13.85546875" style="122" customWidth="1"/>
    <col min="16135" max="16135" width="12" style="122" customWidth="1"/>
    <col min="16136" max="16136" width="9.7109375" style="122" customWidth="1"/>
    <col min="16137" max="16137" width="13.85546875" style="122" customWidth="1"/>
    <col min="16138" max="16138" width="13.28515625" style="122" customWidth="1"/>
    <col min="16139" max="16139" width="11.5703125" style="122" customWidth="1"/>
    <col min="16140" max="16140" width="15.28515625" style="122" customWidth="1"/>
    <col min="16141" max="16384" width="9.140625" style="122"/>
  </cols>
  <sheetData>
    <row r="1" spans="1:11" x14ac:dyDescent="0.25">
      <c r="J1" s="543" t="s">
        <v>1228</v>
      </c>
      <c r="K1" s="543"/>
    </row>
    <row r="2" spans="1:11" ht="51.75" customHeight="1" x14ac:dyDescent="0.3">
      <c r="A2" s="531"/>
      <c r="B2" s="531"/>
      <c r="C2" s="531"/>
      <c r="I2" s="532" t="s">
        <v>1194</v>
      </c>
      <c r="J2" s="532"/>
      <c r="K2" s="532"/>
    </row>
    <row r="3" spans="1:11" s="289" customFormat="1" ht="48" customHeight="1" x14ac:dyDescent="0.3">
      <c r="A3" s="506" t="s">
        <v>1197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</row>
    <row r="4" spans="1:11" s="289" customFormat="1" ht="18.75" x14ac:dyDescent="0.3">
      <c r="A4" s="290"/>
      <c r="B4" s="290"/>
      <c r="C4" s="290"/>
      <c r="D4" s="291"/>
      <c r="E4" s="291"/>
      <c r="F4" s="291"/>
      <c r="G4" s="291"/>
      <c r="I4" s="534" t="s">
        <v>549</v>
      </c>
      <c r="J4" s="534"/>
      <c r="K4" s="534"/>
    </row>
    <row r="5" spans="1:11" s="292" customFormat="1" ht="12.75" customHeight="1" x14ac:dyDescent="0.2">
      <c r="A5" s="544" t="s">
        <v>674</v>
      </c>
      <c r="B5" s="544" t="s">
        <v>675</v>
      </c>
      <c r="C5" s="535" t="s">
        <v>676</v>
      </c>
      <c r="D5" s="522" t="s">
        <v>1198</v>
      </c>
      <c r="E5" s="523"/>
      <c r="F5" s="523"/>
      <c r="G5" s="524"/>
      <c r="H5" s="522" t="s">
        <v>1199</v>
      </c>
      <c r="I5" s="523"/>
      <c r="J5" s="523"/>
      <c r="K5" s="524"/>
    </row>
    <row r="6" spans="1:11" s="292" customFormat="1" ht="12.75" x14ac:dyDescent="0.2">
      <c r="A6" s="545"/>
      <c r="B6" s="547"/>
      <c r="C6" s="535"/>
      <c r="D6" s="520" t="s">
        <v>555</v>
      </c>
      <c r="E6" s="522" t="s">
        <v>677</v>
      </c>
      <c r="F6" s="523"/>
      <c r="G6" s="524"/>
      <c r="H6" s="520" t="s">
        <v>555</v>
      </c>
      <c r="I6" s="522" t="s">
        <v>677</v>
      </c>
      <c r="J6" s="523"/>
      <c r="K6" s="524"/>
    </row>
    <row r="7" spans="1:11" s="292" customFormat="1" ht="57" customHeight="1" x14ac:dyDescent="0.2">
      <c r="A7" s="546"/>
      <c r="B7" s="548"/>
      <c r="C7" s="535"/>
      <c r="D7" s="521"/>
      <c r="E7" s="320" t="s">
        <v>678</v>
      </c>
      <c r="F7" s="293" t="s">
        <v>679</v>
      </c>
      <c r="G7" s="293" t="s">
        <v>680</v>
      </c>
      <c r="H7" s="521"/>
      <c r="I7" s="293" t="s">
        <v>678</v>
      </c>
      <c r="J7" s="293" t="s">
        <v>679</v>
      </c>
      <c r="K7" s="293" t="s">
        <v>680</v>
      </c>
    </row>
    <row r="8" spans="1:11" s="296" customFormat="1" ht="99.75" customHeight="1" x14ac:dyDescent="0.2">
      <c r="A8" s="537" t="s">
        <v>698</v>
      </c>
      <c r="B8" s="349" t="s">
        <v>699</v>
      </c>
      <c r="C8" s="349" t="s">
        <v>700</v>
      </c>
      <c r="D8" s="295">
        <f>E8+F8+G8</f>
        <v>420</v>
      </c>
      <c r="E8" s="295">
        <v>0</v>
      </c>
      <c r="F8" s="295">
        <v>0</v>
      </c>
      <c r="G8" s="295">
        <v>420</v>
      </c>
      <c r="H8" s="295">
        <f>I8+J8+K8</f>
        <v>420</v>
      </c>
      <c r="I8" s="295">
        <v>0</v>
      </c>
      <c r="J8" s="295">
        <v>0</v>
      </c>
      <c r="K8" s="295">
        <v>420</v>
      </c>
    </row>
    <row r="9" spans="1:11" s="296" customFormat="1" ht="99.75" customHeight="1" x14ac:dyDescent="0.2">
      <c r="A9" s="538"/>
      <c r="B9" s="349" t="s">
        <v>1222</v>
      </c>
      <c r="C9" s="349" t="s">
        <v>1221</v>
      </c>
      <c r="D9" s="295">
        <f>E9+F9+G9</f>
        <v>2773.2</v>
      </c>
      <c r="E9" s="295">
        <v>2773.2</v>
      </c>
      <c r="F9" s="295">
        <v>0</v>
      </c>
      <c r="G9" s="295">
        <v>0</v>
      </c>
      <c r="H9" s="295">
        <f>I9+J9+K9</f>
        <v>4358.6000000000004</v>
      </c>
      <c r="I9" s="295">
        <v>4358.6000000000004</v>
      </c>
      <c r="J9" s="295">
        <v>0</v>
      </c>
      <c r="K9" s="295">
        <v>0</v>
      </c>
    </row>
    <row r="10" spans="1:11" s="296" customFormat="1" ht="91.5" customHeight="1" x14ac:dyDescent="0.2">
      <c r="A10" s="542" t="s">
        <v>909</v>
      </c>
      <c r="B10" s="422" t="s">
        <v>748</v>
      </c>
      <c r="C10" s="294" t="s">
        <v>1185</v>
      </c>
      <c r="D10" s="295">
        <f>E10+F10+G10</f>
        <v>1514.4</v>
      </c>
      <c r="E10" s="295">
        <v>0</v>
      </c>
      <c r="F10" s="295">
        <v>1514.4</v>
      </c>
      <c r="G10" s="295">
        <v>0</v>
      </c>
      <c r="H10" s="295">
        <v>1594.1</v>
      </c>
      <c r="I10" s="295">
        <v>0</v>
      </c>
      <c r="J10" s="295">
        <v>1594.1</v>
      </c>
      <c r="K10" s="295">
        <v>0</v>
      </c>
    </row>
    <row r="11" spans="1:11" s="296" customFormat="1" ht="180.75" customHeight="1" x14ac:dyDescent="0.2">
      <c r="A11" s="542"/>
      <c r="B11" s="422" t="s">
        <v>936</v>
      </c>
      <c r="C11" s="349" t="s">
        <v>1184</v>
      </c>
      <c r="D11" s="295">
        <f>E11+F11+G11</f>
        <v>2107.8000000000002</v>
      </c>
      <c r="E11" s="295">
        <v>0</v>
      </c>
      <c r="F11" s="295">
        <v>2107.8000000000002</v>
      </c>
      <c r="G11" s="295">
        <v>0</v>
      </c>
      <c r="H11" s="295">
        <f>I11+J11+K11</f>
        <v>2107.8000000000002</v>
      </c>
      <c r="I11" s="295">
        <v>0</v>
      </c>
      <c r="J11" s="295">
        <v>2107.8000000000002</v>
      </c>
      <c r="K11" s="295">
        <v>0</v>
      </c>
    </row>
    <row r="12" spans="1:11" s="292" customFormat="1" ht="27" customHeight="1" x14ac:dyDescent="0.2">
      <c r="A12" s="539" t="s">
        <v>555</v>
      </c>
      <c r="B12" s="540"/>
      <c r="C12" s="541"/>
      <c r="D12" s="297">
        <f>D8+D10+D11+D9</f>
        <v>6815.4</v>
      </c>
      <c r="E12" s="297">
        <f t="shared" ref="E12:K12" si="0">E8+E10+E11+E9</f>
        <v>2773.2</v>
      </c>
      <c r="F12" s="297">
        <f t="shared" si="0"/>
        <v>3622.2000000000003</v>
      </c>
      <c r="G12" s="297">
        <f t="shared" si="0"/>
        <v>420</v>
      </c>
      <c r="H12" s="297">
        <f t="shared" si="0"/>
        <v>8480.5</v>
      </c>
      <c r="I12" s="297">
        <f t="shared" si="0"/>
        <v>4358.6000000000004</v>
      </c>
      <c r="J12" s="297">
        <f t="shared" si="0"/>
        <v>3701.9</v>
      </c>
      <c r="K12" s="297">
        <f t="shared" si="0"/>
        <v>420</v>
      </c>
    </row>
    <row r="14" spans="1:11" ht="18.75" x14ac:dyDescent="0.3">
      <c r="D14" s="298"/>
      <c r="E14" s="298"/>
      <c r="F14" s="298"/>
      <c r="G14" s="298"/>
      <c r="H14" s="299"/>
      <c r="I14" s="299"/>
    </row>
    <row r="15" spans="1:11" ht="18.75" x14ac:dyDescent="0.3">
      <c r="D15" s="298"/>
      <c r="E15" s="298"/>
      <c r="F15" s="298"/>
      <c r="G15" s="298"/>
      <c r="H15" s="299"/>
      <c r="I15" s="299"/>
    </row>
    <row r="16" spans="1:11" ht="18.75" x14ac:dyDescent="0.3">
      <c r="D16" s="300"/>
      <c r="E16" s="298"/>
      <c r="F16" s="298"/>
      <c r="G16" s="301"/>
      <c r="H16" s="299"/>
      <c r="I16" s="302"/>
    </row>
    <row r="17" spans="4:9" ht="18.75" x14ac:dyDescent="0.3">
      <c r="D17" s="298"/>
      <c r="E17" s="298"/>
      <c r="F17" s="298"/>
      <c r="G17" s="298"/>
      <c r="H17" s="299"/>
      <c r="I17" s="299"/>
    </row>
    <row r="18" spans="4:9" ht="18.75" x14ac:dyDescent="0.3">
      <c r="D18" s="298"/>
      <c r="E18" s="298"/>
      <c r="F18" s="298"/>
      <c r="G18" s="298"/>
      <c r="H18" s="299"/>
      <c r="I18" s="299"/>
    </row>
    <row r="19" spans="4:9" x14ac:dyDescent="0.25">
      <c r="D19" s="134"/>
      <c r="E19" s="134"/>
      <c r="F19" s="134"/>
      <c r="G19" s="134"/>
      <c r="H19" s="126"/>
      <c r="I19" s="126"/>
    </row>
    <row r="20" spans="4:9" x14ac:dyDescent="0.25">
      <c r="D20" s="134"/>
      <c r="E20" s="134"/>
      <c r="F20" s="134"/>
      <c r="G20" s="134"/>
      <c r="H20" s="126"/>
      <c r="I20" s="126"/>
    </row>
    <row r="21" spans="4:9" x14ac:dyDescent="0.25">
      <c r="D21" s="134"/>
      <c r="E21" s="134"/>
      <c r="F21" s="134"/>
      <c r="G21" s="134"/>
      <c r="H21" s="126"/>
      <c r="I21" s="126"/>
    </row>
    <row r="22" spans="4:9" x14ac:dyDescent="0.25">
      <c r="D22" s="134"/>
      <c r="E22" s="134"/>
      <c r="F22" s="134"/>
      <c r="G22" s="134"/>
      <c r="H22" s="126"/>
      <c r="I22" s="126"/>
    </row>
  </sheetData>
  <mergeCells count="17">
    <mergeCell ref="I6:K6"/>
    <mergeCell ref="A8:A9"/>
    <mergeCell ref="A12:C12"/>
    <mergeCell ref="A10:A11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  <mergeCell ref="H6:H7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C28" sqref="C28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7" width="9.140625" style="3"/>
    <col min="238" max="238" width="7.7109375" style="3" customWidth="1"/>
    <col min="239" max="239" width="59.42578125" style="3" customWidth="1"/>
    <col min="240" max="240" width="26.28515625" style="3" customWidth="1"/>
    <col min="241" max="243" width="0" style="3" hidden="1" customWidth="1"/>
    <col min="244" max="244" width="12.85546875" style="3" bestFit="1" customWidth="1"/>
    <col min="245" max="245" width="10.85546875" style="3" bestFit="1" customWidth="1"/>
    <col min="246" max="246" width="9.5703125" style="3" bestFit="1" customWidth="1"/>
    <col min="247" max="493" width="9.140625" style="3"/>
    <col min="494" max="494" width="7.7109375" style="3" customWidth="1"/>
    <col min="495" max="495" width="59.42578125" style="3" customWidth="1"/>
    <col min="496" max="496" width="26.28515625" style="3" customWidth="1"/>
    <col min="497" max="499" width="0" style="3" hidden="1" customWidth="1"/>
    <col min="500" max="500" width="12.85546875" style="3" bestFit="1" customWidth="1"/>
    <col min="501" max="501" width="10.85546875" style="3" bestFit="1" customWidth="1"/>
    <col min="502" max="502" width="9.5703125" style="3" bestFit="1" customWidth="1"/>
    <col min="503" max="749" width="9.140625" style="3"/>
    <col min="750" max="750" width="7.7109375" style="3" customWidth="1"/>
    <col min="751" max="751" width="59.42578125" style="3" customWidth="1"/>
    <col min="752" max="752" width="26.28515625" style="3" customWidth="1"/>
    <col min="753" max="755" width="0" style="3" hidden="1" customWidth="1"/>
    <col min="756" max="756" width="12.85546875" style="3" bestFit="1" customWidth="1"/>
    <col min="757" max="757" width="10.85546875" style="3" bestFit="1" customWidth="1"/>
    <col min="758" max="758" width="9.5703125" style="3" bestFit="1" customWidth="1"/>
    <col min="759" max="1005" width="9.140625" style="3"/>
    <col min="1006" max="1006" width="7.7109375" style="3" customWidth="1"/>
    <col min="1007" max="1007" width="59.42578125" style="3" customWidth="1"/>
    <col min="1008" max="1008" width="26.28515625" style="3" customWidth="1"/>
    <col min="1009" max="1011" width="0" style="3" hidden="1" customWidth="1"/>
    <col min="1012" max="1012" width="12.85546875" style="3" bestFit="1" customWidth="1"/>
    <col min="1013" max="1013" width="10.85546875" style="3" bestFit="1" customWidth="1"/>
    <col min="1014" max="1014" width="9.5703125" style="3" bestFit="1" customWidth="1"/>
    <col min="1015" max="1261" width="9.140625" style="3"/>
    <col min="1262" max="1262" width="7.7109375" style="3" customWidth="1"/>
    <col min="1263" max="1263" width="59.42578125" style="3" customWidth="1"/>
    <col min="1264" max="1264" width="26.28515625" style="3" customWidth="1"/>
    <col min="1265" max="1267" width="0" style="3" hidden="1" customWidth="1"/>
    <col min="1268" max="1268" width="12.85546875" style="3" bestFit="1" customWidth="1"/>
    <col min="1269" max="1269" width="10.85546875" style="3" bestFit="1" customWidth="1"/>
    <col min="1270" max="1270" width="9.5703125" style="3" bestFit="1" customWidth="1"/>
    <col min="1271" max="1517" width="9.140625" style="3"/>
    <col min="1518" max="1518" width="7.7109375" style="3" customWidth="1"/>
    <col min="1519" max="1519" width="59.42578125" style="3" customWidth="1"/>
    <col min="1520" max="1520" width="26.28515625" style="3" customWidth="1"/>
    <col min="1521" max="1523" width="0" style="3" hidden="1" customWidth="1"/>
    <col min="1524" max="1524" width="12.85546875" style="3" bestFit="1" customWidth="1"/>
    <col min="1525" max="1525" width="10.85546875" style="3" bestFit="1" customWidth="1"/>
    <col min="1526" max="1526" width="9.5703125" style="3" bestFit="1" customWidth="1"/>
    <col min="1527" max="1773" width="9.140625" style="3"/>
    <col min="1774" max="1774" width="7.7109375" style="3" customWidth="1"/>
    <col min="1775" max="1775" width="59.42578125" style="3" customWidth="1"/>
    <col min="1776" max="1776" width="26.28515625" style="3" customWidth="1"/>
    <col min="1777" max="1779" width="0" style="3" hidden="1" customWidth="1"/>
    <col min="1780" max="1780" width="12.85546875" style="3" bestFit="1" customWidth="1"/>
    <col min="1781" max="1781" width="10.85546875" style="3" bestFit="1" customWidth="1"/>
    <col min="1782" max="1782" width="9.5703125" style="3" bestFit="1" customWidth="1"/>
    <col min="1783" max="2029" width="9.140625" style="3"/>
    <col min="2030" max="2030" width="7.7109375" style="3" customWidth="1"/>
    <col min="2031" max="2031" width="59.42578125" style="3" customWidth="1"/>
    <col min="2032" max="2032" width="26.28515625" style="3" customWidth="1"/>
    <col min="2033" max="2035" width="0" style="3" hidden="1" customWidth="1"/>
    <col min="2036" max="2036" width="12.85546875" style="3" bestFit="1" customWidth="1"/>
    <col min="2037" max="2037" width="10.85546875" style="3" bestFit="1" customWidth="1"/>
    <col min="2038" max="2038" width="9.5703125" style="3" bestFit="1" customWidth="1"/>
    <col min="2039" max="2285" width="9.140625" style="3"/>
    <col min="2286" max="2286" width="7.7109375" style="3" customWidth="1"/>
    <col min="2287" max="2287" width="59.42578125" style="3" customWidth="1"/>
    <col min="2288" max="2288" width="26.28515625" style="3" customWidth="1"/>
    <col min="2289" max="2291" width="0" style="3" hidden="1" customWidth="1"/>
    <col min="2292" max="2292" width="12.85546875" style="3" bestFit="1" customWidth="1"/>
    <col min="2293" max="2293" width="10.85546875" style="3" bestFit="1" customWidth="1"/>
    <col min="2294" max="2294" width="9.5703125" style="3" bestFit="1" customWidth="1"/>
    <col min="2295" max="2541" width="9.140625" style="3"/>
    <col min="2542" max="2542" width="7.7109375" style="3" customWidth="1"/>
    <col min="2543" max="2543" width="59.42578125" style="3" customWidth="1"/>
    <col min="2544" max="2544" width="26.28515625" style="3" customWidth="1"/>
    <col min="2545" max="2547" width="0" style="3" hidden="1" customWidth="1"/>
    <col min="2548" max="2548" width="12.85546875" style="3" bestFit="1" customWidth="1"/>
    <col min="2549" max="2549" width="10.85546875" style="3" bestFit="1" customWidth="1"/>
    <col min="2550" max="2550" width="9.5703125" style="3" bestFit="1" customWidth="1"/>
    <col min="2551" max="2797" width="9.140625" style="3"/>
    <col min="2798" max="2798" width="7.7109375" style="3" customWidth="1"/>
    <col min="2799" max="2799" width="59.42578125" style="3" customWidth="1"/>
    <col min="2800" max="2800" width="26.28515625" style="3" customWidth="1"/>
    <col min="2801" max="2803" width="0" style="3" hidden="1" customWidth="1"/>
    <col min="2804" max="2804" width="12.85546875" style="3" bestFit="1" customWidth="1"/>
    <col min="2805" max="2805" width="10.85546875" style="3" bestFit="1" customWidth="1"/>
    <col min="2806" max="2806" width="9.5703125" style="3" bestFit="1" customWidth="1"/>
    <col min="2807" max="3053" width="9.140625" style="3"/>
    <col min="3054" max="3054" width="7.7109375" style="3" customWidth="1"/>
    <col min="3055" max="3055" width="59.42578125" style="3" customWidth="1"/>
    <col min="3056" max="3056" width="26.28515625" style="3" customWidth="1"/>
    <col min="3057" max="3059" width="0" style="3" hidden="1" customWidth="1"/>
    <col min="3060" max="3060" width="12.85546875" style="3" bestFit="1" customWidth="1"/>
    <col min="3061" max="3061" width="10.85546875" style="3" bestFit="1" customWidth="1"/>
    <col min="3062" max="3062" width="9.5703125" style="3" bestFit="1" customWidth="1"/>
    <col min="3063" max="3309" width="9.140625" style="3"/>
    <col min="3310" max="3310" width="7.7109375" style="3" customWidth="1"/>
    <col min="3311" max="3311" width="59.42578125" style="3" customWidth="1"/>
    <col min="3312" max="3312" width="26.28515625" style="3" customWidth="1"/>
    <col min="3313" max="3315" width="0" style="3" hidden="1" customWidth="1"/>
    <col min="3316" max="3316" width="12.85546875" style="3" bestFit="1" customWidth="1"/>
    <col min="3317" max="3317" width="10.85546875" style="3" bestFit="1" customWidth="1"/>
    <col min="3318" max="3318" width="9.5703125" style="3" bestFit="1" customWidth="1"/>
    <col min="3319" max="3565" width="9.140625" style="3"/>
    <col min="3566" max="3566" width="7.7109375" style="3" customWidth="1"/>
    <col min="3567" max="3567" width="59.42578125" style="3" customWidth="1"/>
    <col min="3568" max="3568" width="26.28515625" style="3" customWidth="1"/>
    <col min="3569" max="3571" width="0" style="3" hidden="1" customWidth="1"/>
    <col min="3572" max="3572" width="12.85546875" style="3" bestFit="1" customWidth="1"/>
    <col min="3573" max="3573" width="10.85546875" style="3" bestFit="1" customWidth="1"/>
    <col min="3574" max="3574" width="9.5703125" style="3" bestFit="1" customWidth="1"/>
    <col min="3575" max="3821" width="9.140625" style="3"/>
    <col min="3822" max="3822" width="7.7109375" style="3" customWidth="1"/>
    <col min="3823" max="3823" width="59.42578125" style="3" customWidth="1"/>
    <col min="3824" max="3824" width="26.28515625" style="3" customWidth="1"/>
    <col min="3825" max="3827" width="0" style="3" hidden="1" customWidth="1"/>
    <col min="3828" max="3828" width="12.85546875" style="3" bestFit="1" customWidth="1"/>
    <col min="3829" max="3829" width="10.85546875" style="3" bestFit="1" customWidth="1"/>
    <col min="3830" max="3830" width="9.5703125" style="3" bestFit="1" customWidth="1"/>
    <col min="3831" max="4077" width="9.140625" style="3"/>
    <col min="4078" max="4078" width="7.7109375" style="3" customWidth="1"/>
    <col min="4079" max="4079" width="59.42578125" style="3" customWidth="1"/>
    <col min="4080" max="4080" width="26.28515625" style="3" customWidth="1"/>
    <col min="4081" max="4083" width="0" style="3" hidden="1" customWidth="1"/>
    <col min="4084" max="4084" width="12.85546875" style="3" bestFit="1" customWidth="1"/>
    <col min="4085" max="4085" width="10.85546875" style="3" bestFit="1" customWidth="1"/>
    <col min="4086" max="4086" width="9.5703125" style="3" bestFit="1" customWidth="1"/>
    <col min="4087" max="4333" width="9.140625" style="3"/>
    <col min="4334" max="4334" width="7.7109375" style="3" customWidth="1"/>
    <col min="4335" max="4335" width="59.42578125" style="3" customWidth="1"/>
    <col min="4336" max="4336" width="26.28515625" style="3" customWidth="1"/>
    <col min="4337" max="4339" width="0" style="3" hidden="1" customWidth="1"/>
    <col min="4340" max="4340" width="12.85546875" style="3" bestFit="1" customWidth="1"/>
    <col min="4341" max="4341" width="10.85546875" style="3" bestFit="1" customWidth="1"/>
    <col min="4342" max="4342" width="9.5703125" style="3" bestFit="1" customWidth="1"/>
    <col min="4343" max="4589" width="9.140625" style="3"/>
    <col min="4590" max="4590" width="7.7109375" style="3" customWidth="1"/>
    <col min="4591" max="4591" width="59.42578125" style="3" customWidth="1"/>
    <col min="4592" max="4592" width="26.28515625" style="3" customWidth="1"/>
    <col min="4593" max="4595" width="0" style="3" hidden="1" customWidth="1"/>
    <col min="4596" max="4596" width="12.85546875" style="3" bestFit="1" customWidth="1"/>
    <col min="4597" max="4597" width="10.85546875" style="3" bestFit="1" customWidth="1"/>
    <col min="4598" max="4598" width="9.5703125" style="3" bestFit="1" customWidth="1"/>
    <col min="4599" max="4845" width="9.140625" style="3"/>
    <col min="4846" max="4846" width="7.7109375" style="3" customWidth="1"/>
    <col min="4847" max="4847" width="59.42578125" style="3" customWidth="1"/>
    <col min="4848" max="4848" width="26.28515625" style="3" customWidth="1"/>
    <col min="4849" max="4851" width="0" style="3" hidden="1" customWidth="1"/>
    <col min="4852" max="4852" width="12.85546875" style="3" bestFit="1" customWidth="1"/>
    <col min="4853" max="4853" width="10.85546875" style="3" bestFit="1" customWidth="1"/>
    <col min="4854" max="4854" width="9.5703125" style="3" bestFit="1" customWidth="1"/>
    <col min="4855" max="5101" width="9.140625" style="3"/>
    <col min="5102" max="5102" width="7.7109375" style="3" customWidth="1"/>
    <col min="5103" max="5103" width="59.42578125" style="3" customWidth="1"/>
    <col min="5104" max="5104" width="26.28515625" style="3" customWidth="1"/>
    <col min="5105" max="5107" width="0" style="3" hidden="1" customWidth="1"/>
    <col min="5108" max="5108" width="12.85546875" style="3" bestFit="1" customWidth="1"/>
    <col min="5109" max="5109" width="10.85546875" style="3" bestFit="1" customWidth="1"/>
    <col min="5110" max="5110" width="9.5703125" style="3" bestFit="1" customWidth="1"/>
    <col min="5111" max="5357" width="9.140625" style="3"/>
    <col min="5358" max="5358" width="7.7109375" style="3" customWidth="1"/>
    <col min="5359" max="5359" width="59.42578125" style="3" customWidth="1"/>
    <col min="5360" max="5360" width="26.28515625" style="3" customWidth="1"/>
    <col min="5361" max="5363" width="0" style="3" hidden="1" customWidth="1"/>
    <col min="5364" max="5364" width="12.85546875" style="3" bestFit="1" customWidth="1"/>
    <col min="5365" max="5365" width="10.85546875" style="3" bestFit="1" customWidth="1"/>
    <col min="5366" max="5366" width="9.5703125" style="3" bestFit="1" customWidth="1"/>
    <col min="5367" max="5613" width="9.140625" style="3"/>
    <col min="5614" max="5614" width="7.7109375" style="3" customWidth="1"/>
    <col min="5615" max="5615" width="59.42578125" style="3" customWidth="1"/>
    <col min="5616" max="5616" width="26.28515625" style="3" customWidth="1"/>
    <col min="5617" max="5619" width="0" style="3" hidden="1" customWidth="1"/>
    <col min="5620" max="5620" width="12.85546875" style="3" bestFit="1" customWidth="1"/>
    <col min="5621" max="5621" width="10.85546875" style="3" bestFit="1" customWidth="1"/>
    <col min="5622" max="5622" width="9.5703125" style="3" bestFit="1" customWidth="1"/>
    <col min="5623" max="5869" width="9.140625" style="3"/>
    <col min="5870" max="5870" width="7.7109375" style="3" customWidth="1"/>
    <col min="5871" max="5871" width="59.42578125" style="3" customWidth="1"/>
    <col min="5872" max="5872" width="26.28515625" style="3" customWidth="1"/>
    <col min="5873" max="5875" width="0" style="3" hidden="1" customWidth="1"/>
    <col min="5876" max="5876" width="12.85546875" style="3" bestFit="1" customWidth="1"/>
    <col min="5877" max="5877" width="10.85546875" style="3" bestFit="1" customWidth="1"/>
    <col min="5878" max="5878" width="9.5703125" style="3" bestFit="1" customWidth="1"/>
    <col min="5879" max="6125" width="9.140625" style="3"/>
    <col min="6126" max="6126" width="7.7109375" style="3" customWidth="1"/>
    <col min="6127" max="6127" width="59.42578125" style="3" customWidth="1"/>
    <col min="6128" max="6128" width="26.28515625" style="3" customWidth="1"/>
    <col min="6129" max="6131" width="0" style="3" hidden="1" customWidth="1"/>
    <col min="6132" max="6132" width="12.85546875" style="3" bestFit="1" customWidth="1"/>
    <col min="6133" max="6133" width="10.85546875" style="3" bestFit="1" customWidth="1"/>
    <col min="6134" max="6134" width="9.5703125" style="3" bestFit="1" customWidth="1"/>
    <col min="6135" max="6381" width="9.140625" style="3"/>
    <col min="6382" max="6382" width="7.7109375" style="3" customWidth="1"/>
    <col min="6383" max="6383" width="59.42578125" style="3" customWidth="1"/>
    <col min="6384" max="6384" width="26.28515625" style="3" customWidth="1"/>
    <col min="6385" max="6387" width="0" style="3" hidden="1" customWidth="1"/>
    <col min="6388" max="6388" width="12.85546875" style="3" bestFit="1" customWidth="1"/>
    <col min="6389" max="6389" width="10.85546875" style="3" bestFit="1" customWidth="1"/>
    <col min="6390" max="6390" width="9.5703125" style="3" bestFit="1" customWidth="1"/>
    <col min="6391" max="6637" width="9.140625" style="3"/>
    <col min="6638" max="6638" width="7.7109375" style="3" customWidth="1"/>
    <col min="6639" max="6639" width="59.42578125" style="3" customWidth="1"/>
    <col min="6640" max="6640" width="26.28515625" style="3" customWidth="1"/>
    <col min="6641" max="6643" width="0" style="3" hidden="1" customWidth="1"/>
    <col min="6644" max="6644" width="12.85546875" style="3" bestFit="1" customWidth="1"/>
    <col min="6645" max="6645" width="10.85546875" style="3" bestFit="1" customWidth="1"/>
    <col min="6646" max="6646" width="9.5703125" style="3" bestFit="1" customWidth="1"/>
    <col min="6647" max="6893" width="9.140625" style="3"/>
    <col min="6894" max="6894" width="7.7109375" style="3" customWidth="1"/>
    <col min="6895" max="6895" width="59.42578125" style="3" customWidth="1"/>
    <col min="6896" max="6896" width="26.28515625" style="3" customWidth="1"/>
    <col min="6897" max="6899" width="0" style="3" hidden="1" customWidth="1"/>
    <col min="6900" max="6900" width="12.85546875" style="3" bestFit="1" customWidth="1"/>
    <col min="6901" max="6901" width="10.85546875" style="3" bestFit="1" customWidth="1"/>
    <col min="6902" max="6902" width="9.5703125" style="3" bestFit="1" customWidth="1"/>
    <col min="6903" max="7149" width="9.140625" style="3"/>
    <col min="7150" max="7150" width="7.7109375" style="3" customWidth="1"/>
    <col min="7151" max="7151" width="59.42578125" style="3" customWidth="1"/>
    <col min="7152" max="7152" width="26.28515625" style="3" customWidth="1"/>
    <col min="7153" max="7155" width="0" style="3" hidden="1" customWidth="1"/>
    <col min="7156" max="7156" width="12.85546875" style="3" bestFit="1" customWidth="1"/>
    <col min="7157" max="7157" width="10.85546875" style="3" bestFit="1" customWidth="1"/>
    <col min="7158" max="7158" width="9.5703125" style="3" bestFit="1" customWidth="1"/>
    <col min="7159" max="7405" width="9.140625" style="3"/>
    <col min="7406" max="7406" width="7.7109375" style="3" customWidth="1"/>
    <col min="7407" max="7407" width="59.42578125" style="3" customWidth="1"/>
    <col min="7408" max="7408" width="26.28515625" style="3" customWidth="1"/>
    <col min="7409" max="7411" width="0" style="3" hidden="1" customWidth="1"/>
    <col min="7412" max="7412" width="12.85546875" style="3" bestFit="1" customWidth="1"/>
    <col min="7413" max="7413" width="10.85546875" style="3" bestFit="1" customWidth="1"/>
    <col min="7414" max="7414" width="9.5703125" style="3" bestFit="1" customWidth="1"/>
    <col min="7415" max="7661" width="9.140625" style="3"/>
    <col min="7662" max="7662" width="7.7109375" style="3" customWidth="1"/>
    <col min="7663" max="7663" width="59.42578125" style="3" customWidth="1"/>
    <col min="7664" max="7664" width="26.28515625" style="3" customWidth="1"/>
    <col min="7665" max="7667" width="0" style="3" hidden="1" customWidth="1"/>
    <col min="7668" max="7668" width="12.85546875" style="3" bestFit="1" customWidth="1"/>
    <col min="7669" max="7669" width="10.85546875" style="3" bestFit="1" customWidth="1"/>
    <col min="7670" max="7670" width="9.5703125" style="3" bestFit="1" customWidth="1"/>
    <col min="7671" max="7917" width="9.140625" style="3"/>
    <col min="7918" max="7918" width="7.7109375" style="3" customWidth="1"/>
    <col min="7919" max="7919" width="59.42578125" style="3" customWidth="1"/>
    <col min="7920" max="7920" width="26.28515625" style="3" customWidth="1"/>
    <col min="7921" max="7923" width="0" style="3" hidden="1" customWidth="1"/>
    <col min="7924" max="7924" width="12.85546875" style="3" bestFit="1" customWidth="1"/>
    <col min="7925" max="7925" width="10.85546875" style="3" bestFit="1" customWidth="1"/>
    <col min="7926" max="7926" width="9.5703125" style="3" bestFit="1" customWidth="1"/>
    <col min="7927" max="8173" width="9.140625" style="3"/>
    <col min="8174" max="8174" width="7.7109375" style="3" customWidth="1"/>
    <col min="8175" max="8175" width="59.42578125" style="3" customWidth="1"/>
    <col min="8176" max="8176" width="26.28515625" style="3" customWidth="1"/>
    <col min="8177" max="8179" width="0" style="3" hidden="1" customWidth="1"/>
    <col min="8180" max="8180" width="12.85546875" style="3" bestFit="1" customWidth="1"/>
    <col min="8181" max="8181" width="10.85546875" style="3" bestFit="1" customWidth="1"/>
    <col min="8182" max="8182" width="9.5703125" style="3" bestFit="1" customWidth="1"/>
    <col min="8183" max="8429" width="9.140625" style="3"/>
    <col min="8430" max="8430" width="7.7109375" style="3" customWidth="1"/>
    <col min="8431" max="8431" width="59.42578125" style="3" customWidth="1"/>
    <col min="8432" max="8432" width="26.28515625" style="3" customWidth="1"/>
    <col min="8433" max="8435" width="0" style="3" hidden="1" customWidth="1"/>
    <col min="8436" max="8436" width="12.85546875" style="3" bestFit="1" customWidth="1"/>
    <col min="8437" max="8437" width="10.85546875" style="3" bestFit="1" customWidth="1"/>
    <col min="8438" max="8438" width="9.5703125" style="3" bestFit="1" customWidth="1"/>
    <col min="8439" max="8685" width="9.140625" style="3"/>
    <col min="8686" max="8686" width="7.7109375" style="3" customWidth="1"/>
    <col min="8687" max="8687" width="59.42578125" style="3" customWidth="1"/>
    <col min="8688" max="8688" width="26.28515625" style="3" customWidth="1"/>
    <col min="8689" max="8691" width="0" style="3" hidden="1" customWidth="1"/>
    <col min="8692" max="8692" width="12.85546875" style="3" bestFit="1" customWidth="1"/>
    <col min="8693" max="8693" width="10.85546875" style="3" bestFit="1" customWidth="1"/>
    <col min="8694" max="8694" width="9.5703125" style="3" bestFit="1" customWidth="1"/>
    <col min="8695" max="8941" width="9.140625" style="3"/>
    <col min="8942" max="8942" width="7.7109375" style="3" customWidth="1"/>
    <col min="8943" max="8943" width="59.42578125" style="3" customWidth="1"/>
    <col min="8944" max="8944" width="26.28515625" style="3" customWidth="1"/>
    <col min="8945" max="8947" width="0" style="3" hidden="1" customWidth="1"/>
    <col min="8948" max="8948" width="12.85546875" style="3" bestFit="1" customWidth="1"/>
    <col min="8949" max="8949" width="10.85546875" style="3" bestFit="1" customWidth="1"/>
    <col min="8950" max="8950" width="9.5703125" style="3" bestFit="1" customWidth="1"/>
    <col min="8951" max="9197" width="9.140625" style="3"/>
    <col min="9198" max="9198" width="7.7109375" style="3" customWidth="1"/>
    <col min="9199" max="9199" width="59.42578125" style="3" customWidth="1"/>
    <col min="9200" max="9200" width="26.28515625" style="3" customWidth="1"/>
    <col min="9201" max="9203" width="0" style="3" hidden="1" customWidth="1"/>
    <col min="9204" max="9204" width="12.85546875" style="3" bestFit="1" customWidth="1"/>
    <col min="9205" max="9205" width="10.85546875" style="3" bestFit="1" customWidth="1"/>
    <col min="9206" max="9206" width="9.5703125" style="3" bestFit="1" customWidth="1"/>
    <col min="9207" max="9453" width="9.140625" style="3"/>
    <col min="9454" max="9454" width="7.7109375" style="3" customWidth="1"/>
    <col min="9455" max="9455" width="59.42578125" style="3" customWidth="1"/>
    <col min="9456" max="9456" width="26.28515625" style="3" customWidth="1"/>
    <col min="9457" max="9459" width="0" style="3" hidden="1" customWidth="1"/>
    <col min="9460" max="9460" width="12.85546875" style="3" bestFit="1" customWidth="1"/>
    <col min="9461" max="9461" width="10.85546875" style="3" bestFit="1" customWidth="1"/>
    <col min="9462" max="9462" width="9.5703125" style="3" bestFit="1" customWidth="1"/>
    <col min="9463" max="9709" width="9.140625" style="3"/>
    <col min="9710" max="9710" width="7.7109375" style="3" customWidth="1"/>
    <col min="9711" max="9711" width="59.42578125" style="3" customWidth="1"/>
    <col min="9712" max="9712" width="26.28515625" style="3" customWidth="1"/>
    <col min="9713" max="9715" width="0" style="3" hidden="1" customWidth="1"/>
    <col min="9716" max="9716" width="12.85546875" style="3" bestFit="1" customWidth="1"/>
    <col min="9717" max="9717" width="10.85546875" style="3" bestFit="1" customWidth="1"/>
    <col min="9718" max="9718" width="9.5703125" style="3" bestFit="1" customWidth="1"/>
    <col min="9719" max="9965" width="9.140625" style="3"/>
    <col min="9966" max="9966" width="7.7109375" style="3" customWidth="1"/>
    <col min="9967" max="9967" width="59.42578125" style="3" customWidth="1"/>
    <col min="9968" max="9968" width="26.28515625" style="3" customWidth="1"/>
    <col min="9969" max="9971" width="0" style="3" hidden="1" customWidth="1"/>
    <col min="9972" max="9972" width="12.85546875" style="3" bestFit="1" customWidth="1"/>
    <col min="9973" max="9973" width="10.85546875" style="3" bestFit="1" customWidth="1"/>
    <col min="9974" max="9974" width="9.5703125" style="3" bestFit="1" customWidth="1"/>
    <col min="9975" max="10221" width="9.140625" style="3"/>
    <col min="10222" max="10222" width="7.7109375" style="3" customWidth="1"/>
    <col min="10223" max="10223" width="59.42578125" style="3" customWidth="1"/>
    <col min="10224" max="10224" width="26.28515625" style="3" customWidth="1"/>
    <col min="10225" max="10227" width="0" style="3" hidden="1" customWidth="1"/>
    <col min="10228" max="10228" width="12.85546875" style="3" bestFit="1" customWidth="1"/>
    <col min="10229" max="10229" width="10.85546875" style="3" bestFit="1" customWidth="1"/>
    <col min="10230" max="10230" width="9.5703125" style="3" bestFit="1" customWidth="1"/>
    <col min="10231" max="10477" width="9.140625" style="3"/>
    <col min="10478" max="10478" width="7.7109375" style="3" customWidth="1"/>
    <col min="10479" max="10479" width="59.42578125" style="3" customWidth="1"/>
    <col min="10480" max="10480" width="26.28515625" style="3" customWidth="1"/>
    <col min="10481" max="10483" width="0" style="3" hidden="1" customWidth="1"/>
    <col min="10484" max="10484" width="12.85546875" style="3" bestFit="1" customWidth="1"/>
    <col min="10485" max="10485" width="10.85546875" style="3" bestFit="1" customWidth="1"/>
    <col min="10486" max="10486" width="9.5703125" style="3" bestFit="1" customWidth="1"/>
    <col min="10487" max="10733" width="9.140625" style="3"/>
    <col min="10734" max="10734" width="7.7109375" style="3" customWidth="1"/>
    <col min="10735" max="10735" width="59.42578125" style="3" customWidth="1"/>
    <col min="10736" max="10736" width="26.28515625" style="3" customWidth="1"/>
    <col min="10737" max="10739" width="0" style="3" hidden="1" customWidth="1"/>
    <col min="10740" max="10740" width="12.85546875" style="3" bestFit="1" customWidth="1"/>
    <col min="10741" max="10741" width="10.85546875" style="3" bestFit="1" customWidth="1"/>
    <col min="10742" max="10742" width="9.5703125" style="3" bestFit="1" customWidth="1"/>
    <col min="10743" max="10989" width="9.140625" style="3"/>
    <col min="10990" max="10990" width="7.7109375" style="3" customWidth="1"/>
    <col min="10991" max="10991" width="59.42578125" style="3" customWidth="1"/>
    <col min="10992" max="10992" width="26.28515625" style="3" customWidth="1"/>
    <col min="10993" max="10995" width="0" style="3" hidden="1" customWidth="1"/>
    <col min="10996" max="10996" width="12.85546875" style="3" bestFit="1" customWidth="1"/>
    <col min="10997" max="10997" width="10.85546875" style="3" bestFit="1" customWidth="1"/>
    <col min="10998" max="10998" width="9.5703125" style="3" bestFit="1" customWidth="1"/>
    <col min="10999" max="11245" width="9.140625" style="3"/>
    <col min="11246" max="11246" width="7.7109375" style="3" customWidth="1"/>
    <col min="11247" max="11247" width="59.42578125" style="3" customWidth="1"/>
    <col min="11248" max="11248" width="26.28515625" style="3" customWidth="1"/>
    <col min="11249" max="11251" width="0" style="3" hidden="1" customWidth="1"/>
    <col min="11252" max="11252" width="12.85546875" style="3" bestFit="1" customWidth="1"/>
    <col min="11253" max="11253" width="10.85546875" style="3" bestFit="1" customWidth="1"/>
    <col min="11254" max="11254" width="9.5703125" style="3" bestFit="1" customWidth="1"/>
    <col min="11255" max="11501" width="9.140625" style="3"/>
    <col min="11502" max="11502" width="7.7109375" style="3" customWidth="1"/>
    <col min="11503" max="11503" width="59.42578125" style="3" customWidth="1"/>
    <col min="11504" max="11504" width="26.28515625" style="3" customWidth="1"/>
    <col min="11505" max="11507" width="0" style="3" hidden="1" customWidth="1"/>
    <col min="11508" max="11508" width="12.85546875" style="3" bestFit="1" customWidth="1"/>
    <col min="11509" max="11509" width="10.85546875" style="3" bestFit="1" customWidth="1"/>
    <col min="11510" max="11510" width="9.5703125" style="3" bestFit="1" customWidth="1"/>
    <col min="11511" max="11757" width="9.140625" style="3"/>
    <col min="11758" max="11758" width="7.7109375" style="3" customWidth="1"/>
    <col min="11759" max="11759" width="59.42578125" style="3" customWidth="1"/>
    <col min="11760" max="11760" width="26.28515625" style="3" customWidth="1"/>
    <col min="11761" max="11763" width="0" style="3" hidden="1" customWidth="1"/>
    <col min="11764" max="11764" width="12.85546875" style="3" bestFit="1" customWidth="1"/>
    <col min="11765" max="11765" width="10.85546875" style="3" bestFit="1" customWidth="1"/>
    <col min="11766" max="11766" width="9.5703125" style="3" bestFit="1" customWidth="1"/>
    <col min="11767" max="12013" width="9.140625" style="3"/>
    <col min="12014" max="12014" width="7.7109375" style="3" customWidth="1"/>
    <col min="12015" max="12015" width="59.42578125" style="3" customWidth="1"/>
    <col min="12016" max="12016" width="26.28515625" style="3" customWidth="1"/>
    <col min="12017" max="12019" width="0" style="3" hidden="1" customWidth="1"/>
    <col min="12020" max="12020" width="12.85546875" style="3" bestFit="1" customWidth="1"/>
    <col min="12021" max="12021" width="10.85546875" style="3" bestFit="1" customWidth="1"/>
    <col min="12022" max="12022" width="9.5703125" style="3" bestFit="1" customWidth="1"/>
    <col min="12023" max="12269" width="9.140625" style="3"/>
    <col min="12270" max="12270" width="7.7109375" style="3" customWidth="1"/>
    <col min="12271" max="12271" width="59.42578125" style="3" customWidth="1"/>
    <col min="12272" max="12272" width="26.28515625" style="3" customWidth="1"/>
    <col min="12273" max="12275" width="0" style="3" hidden="1" customWidth="1"/>
    <col min="12276" max="12276" width="12.85546875" style="3" bestFit="1" customWidth="1"/>
    <col min="12277" max="12277" width="10.85546875" style="3" bestFit="1" customWidth="1"/>
    <col min="12278" max="12278" width="9.5703125" style="3" bestFit="1" customWidth="1"/>
    <col min="12279" max="12525" width="9.140625" style="3"/>
    <col min="12526" max="12526" width="7.7109375" style="3" customWidth="1"/>
    <col min="12527" max="12527" width="59.42578125" style="3" customWidth="1"/>
    <col min="12528" max="12528" width="26.28515625" style="3" customWidth="1"/>
    <col min="12529" max="12531" width="0" style="3" hidden="1" customWidth="1"/>
    <col min="12532" max="12532" width="12.85546875" style="3" bestFit="1" customWidth="1"/>
    <col min="12533" max="12533" width="10.85546875" style="3" bestFit="1" customWidth="1"/>
    <col min="12534" max="12534" width="9.5703125" style="3" bestFit="1" customWidth="1"/>
    <col min="12535" max="12781" width="9.140625" style="3"/>
    <col min="12782" max="12782" width="7.7109375" style="3" customWidth="1"/>
    <col min="12783" max="12783" width="59.42578125" style="3" customWidth="1"/>
    <col min="12784" max="12784" width="26.28515625" style="3" customWidth="1"/>
    <col min="12785" max="12787" width="0" style="3" hidden="1" customWidth="1"/>
    <col min="12788" max="12788" width="12.85546875" style="3" bestFit="1" customWidth="1"/>
    <col min="12789" max="12789" width="10.85546875" style="3" bestFit="1" customWidth="1"/>
    <col min="12790" max="12790" width="9.5703125" style="3" bestFit="1" customWidth="1"/>
    <col min="12791" max="13037" width="9.140625" style="3"/>
    <col min="13038" max="13038" width="7.7109375" style="3" customWidth="1"/>
    <col min="13039" max="13039" width="59.42578125" style="3" customWidth="1"/>
    <col min="13040" max="13040" width="26.28515625" style="3" customWidth="1"/>
    <col min="13041" max="13043" width="0" style="3" hidden="1" customWidth="1"/>
    <col min="13044" max="13044" width="12.85546875" style="3" bestFit="1" customWidth="1"/>
    <col min="13045" max="13045" width="10.85546875" style="3" bestFit="1" customWidth="1"/>
    <col min="13046" max="13046" width="9.5703125" style="3" bestFit="1" customWidth="1"/>
    <col min="13047" max="13293" width="9.140625" style="3"/>
    <col min="13294" max="13294" width="7.7109375" style="3" customWidth="1"/>
    <col min="13295" max="13295" width="59.42578125" style="3" customWidth="1"/>
    <col min="13296" max="13296" width="26.28515625" style="3" customWidth="1"/>
    <col min="13297" max="13299" width="0" style="3" hidden="1" customWidth="1"/>
    <col min="13300" max="13300" width="12.85546875" style="3" bestFit="1" customWidth="1"/>
    <col min="13301" max="13301" width="10.85546875" style="3" bestFit="1" customWidth="1"/>
    <col min="13302" max="13302" width="9.5703125" style="3" bestFit="1" customWidth="1"/>
    <col min="13303" max="13549" width="9.140625" style="3"/>
    <col min="13550" max="13550" width="7.7109375" style="3" customWidth="1"/>
    <col min="13551" max="13551" width="59.42578125" style="3" customWidth="1"/>
    <col min="13552" max="13552" width="26.28515625" style="3" customWidth="1"/>
    <col min="13553" max="13555" width="0" style="3" hidden="1" customWidth="1"/>
    <col min="13556" max="13556" width="12.85546875" style="3" bestFit="1" customWidth="1"/>
    <col min="13557" max="13557" width="10.85546875" style="3" bestFit="1" customWidth="1"/>
    <col min="13558" max="13558" width="9.5703125" style="3" bestFit="1" customWidth="1"/>
    <col min="13559" max="13805" width="9.140625" style="3"/>
    <col min="13806" max="13806" width="7.7109375" style="3" customWidth="1"/>
    <col min="13807" max="13807" width="59.42578125" style="3" customWidth="1"/>
    <col min="13808" max="13808" width="26.28515625" style="3" customWidth="1"/>
    <col min="13809" max="13811" width="0" style="3" hidden="1" customWidth="1"/>
    <col min="13812" max="13812" width="12.85546875" style="3" bestFit="1" customWidth="1"/>
    <col min="13813" max="13813" width="10.85546875" style="3" bestFit="1" customWidth="1"/>
    <col min="13814" max="13814" width="9.5703125" style="3" bestFit="1" customWidth="1"/>
    <col min="13815" max="14061" width="9.140625" style="3"/>
    <col min="14062" max="14062" width="7.7109375" style="3" customWidth="1"/>
    <col min="14063" max="14063" width="59.42578125" style="3" customWidth="1"/>
    <col min="14064" max="14064" width="26.28515625" style="3" customWidth="1"/>
    <col min="14065" max="14067" width="0" style="3" hidden="1" customWidth="1"/>
    <col min="14068" max="14068" width="12.85546875" style="3" bestFit="1" customWidth="1"/>
    <col min="14069" max="14069" width="10.85546875" style="3" bestFit="1" customWidth="1"/>
    <col min="14070" max="14070" width="9.5703125" style="3" bestFit="1" customWidth="1"/>
    <col min="14071" max="14317" width="9.140625" style="3"/>
    <col min="14318" max="14318" width="7.7109375" style="3" customWidth="1"/>
    <col min="14319" max="14319" width="59.42578125" style="3" customWidth="1"/>
    <col min="14320" max="14320" width="26.28515625" style="3" customWidth="1"/>
    <col min="14321" max="14323" width="0" style="3" hidden="1" customWidth="1"/>
    <col min="14324" max="14324" width="12.85546875" style="3" bestFit="1" customWidth="1"/>
    <col min="14325" max="14325" width="10.85546875" style="3" bestFit="1" customWidth="1"/>
    <col min="14326" max="14326" width="9.5703125" style="3" bestFit="1" customWidth="1"/>
    <col min="14327" max="14573" width="9.140625" style="3"/>
    <col min="14574" max="14574" width="7.7109375" style="3" customWidth="1"/>
    <col min="14575" max="14575" width="59.42578125" style="3" customWidth="1"/>
    <col min="14576" max="14576" width="26.28515625" style="3" customWidth="1"/>
    <col min="14577" max="14579" width="0" style="3" hidden="1" customWidth="1"/>
    <col min="14580" max="14580" width="12.85546875" style="3" bestFit="1" customWidth="1"/>
    <col min="14581" max="14581" width="10.85546875" style="3" bestFit="1" customWidth="1"/>
    <col min="14582" max="14582" width="9.5703125" style="3" bestFit="1" customWidth="1"/>
    <col min="14583" max="14829" width="9.140625" style="3"/>
    <col min="14830" max="14830" width="7.7109375" style="3" customWidth="1"/>
    <col min="14831" max="14831" width="59.42578125" style="3" customWidth="1"/>
    <col min="14832" max="14832" width="26.28515625" style="3" customWidth="1"/>
    <col min="14833" max="14835" width="0" style="3" hidden="1" customWidth="1"/>
    <col min="14836" max="14836" width="12.85546875" style="3" bestFit="1" customWidth="1"/>
    <col min="14837" max="14837" width="10.85546875" style="3" bestFit="1" customWidth="1"/>
    <col min="14838" max="14838" width="9.5703125" style="3" bestFit="1" customWidth="1"/>
    <col min="14839" max="15085" width="9.140625" style="3"/>
    <col min="15086" max="15086" width="7.7109375" style="3" customWidth="1"/>
    <col min="15087" max="15087" width="59.42578125" style="3" customWidth="1"/>
    <col min="15088" max="15088" width="26.28515625" style="3" customWidth="1"/>
    <col min="15089" max="15091" width="0" style="3" hidden="1" customWidth="1"/>
    <col min="15092" max="15092" width="12.85546875" style="3" bestFit="1" customWidth="1"/>
    <col min="15093" max="15093" width="10.85546875" style="3" bestFit="1" customWidth="1"/>
    <col min="15094" max="15094" width="9.5703125" style="3" bestFit="1" customWidth="1"/>
    <col min="15095" max="15341" width="9.140625" style="3"/>
    <col min="15342" max="15342" width="7.7109375" style="3" customWidth="1"/>
    <col min="15343" max="15343" width="59.42578125" style="3" customWidth="1"/>
    <col min="15344" max="15344" width="26.28515625" style="3" customWidth="1"/>
    <col min="15345" max="15347" width="0" style="3" hidden="1" customWidth="1"/>
    <col min="15348" max="15348" width="12.85546875" style="3" bestFit="1" customWidth="1"/>
    <col min="15349" max="15349" width="10.85546875" style="3" bestFit="1" customWidth="1"/>
    <col min="15350" max="15350" width="9.5703125" style="3" bestFit="1" customWidth="1"/>
    <col min="15351" max="15597" width="9.140625" style="3"/>
    <col min="15598" max="15598" width="7.7109375" style="3" customWidth="1"/>
    <col min="15599" max="15599" width="59.42578125" style="3" customWidth="1"/>
    <col min="15600" max="15600" width="26.28515625" style="3" customWidth="1"/>
    <col min="15601" max="15603" width="0" style="3" hidden="1" customWidth="1"/>
    <col min="15604" max="15604" width="12.85546875" style="3" bestFit="1" customWidth="1"/>
    <col min="15605" max="15605" width="10.85546875" style="3" bestFit="1" customWidth="1"/>
    <col min="15606" max="15606" width="9.5703125" style="3" bestFit="1" customWidth="1"/>
    <col min="15607" max="15853" width="9.140625" style="3"/>
    <col min="15854" max="15854" width="7.7109375" style="3" customWidth="1"/>
    <col min="15855" max="15855" width="59.42578125" style="3" customWidth="1"/>
    <col min="15856" max="15856" width="26.28515625" style="3" customWidth="1"/>
    <col min="15857" max="15859" width="0" style="3" hidden="1" customWidth="1"/>
    <col min="15860" max="15860" width="12.85546875" style="3" bestFit="1" customWidth="1"/>
    <col min="15861" max="15861" width="10.85546875" style="3" bestFit="1" customWidth="1"/>
    <col min="15862" max="15862" width="9.5703125" style="3" bestFit="1" customWidth="1"/>
    <col min="15863" max="16109" width="9.140625" style="3"/>
    <col min="16110" max="16110" width="7.7109375" style="3" customWidth="1"/>
    <col min="16111" max="16111" width="59.42578125" style="3" customWidth="1"/>
    <col min="16112" max="16112" width="26.28515625" style="3" customWidth="1"/>
    <col min="16113" max="16115" width="0" style="3" hidden="1" customWidth="1"/>
    <col min="16116" max="16116" width="12.85546875" style="3" bestFit="1" customWidth="1"/>
    <col min="16117" max="16117" width="10.85546875" style="3" bestFit="1" customWidth="1"/>
    <col min="16118" max="16118" width="9.5703125" style="3" bestFit="1" customWidth="1"/>
    <col min="16119" max="16384" width="9.140625" style="3"/>
  </cols>
  <sheetData>
    <row r="1" spans="1:9" x14ac:dyDescent="0.2">
      <c r="C1" s="403" t="s">
        <v>715</v>
      </c>
      <c r="D1" s="404"/>
    </row>
    <row r="2" spans="1:9" ht="63.75" x14ac:dyDescent="0.25">
      <c r="A2" s="304"/>
      <c r="B2" s="42"/>
      <c r="C2" s="410" t="s">
        <v>1194</v>
      </c>
      <c r="D2" s="42"/>
    </row>
    <row r="3" spans="1:9" ht="15.75" x14ac:dyDescent="0.25">
      <c r="A3" s="304"/>
      <c r="B3" s="549"/>
      <c r="C3" s="549"/>
      <c r="D3" s="405"/>
    </row>
    <row r="4" spans="1:9" ht="38.25" customHeight="1" x14ac:dyDescent="0.2">
      <c r="A4" s="550" t="s">
        <v>1200</v>
      </c>
      <c r="B4" s="550"/>
      <c r="C4" s="550"/>
      <c r="D4" s="550"/>
    </row>
    <row r="5" spans="1:9" x14ac:dyDescent="0.2">
      <c r="A5" s="306"/>
      <c r="B5" s="307"/>
      <c r="C5" s="308" t="s">
        <v>549</v>
      </c>
      <c r="D5" s="308" t="s">
        <v>549</v>
      </c>
    </row>
    <row r="6" spans="1:9" ht="25.5" x14ac:dyDescent="0.2">
      <c r="A6" s="309" t="s">
        <v>963</v>
      </c>
      <c r="B6" s="310" t="s">
        <v>672</v>
      </c>
      <c r="C6" s="310" t="s">
        <v>1047</v>
      </c>
      <c r="D6" s="310" t="s">
        <v>964</v>
      </c>
      <c r="G6" s="406"/>
      <c r="H6" s="406"/>
    </row>
    <row r="7" spans="1:9" ht="25.5" x14ac:dyDescent="0.2">
      <c r="A7" s="311" t="s">
        <v>190</v>
      </c>
      <c r="B7" s="312" t="s">
        <v>969</v>
      </c>
      <c r="C7" s="416">
        <v>5808.4</v>
      </c>
      <c r="D7" s="314">
        <f>'[1]11 вед'!AD753+'[1]11 вед'!AD1777+'[1]11 вед'!AD1839+'[1]11 вед'!AD1842</f>
        <v>0</v>
      </c>
      <c r="E7" s="407">
        <f>C7/$C12*100</f>
        <v>0.73016703037199426</v>
      </c>
      <c r="F7" s="407">
        <f>D7/$C12*100</f>
        <v>0</v>
      </c>
      <c r="G7" s="313">
        <f>C7/C12*100</f>
        <v>0.73016703037199426</v>
      </c>
      <c r="H7" s="408"/>
    </row>
    <row r="8" spans="1:9" ht="25.5" x14ac:dyDescent="0.2">
      <c r="A8" s="311" t="s">
        <v>192</v>
      </c>
      <c r="B8" s="37" t="s">
        <v>970</v>
      </c>
      <c r="C8" s="417">
        <v>609935.848</v>
      </c>
      <c r="D8" s="314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07">
        <f>C8/$C12*100</f>
        <v>76.674307356859742</v>
      </c>
      <c r="F8" s="407" t="e">
        <f>D8/$C12*100</f>
        <v>#VALUE!</v>
      </c>
      <c r="G8" s="406">
        <f>C8/C12*100</f>
        <v>76.674307356859742</v>
      </c>
      <c r="H8" s="408"/>
    </row>
    <row r="9" spans="1:9" ht="25.5" x14ac:dyDescent="0.2">
      <c r="A9" s="311" t="s">
        <v>194</v>
      </c>
      <c r="B9" s="37" t="s">
        <v>971</v>
      </c>
      <c r="C9" s="423">
        <v>61599.6</v>
      </c>
      <c r="D9" s="314">
        <f>'[1]11 вед'!AD785+'[1]11 вед'!AD802+'[1]11 вед'!AD970+'[1]11 вед'!AD1470+'[1]11 вед'!AD1845+'[1]11 вед'!AD1274</f>
        <v>0</v>
      </c>
      <c r="E9" s="407">
        <f>C9/C12*100</f>
        <v>7.7436121830629254</v>
      </c>
      <c r="F9" s="407" t="e">
        <f>D9/D12*100</f>
        <v>#VALUE!</v>
      </c>
      <c r="G9" s="406">
        <f>C9/C12*100</f>
        <v>7.7436121830629254</v>
      </c>
      <c r="H9" s="408"/>
    </row>
    <row r="10" spans="1:9" ht="25.5" x14ac:dyDescent="0.2">
      <c r="A10" s="311" t="s">
        <v>196</v>
      </c>
      <c r="B10" s="37" t="s">
        <v>972</v>
      </c>
      <c r="C10" s="417">
        <v>66258.16</v>
      </c>
      <c r="D10" s="314" t="e">
        <f>'[1]11 вед'!AD409+'[1]11 вед'!AD1619+'[1]11 вед'!AD1739+'[1]11 вед'!AD1810+'[1]11 вед'!AD1849+'[1]11 вед'!AD1917+'[1]11 вед'!AD1915</f>
        <v>#VALUE!</v>
      </c>
      <c r="E10" s="407">
        <f>C10/C12*100</f>
        <v>8.3292341996268267</v>
      </c>
      <c r="F10" s="407" t="e">
        <f>D10/D12*100</f>
        <v>#VALUE!</v>
      </c>
      <c r="G10" s="406">
        <f>C10/C12*100</f>
        <v>8.3292341996268267</v>
      </c>
      <c r="H10" s="408"/>
    </row>
    <row r="11" spans="1:9" x14ac:dyDescent="0.2">
      <c r="A11" s="311"/>
      <c r="B11" s="37" t="s">
        <v>694</v>
      </c>
      <c r="C11" s="417">
        <v>51887.21</v>
      </c>
      <c r="D11" s="314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07">
        <f>C11/C12*100</f>
        <v>6.5226792300785155</v>
      </c>
      <c r="F11" s="407" t="e">
        <f>D11/D12*100</f>
        <v>#VALUE!</v>
      </c>
      <c r="G11" s="406">
        <f>C11/C12*100</f>
        <v>6.5226792300785155</v>
      </c>
      <c r="H11" s="408"/>
    </row>
    <row r="12" spans="1:9" x14ac:dyDescent="0.2">
      <c r="A12" s="316"/>
      <c r="B12" s="316" t="s">
        <v>673</v>
      </c>
      <c r="C12" s="350">
        <f>C7+C8+C9+C10+C11</f>
        <v>795489.21799999999</v>
      </c>
      <c r="D12" s="317" t="e">
        <f>D7+D8+D9+D10+D11</f>
        <v>#VALUE!</v>
      </c>
      <c r="E12" s="317">
        <f>E7+E8+E9+E10+E11</f>
        <v>99.999999999999986</v>
      </c>
      <c r="F12" s="318" t="e">
        <f>F7+F8+F9+F10+F11</f>
        <v>#VALUE!</v>
      </c>
      <c r="G12" s="319" t="e">
        <f>SUM(#REF!)</f>
        <v>#REF!</v>
      </c>
      <c r="H12" s="406" t="e">
        <f>#REF!-#REF!</f>
        <v>#REF!</v>
      </c>
      <c r="I12" s="406"/>
    </row>
  </sheetData>
  <mergeCells count="2">
    <mergeCell ref="B3:C3"/>
    <mergeCell ref="A4:D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B26" sqref="B26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3" t="s">
        <v>961</v>
      </c>
      <c r="E1" s="303"/>
    </row>
    <row r="2" spans="1:7" ht="57" customHeight="1" x14ac:dyDescent="0.25">
      <c r="A2" s="304"/>
      <c r="B2" s="42"/>
      <c r="C2" s="503" t="s">
        <v>1194</v>
      </c>
      <c r="D2" s="503"/>
      <c r="E2" s="42"/>
    </row>
    <row r="3" spans="1:7" ht="15.75" x14ac:dyDescent="0.25">
      <c r="A3" s="304"/>
      <c r="B3" s="549"/>
      <c r="C3" s="549"/>
      <c r="D3" s="549"/>
      <c r="E3" s="305"/>
    </row>
    <row r="4" spans="1:7" ht="38.25" customHeight="1" x14ac:dyDescent="0.2">
      <c r="A4" s="550" t="s">
        <v>1201</v>
      </c>
      <c r="B4" s="550"/>
      <c r="C4" s="550"/>
      <c r="D4" s="550"/>
      <c r="E4" s="550"/>
    </row>
    <row r="5" spans="1:7" s="56" customFormat="1" x14ac:dyDescent="0.2">
      <c r="A5" s="306"/>
      <c r="B5" s="307"/>
      <c r="C5" s="307"/>
      <c r="D5" s="308" t="s">
        <v>549</v>
      </c>
      <c r="E5" s="308" t="s">
        <v>549</v>
      </c>
    </row>
    <row r="6" spans="1:7" s="56" customFormat="1" ht="25.5" x14ac:dyDescent="0.2">
      <c r="A6" s="309" t="s">
        <v>963</v>
      </c>
      <c r="B6" s="310" t="s">
        <v>672</v>
      </c>
      <c r="C6" s="310" t="s">
        <v>1155</v>
      </c>
      <c r="D6" s="310" t="s">
        <v>1202</v>
      </c>
      <c r="E6" s="310" t="s">
        <v>964</v>
      </c>
    </row>
    <row r="7" spans="1:7" s="56" customFormat="1" ht="25.5" x14ac:dyDescent="0.2">
      <c r="A7" s="311" t="s">
        <v>190</v>
      </c>
      <c r="B7" s="312" t="s">
        <v>969</v>
      </c>
      <c r="C7" s="417">
        <v>5977.4</v>
      </c>
      <c r="D7" s="417">
        <v>5977.4</v>
      </c>
      <c r="E7" s="314">
        <f>'[1]11 вед'!AD753+'[1]11 вед'!AD1777+'[1]11 вед'!AD1839+'[1]11 вед'!AD1842</f>
        <v>0</v>
      </c>
      <c r="F7" s="237">
        <f>D7/$D12*100</f>
        <v>0.90782948789161488</v>
      </c>
      <c r="G7" s="237">
        <f>E7/$D12*100</f>
        <v>0</v>
      </c>
    </row>
    <row r="8" spans="1:7" s="56" customFormat="1" ht="25.5" x14ac:dyDescent="0.2">
      <c r="A8" s="311" t="s">
        <v>192</v>
      </c>
      <c r="B8" s="37" t="s">
        <v>970</v>
      </c>
      <c r="C8" s="417">
        <v>342183.65375</v>
      </c>
      <c r="D8" s="417">
        <v>510709.62525600009</v>
      </c>
      <c r="E8" s="314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37">
        <f>D8/$D12*100</f>
        <v>77.565037902344343</v>
      </c>
      <c r="G8" s="237" t="e">
        <f>E8/$D12*100</f>
        <v>#VALUE!</v>
      </c>
    </row>
    <row r="9" spans="1:7" s="56" customFormat="1" ht="25.5" x14ac:dyDescent="0.2">
      <c r="A9" s="311" t="s">
        <v>194</v>
      </c>
      <c r="B9" s="37" t="s">
        <v>971</v>
      </c>
      <c r="C9" s="417">
        <v>44243.6</v>
      </c>
      <c r="D9" s="417">
        <v>41843.599999999999</v>
      </c>
      <c r="E9" s="314">
        <f>'[1]11 вед'!AD785+'[1]11 вед'!AD802+'[1]11 вед'!AD970+'[1]11 вед'!AD1470+'[1]11 вед'!AD1845+'[1]11 вед'!AD1274</f>
        <v>0</v>
      </c>
      <c r="F9" s="237">
        <f>D9/D12*100</f>
        <v>6.3550797938136272</v>
      </c>
      <c r="G9" s="237" t="e">
        <f>E9/E12*100</f>
        <v>#VALUE!</v>
      </c>
    </row>
    <row r="10" spans="1:7" s="56" customFormat="1" ht="25.5" x14ac:dyDescent="0.2">
      <c r="A10" s="311" t="s">
        <v>196</v>
      </c>
      <c r="B10" s="37" t="s">
        <v>972</v>
      </c>
      <c r="C10" s="417">
        <v>110797.129</v>
      </c>
      <c r="D10" s="417">
        <v>39803.739243999997</v>
      </c>
      <c r="E10" s="314" t="e">
        <f>'[1]11 вед'!AD409+'[1]11 вед'!AD1619+'[1]11 вед'!AD1739+'[1]11 вед'!AD1810+'[1]11 вед'!AD1849+'[1]11 вед'!AD1917+'[1]11 вед'!AD1915</f>
        <v>#VALUE!</v>
      </c>
      <c r="F10" s="237">
        <f>D10/D12*100</f>
        <v>6.0452718931394731</v>
      </c>
      <c r="G10" s="237" t="e">
        <f>E10/E12*100</f>
        <v>#VALUE!</v>
      </c>
    </row>
    <row r="11" spans="1:7" s="56" customFormat="1" x14ac:dyDescent="0.2">
      <c r="A11" s="311"/>
      <c r="B11" s="37" t="s">
        <v>694</v>
      </c>
      <c r="C11" s="417">
        <v>52546.707249999992</v>
      </c>
      <c r="D11" s="417">
        <v>60093.245499999997</v>
      </c>
      <c r="E11" s="314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37">
        <f>D11/D12*100</f>
        <v>9.1267809228109353</v>
      </c>
      <c r="G11" s="237" t="e">
        <f>E11/E12*100</f>
        <v>#VALUE!</v>
      </c>
    </row>
    <row r="12" spans="1:7" s="56" customFormat="1" x14ac:dyDescent="0.2">
      <c r="A12" s="315"/>
      <c r="B12" s="316" t="s">
        <v>673</v>
      </c>
      <c r="C12" s="350">
        <f>C7+C8+C9+C10+C11</f>
        <v>555748.49</v>
      </c>
      <c r="D12" s="350">
        <f>D7+D8+D9+D10+D11</f>
        <v>658427.6100000001</v>
      </c>
      <c r="E12" s="317" t="e">
        <f>E7+E8+E9+E10+E11</f>
        <v>#VALUE!</v>
      </c>
      <c r="F12" s="317">
        <f>F7+F8+F9+F10+F11</f>
        <v>100</v>
      </c>
      <c r="G12" s="318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83"/>
  <sheetViews>
    <sheetView tabSelected="1" view="pageBreakPreview" zoomScaleNormal="100" workbookViewId="0">
      <selection activeCell="H96" sqref="H96"/>
    </sheetView>
  </sheetViews>
  <sheetFormatPr defaultColWidth="9.140625" defaultRowHeight="12.75" x14ac:dyDescent="0.2"/>
  <cols>
    <col min="1" max="1" width="79.140625" style="42" customWidth="1"/>
    <col min="2" max="2" width="9.140625" style="4" customWidth="1"/>
    <col min="3" max="3" width="14.140625" style="4" hidden="1" customWidth="1"/>
    <col min="4" max="4" width="14.85546875" style="484" customWidth="1"/>
    <col min="5" max="5" width="15.140625" style="484" hidden="1" customWidth="1"/>
    <col min="6" max="6" width="13.5703125" style="484" customWidth="1"/>
    <col min="7" max="7" width="14.85546875" style="484" customWidth="1"/>
    <col min="8" max="16384" width="9.140625" style="484"/>
  </cols>
  <sheetData>
    <row r="1" spans="1:7" x14ac:dyDescent="0.2">
      <c r="E1" s="485" t="s">
        <v>716</v>
      </c>
      <c r="G1" s="485" t="s">
        <v>1279</v>
      </c>
    </row>
    <row r="2" spans="1:7" ht="50.25" customHeight="1" x14ac:dyDescent="0.2">
      <c r="B2" s="503"/>
      <c r="C2" s="503"/>
      <c r="D2" s="503"/>
      <c r="E2" s="42"/>
      <c r="F2" s="552" t="s">
        <v>1275</v>
      </c>
      <c r="G2" s="552"/>
    </row>
    <row r="3" spans="1:7" ht="24" customHeight="1" x14ac:dyDescent="0.2">
      <c r="C3" s="486"/>
      <c r="D3" s="486"/>
    </row>
    <row r="4" spans="1:7" s="412" customFormat="1" ht="49.5" customHeight="1" x14ac:dyDescent="0.2">
      <c r="A4" s="553" t="s">
        <v>1203</v>
      </c>
      <c r="B4" s="553"/>
      <c r="C4" s="553"/>
      <c r="D4" s="553"/>
      <c r="E4" s="553"/>
      <c r="F4" s="553"/>
      <c r="G4" s="553"/>
    </row>
    <row r="5" spans="1:7" s="51" customFormat="1" ht="18.75" x14ac:dyDescent="0.2">
      <c r="A5" s="487"/>
      <c r="B5" s="487"/>
      <c r="C5" s="487"/>
      <c r="D5" s="551"/>
      <c r="E5" s="551"/>
      <c r="F5" s="412"/>
      <c r="G5" s="450" t="s">
        <v>549</v>
      </c>
    </row>
    <row r="6" spans="1:7" s="151" customFormat="1" ht="53.25" customHeight="1" x14ac:dyDescent="0.2">
      <c r="A6" s="38" t="s">
        <v>187</v>
      </c>
      <c r="B6" s="38" t="s">
        <v>601</v>
      </c>
      <c r="C6" s="38" t="s">
        <v>1154</v>
      </c>
      <c r="D6" s="38" t="s">
        <v>1272</v>
      </c>
      <c r="E6" s="38" t="s">
        <v>1273</v>
      </c>
      <c r="F6" s="38" t="s">
        <v>1273</v>
      </c>
      <c r="G6" s="38" t="s">
        <v>1274</v>
      </c>
    </row>
    <row r="7" spans="1:7" s="6" customFormat="1" ht="15.75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s="412" customFormat="1" ht="18.75" hidden="1" x14ac:dyDescent="0.2">
      <c r="A8" s="488"/>
      <c r="B8" s="149"/>
      <c r="C8" s="149"/>
      <c r="D8" s="489"/>
      <c r="E8" s="489"/>
      <c r="F8" s="489"/>
      <c r="G8" s="489"/>
    </row>
    <row r="9" spans="1:7" s="490" customFormat="1" ht="18.75" x14ac:dyDescent="0.2">
      <c r="A9" s="280" t="s">
        <v>189</v>
      </c>
      <c r="B9" s="18" t="s">
        <v>602</v>
      </c>
      <c r="C9" s="205">
        <f>C10+C11+C12+C13+C14+C15+C16+C17</f>
        <v>2449.6519999999996</v>
      </c>
      <c r="D9" s="205">
        <f>D10+D11+D12+D13+D14+D15+D16+D17</f>
        <v>74918.391130000135</v>
      </c>
      <c r="E9" s="205">
        <f t="shared" ref="E9:F9" si="0">E10+E11+E12+E13+E14+E15+E16+E17</f>
        <v>74908.210130000138</v>
      </c>
      <c r="F9" s="205">
        <f t="shared" si="0"/>
        <v>74908.210130000138</v>
      </c>
      <c r="G9" s="205">
        <f>F9/D9*100</f>
        <v>99.986410546400634</v>
      </c>
    </row>
    <row r="10" spans="1:7" s="412" customFormat="1" ht="25.5" x14ac:dyDescent="0.2">
      <c r="A10" s="31" t="s">
        <v>191</v>
      </c>
      <c r="B10" s="11" t="s">
        <v>603</v>
      </c>
      <c r="C10" s="204">
        <f>'4 Вед'!AC512</f>
        <v>219.66900000000001</v>
      </c>
      <c r="D10" s="204">
        <f>'4 Вед'!AD512</f>
        <v>2212.6689999999999</v>
      </c>
      <c r="E10" s="204">
        <f>'4 Вед'!AE512</f>
        <v>2212.6689999999999</v>
      </c>
      <c r="F10" s="204">
        <f>'4 Вед'!AE512</f>
        <v>2212.6689999999999</v>
      </c>
      <c r="G10" s="204">
        <f t="shared" ref="G10:G72" si="1">F10/D10*100</f>
        <v>100</v>
      </c>
    </row>
    <row r="11" spans="1:7" s="412" customFormat="1" ht="30.75" customHeight="1" x14ac:dyDescent="0.2">
      <c r="A11" s="31" t="s">
        <v>193</v>
      </c>
      <c r="B11" s="11" t="s">
        <v>604</v>
      </c>
      <c r="C11" s="204">
        <f>'4 Вед'!AC457</f>
        <v>-235.23599999999996</v>
      </c>
      <c r="D11" s="204">
        <f>'4 Вед'!AD457</f>
        <v>5433.1672600000002</v>
      </c>
      <c r="E11" s="204">
        <f>'4 Вед'!AE457</f>
        <v>5433.1672600000002</v>
      </c>
      <c r="F11" s="204">
        <f>'4 Вед'!AE457</f>
        <v>5433.1672600000002</v>
      </c>
      <c r="G11" s="204">
        <f t="shared" si="1"/>
        <v>100</v>
      </c>
    </row>
    <row r="12" spans="1:7" s="412" customFormat="1" ht="30.75" customHeight="1" x14ac:dyDescent="0.2">
      <c r="A12" s="31" t="s">
        <v>195</v>
      </c>
      <c r="B12" s="11" t="s">
        <v>605</v>
      </c>
      <c r="C12" s="204">
        <f>'4 Вед'!AC523+'4 Вед'!AC314</f>
        <v>1495.723</v>
      </c>
      <c r="D12" s="204">
        <f>'4 Вед'!AD523+'4 Вед'!AD314</f>
        <v>22236.191820000004</v>
      </c>
      <c r="E12" s="204">
        <f>'4 Вед'!AE523+'4 Вед'!AE314</f>
        <v>22226.010820000003</v>
      </c>
      <c r="F12" s="204">
        <f>'4 Вед'!AE523+'4 Вед'!AE314</f>
        <v>22226.010820000003</v>
      </c>
      <c r="G12" s="204">
        <f t="shared" si="1"/>
        <v>99.95421428236267</v>
      </c>
    </row>
    <row r="13" spans="1:7" s="412" customFormat="1" ht="18.75" x14ac:dyDescent="0.2">
      <c r="A13" s="31" t="s">
        <v>197</v>
      </c>
      <c r="B13" s="11" t="s">
        <v>849</v>
      </c>
      <c r="C13" s="204">
        <f>'4 Вед'!AC583</f>
        <v>0</v>
      </c>
      <c r="D13" s="204">
        <f>'4 Вед'!AD583</f>
        <v>68.7</v>
      </c>
      <c r="E13" s="204">
        <f>'4 Вед'!AE583</f>
        <v>68.7</v>
      </c>
      <c r="F13" s="204">
        <f>'4 Вед'!AE583</f>
        <v>68.7</v>
      </c>
      <c r="G13" s="204">
        <f t="shared" si="1"/>
        <v>100</v>
      </c>
    </row>
    <row r="14" spans="1:7" s="412" customFormat="1" ht="25.5" x14ac:dyDescent="0.2">
      <c r="A14" s="31" t="s">
        <v>199</v>
      </c>
      <c r="B14" s="11" t="s">
        <v>606</v>
      </c>
      <c r="C14" s="204">
        <f>'4 Вед'!AC496+'4 Вед'!AC341</f>
        <v>454.54599999999999</v>
      </c>
      <c r="D14" s="204">
        <f>'4 Вед'!AD496+'4 Вед'!AD341</f>
        <v>8745.5750599999992</v>
      </c>
      <c r="E14" s="204">
        <f>'4 Вед'!AE496+'4 Вед'!AE341</f>
        <v>8745.5750599999992</v>
      </c>
      <c r="F14" s="204">
        <f>'4 Вед'!AE496+'4 Вед'!AE341</f>
        <v>8745.5750599999992</v>
      </c>
      <c r="G14" s="204">
        <f t="shared" si="1"/>
        <v>100</v>
      </c>
    </row>
    <row r="15" spans="1:7" s="412" customFormat="1" ht="18.75" hidden="1" x14ac:dyDescent="0.2">
      <c r="A15" s="31" t="s">
        <v>201</v>
      </c>
      <c r="B15" s="11" t="s">
        <v>607</v>
      </c>
      <c r="C15" s="204">
        <f>'4 Вед'!AC410</f>
        <v>0</v>
      </c>
      <c r="D15" s="204">
        <f>'4 Вед'!AD410</f>
        <v>0</v>
      </c>
      <c r="E15" s="204">
        <f>'4 Вед'!AE410</f>
        <v>0</v>
      </c>
      <c r="F15" s="204">
        <f>'4 Вед'!AE410</f>
        <v>0</v>
      </c>
      <c r="G15" s="204" t="e">
        <f t="shared" si="1"/>
        <v>#DIV/0!</v>
      </c>
    </row>
    <row r="16" spans="1:7" s="412" customFormat="1" ht="18.75" hidden="1" x14ac:dyDescent="0.2">
      <c r="A16" s="31" t="s">
        <v>203</v>
      </c>
      <c r="B16" s="11" t="s">
        <v>608</v>
      </c>
      <c r="C16" s="204">
        <f>'4 Вед'!AC589</f>
        <v>-97.39</v>
      </c>
      <c r="D16" s="204">
        <f>'4 Вед'!AD589</f>
        <v>0</v>
      </c>
      <c r="E16" s="204">
        <f>'4 Вед'!AE589</f>
        <v>0</v>
      </c>
      <c r="F16" s="204">
        <f>'4 Вед'!AE589</f>
        <v>0</v>
      </c>
      <c r="G16" s="204" t="e">
        <f t="shared" si="1"/>
        <v>#DIV/0!</v>
      </c>
    </row>
    <row r="17" spans="1:7" s="412" customFormat="1" ht="18.75" x14ac:dyDescent="0.2">
      <c r="A17" s="31" t="s">
        <v>206</v>
      </c>
      <c r="B17" s="11" t="s">
        <v>609</v>
      </c>
      <c r="C17" s="204">
        <f>'4 Вед'!AC383+'4 Вед'!AC594</f>
        <v>612.33999999999969</v>
      </c>
      <c r="D17" s="204">
        <f>'4 Вед'!AD383+'4 Вед'!AD594</f>
        <v>36222.087990000131</v>
      </c>
      <c r="E17" s="204">
        <f>'4 Вед'!AE383+'4 Вед'!AE594</f>
        <v>36222.087990000131</v>
      </c>
      <c r="F17" s="204">
        <f>'4 Вед'!AE383+'4 Вед'!AE594</f>
        <v>36222.087990000131</v>
      </c>
      <c r="G17" s="204">
        <f t="shared" si="1"/>
        <v>100</v>
      </c>
    </row>
    <row r="18" spans="1:7" s="490" customFormat="1" ht="18.75" hidden="1" x14ac:dyDescent="0.2">
      <c r="A18" s="280" t="s">
        <v>209</v>
      </c>
      <c r="B18" s="18" t="s">
        <v>610</v>
      </c>
      <c r="C18" s="46">
        <f>C19+C20</f>
        <v>0</v>
      </c>
      <c r="D18" s="46">
        <f>D19+D20</f>
        <v>0</v>
      </c>
      <c r="E18" s="46">
        <f t="shared" ref="E18:F18" si="2">E19+E20</f>
        <v>0</v>
      </c>
      <c r="F18" s="46">
        <f t="shared" si="2"/>
        <v>0</v>
      </c>
      <c r="G18" s="205" t="e">
        <f t="shared" si="1"/>
        <v>#DIV/0!</v>
      </c>
    </row>
    <row r="19" spans="1:7" s="412" customFormat="1" ht="18.75" hidden="1" x14ac:dyDescent="0.2">
      <c r="A19" s="31" t="s">
        <v>365</v>
      </c>
      <c r="B19" s="11" t="s">
        <v>611</v>
      </c>
      <c r="C19" s="204">
        <f>'4 Вед'!AC414</f>
        <v>0</v>
      </c>
      <c r="D19" s="204">
        <f>'4 Вед'!AD414</f>
        <v>0</v>
      </c>
      <c r="E19" s="204">
        <f>'4 Вед'!AE414</f>
        <v>0</v>
      </c>
      <c r="F19" s="204">
        <f>'4 Вед'!AE414</f>
        <v>0</v>
      </c>
      <c r="G19" s="205" t="e">
        <f t="shared" si="1"/>
        <v>#DIV/0!</v>
      </c>
    </row>
    <row r="20" spans="1:7" s="412" customFormat="1" ht="18.75" hidden="1" x14ac:dyDescent="0.2">
      <c r="A20" s="31" t="s">
        <v>250</v>
      </c>
      <c r="B20" s="11" t="s">
        <v>612</v>
      </c>
      <c r="C20" s="149"/>
      <c r="D20" s="149"/>
      <c r="E20" s="149"/>
      <c r="F20" s="149"/>
      <c r="G20" s="205" t="e">
        <f t="shared" si="1"/>
        <v>#DIV/0!</v>
      </c>
    </row>
    <row r="21" spans="1:7" s="490" customFormat="1" ht="18.75" x14ac:dyDescent="0.2">
      <c r="A21" s="280" t="s">
        <v>210</v>
      </c>
      <c r="B21" s="18" t="s">
        <v>613</v>
      </c>
      <c r="C21" s="205">
        <f>C24+C26</f>
        <v>894.03699999999992</v>
      </c>
      <c r="D21" s="205">
        <f>D24+D26</f>
        <v>7773.32</v>
      </c>
      <c r="E21" s="205">
        <f t="shared" ref="E21:F21" si="3">E24+E26</f>
        <v>7773.32</v>
      </c>
      <c r="F21" s="205">
        <f t="shared" si="3"/>
        <v>7773.32</v>
      </c>
      <c r="G21" s="205">
        <f t="shared" si="1"/>
        <v>100</v>
      </c>
    </row>
    <row r="22" spans="1:7" s="412" customFormat="1" ht="27" hidden="1" customHeight="1" x14ac:dyDescent="0.2">
      <c r="A22" s="31" t="s">
        <v>211</v>
      </c>
      <c r="B22" s="11" t="s">
        <v>614</v>
      </c>
      <c r="C22" s="149"/>
      <c r="D22" s="149"/>
      <c r="E22" s="149"/>
      <c r="F22" s="149"/>
      <c r="G22" s="205" t="e">
        <f t="shared" si="1"/>
        <v>#DIV/0!</v>
      </c>
    </row>
    <row r="23" spans="1:7" s="412" customFormat="1" ht="26.25" hidden="1" customHeight="1" x14ac:dyDescent="0.2">
      <c r="A23" s="31" t="s">
        <v>615</v>
      </c>
      <c r="B23" s="11" t="s">
        <v>616</v>
      </c>
      <c r="C23" s="149"/>
      <c r="D23" s="149"/>
      <c r="E23" s="149"/>
      <c r="F23" s="149"/>
      <c r="G23" s="205" t="e">
        <f t="shared" si="1"/>
        <v>#DIV/0!</v>
      </c>
    </row>
    <row r="24" spans="1:7" s="412" customFormat="1" ht="18.75" x14ac:dyDescent="0.2">
      <c r="A24" s="31" t="s">
        <v>1187</v>
      </c>
      <c r="B24" s="11" t="s">
        <v>618</v>
      </c>
      <c r="C24" s="204">
        <f>'4 Вед'!AC659+'4 Вед'!AC418</f>
        <v>922.31699999999989</v>
      </c>
      <c r="D24" s="204">
        <f>'4 Вед'!AD659+'4 Вед'!AD418</f>
        <v>7773.317</v>
      </c>
      <c r="E24" s="204">
        <f>'4 Вед'!AE659+'4 Вед'!AE418</f>
        <v>7773.317</v>
      </c>
      <c r="F24" s="204">
        <f>'4 Вед'!AE659+'4 Вед'!AE418</f>
        <v>7773.317</v>
      </c>
      <c r="G24" s="204">
        <f t="shared" si="1"/>
        <v>100</v>
      </c>
    </row>
    <row r="25" spans="1:7" s="412" customFormat="1" ht="29.25" hidden="1" customHeight="1" x14ac:dyDescent="0.2">
      <c r="A25" s="31" t="s">
        <v>213</v>
      </c>
      <c r="B25" s="11" t="s">
        <v>619</v>
      </c>
      <c r="C25" s="149"/>
      <c r="D25" s="149"/>
      <c r="E25" s="149"/>
      <c r="F25" s="149"/>
      <c r="G25" s="205" t="e">
        <f t="shared" si="1"/>
        <v>#DIV/0!</v>
      </c>
    </row>
    <row r="26" spans="1:7" s="412" customFormat="1" ht="18.75" hidden="1" x14ac:dyDescent="0.2">
      <c r="A26" s="31" t="s">
        <v>48</v>
      </c>
      <c r="B26" s="11" t="s">
        <v>620</v>
      </c>
      <c r="C26" s="204">
        <f>'4 Вед'!AC701</f>
        <v>-28.28</v>
      </c>
      <c r="D26" s="204">
        <f>'4 Вед'!AD701</f>
        <v>2.9999999999999472E-3</v>
      </c>
      <c r="E26" s="204">
        <f>'4 Вед'!AE701</f>
        <v>2.9999999999999472E-3</v>
      </c>
      <c r="F26" s="204">
        <f>'4 Вед'!AE701</f>
        <v>2.9999999999999472E-3</v>
      </c>
      <c r="G26" s="205">
        <f t="shared" si="1"/>
        <v>100</v>
      </c>
    </row>
    <row r="27" spans="1:7" s="490" customFormat="1" ht="18.75" x14ac:dyDescent="0.2">
      <c r="A27" s="280" t="s">
        <v>215</v>
      </c>
      <c r="B27" s="18" t="s">
        <v>621</v>
      </c>
      <c r="C27" s="205">
        <f>C28+C32+C34+C29</f>
        <v>3453.5669999999996</v>
      </c>
      <c r="D27" s="205">
        <f>D28+D32+D34+D29</f>
        <v>37940.861809999995</v>
      </c>
      <c r="E27" s="205">
        <f t="shared" ref="E27:F27" si="4">E28+E32+E34+E29</f>
        <v>32022.725999999995</v>
      </c>
      <c r="F27" s="205">
        <f t="shared" si="4"/>
        <v>32022.725999999995</v>
      </c>
      <c r="G27" s="205">
        <f t="shared" si="1"/>
        <v>84.401683231032536</v>
      </c>
    </row>
    <row r="28" spans="1:7" s="412" customFormat="1" ht="18.75" x14ac:dyDescent="0.2">
      <c r="A28" s="31" t="s">
        <v>217</v>
      </c>
      <c r="B28" s="11" t="s">
        <v>622</v>
      </c>
      <c r="C28" s="204">
        <f>'4 Вед'!AC706</f>
        <v>-93.595000000000027</v>
      </c>
      <c r="D28" s="204">
        <f>'4 Вед'!AD706</f>
        <v>2948.6049999999996</v>
      </c>
      <c r="E28" s="204">
        <f>'4 Вед'!AE706</f>
        <v>2948.6049999999996</v>
      </c>
      <c r="F28" s="204">
        <f>'4 Вед'!AE706</f>
        <v>2948.6049999999996</v>
      </c>
      <c r="G28" s="204">
        <f t="shared" si="1"/>
        <v>100</v>
      </c>
    </row>
    <row r="29" spans="1:7" s="412" customFormat="1" ht="18" customHeight="1" x14ac:dyDescent="0.2">
      <c r="A29" s="31" t="s">
        <v>218</v>
      </c>
      <c r="B29" s="11" t="s">
        <v>623</v>
      </c>
      <c r="C29" s="204">
        <f>'4 Вед'!AC742</f>
        <v>0</v>
      </c>
      <c r="D29" s="204">
        <f>'4 Вед'!AD742</f>
        <v>14010.099999999999</v>
      </c>
      <c r="E29" s="204">
        <f>'4 Вед'!AE742</f>
        <v>14010.099999999999</v>
      </c>
      <c r="F29" s="204">
        <f>'4 Вед'!AE742</f>
        <v>14010.099999999999</v>
      </c>
      <c r="G29" s="204">
        <f t="shared" si="1"/>
        <v>100</v>
      </c>
    </row>
    <row r="30" spans="1:7" s="412" customFormat="1" ht="18.75" hidden="1" x14ac:dyDescent="0.2">
      <c r="A30" s="31" t="s">
        <v>19</v>
      </c>
      <c r="B30" s="11" t="s">
        <v>624</v>
      </c>
      <c r="C30" s="149"/>
      <c r="D30" s="149"/>
      <c r="E30" s="149"/>
      <c r="F30" s="149"/>
      <c r="G30" s="204" t="e">
        <f t="shared" si="1"/>
        <v>#DIV/0!</v>
      </c>
    </row>
    <row r="31" spans="1:7" s="412" customFormat="1" ht="18.75" hidden="1" x14ac:dyDescent="0.2">
      <c r="A31" s="31" t="s">
        <v>38</v>
      </c>
      <c r="B31" s="11" t="s">
        <v>625</v>
      </c>
      <c r="C31" s="149"/>
      <c r="D31" s="149"/>
      <c r="E31" s="149"/>
      <c r="F31" s="149"/>
      <c r="G31" s="204" t="e">
        <f t="shared" si="1"/>
        <v>#DIV/0!</v>
      </c>
    </row>
    <row r="32" spans="1:7" s="412" customFormat="1" ht="18.75" x14ac:dyDescent="0.2">
      <c r="A32" s="31" t="s">
        <v>374</v>
      </c>
      <c r="B32" s="11" t="s">
        <v>626</v>
      </c>
      <c r="C32" s="204">
        <f>'4 Вед'!AC745+'4 Вед'!AC422</f>
        <v>-64.58</v>
      </c>
      <c r="D32" s="204">
        <f>'4 Вед'!AD745+'4 Вед'!AD422</f>
        <v>10442.842809999998</v>
      </c>
      <c r="E32" s="204">
        <f>'4 Вед'!AE745+'4 Вед'!AE422</f>
        <v>8999.5189999999984</v>
      </c>
      <c r="F32" s="204">
        <f>'4 Вед'!AE745+'4 Вед'!AE422</f>
        <v>8999.5189999999984</v>
      </c>
      <c r="G32" s="204">
        <f t="shared" si="1"/>
        <v>86.178822795092898</v>
      </c>
    </row>
    <row r="33" spans="1:7" s="412" customFormat="1" ht="18.75" hidden="1" x14ac:dyDescent="0.2">
      <c r="A33" s="31" t="s">
        <v>219</v>
      </c>
      <c r="B33" s="11" t="s">
        <v>627</v>
      </c>
      <c r="C33" s="204"/>
      <c r="D33" s="204"/>
      <c r="E33" s="204"/>
      <c r="F33" s="204"/>
      <c r="G33" s="204" t="e">
        <f t="shared" si="1"/>
        <v>#DIV/0!</v>
      </c>
    </row>
    <row r="34" spans="1:7" s="412" customFormat="1" ht="18.75" x14ac:dyDescent="0.2">
      <c r="A34" s="31" t="s">
        <v>220</v>
      </c>
      <c r="B34" s="11" t="s">
        <v>628</v>
      </c>
      <c r="C34" s="204">
        <f>'4 Вед'!AC752+'4 Вед'!AC394+'4 Вед'!AC12</f>
        <v>3611.7419999999997</v>
      </c>
      <c r="D34" s="204">
        <f>'4 Вед'!AD752+'4 Вед'!AD394+'4 Вед'!AD12</f>
        <v>10539.314</v>
      </c>
      <c r="E34" s="204">
        <f>'4 Вед'!AE752+'4 Вед'!AE394+'4 Вед'!AE12</f>
        <v>6064.5019999999995</v>
      </c>
      <c r="F34" s="204">
        <f>'4 Вед'!AE752+'4 Вед'!AE394+'4 Вед'!AE12</f>
        <v>6064.5019999999995</v>
      </c>
      <c r="G34" s="204">
        <f t="shared" si="1"/>
        <v>57.541714764357522</v>
      </c>
    </row>
    <row r="35" spans="1:7" s="490" customFormat="1" ht="18.75" x14ac:dyDescent="0.2">
      <c r="A35" s="280" t="s">
        <v>221</v>
      </c>
      <c r="B35" s="18" t="s">
        <v>629</v>
      </c>
      <c r="C35" s="205">
        <f>C36+C37+C38</f>
        <v>54213.32699999999</v>
      </c>
      <c r="D35" s="205">
        <f>D36+D37+D38</f>
        <v>202571.03923999998</v>
      </c>
      <c r="E35" s="205">
        <f t="shared" ref="E35:F35" si="5">E36+E37+E38</f>
        <v>181916.58714000002</v>
      </c>
      <c r="F35" s="205">
        <f t="shared" si="5"/>
        <v>181916.58714000002</v>
      </c>
      <c r="G35" s="205">
        <f t="shared" si="1"/>
        <v>89.803847490988488</v>
      </c>
    </row>
    <row r="36" spans="1:7" s="412" customFormat="1" ht="18.75" x14ac:dyDescent="0.2">
      <c r="A36" s="31" t="s">
        <v>222</v>
      </c>
      <c r="B36" s="11" t="s">
        <v>630</v>
      </c>
      <c r="C36" s="204">
        <f>'4 Вед'!AC777</f>
        <v>-448.88499999999971</v>
      </c>
      <c r="D36" s="204">
        <f>'4 Вед'!AD777</f>
        <v>96836.137239999996</v>
      </c>
      <c r="E36" s="204">
        <f>'4 Вед'!AE777</f>
        <v>76181.694140000007</v>
      </c>
      <c r="F36" s="204">
        <f>'4 Вед'!AE777</f>
        <v>76181.694140000007</v>
      </c>
      <c r="G36" s="204">
        <f t="shared" si="1"/>
        <v>78.670728006415885</v>
      </c>
    </row>
    <row r="37" spans="1:7" s="412" customFormat="1" ht="18.75" x14ac:dyDescent="0.2">
      <c r="A37" s="31" t="s">
        <v>223</v>
      </c>
      <c r="B37" s="11" t="s">
        <v>631</v>
      </c>
      <c r="C37" s="204">
        <f>'4 Вед'!AC788</f>
        <v>54637.211999999992</v>
      </c>
      <c r="D37" s="204">
        <f>'4 Вед'!AD788</f>
        <v>103825.90199999999</v>
      </c>
      <c r="E37" s="204">
        <f>'4 Вед'!AE788</f>
        <v>103825.893</v>
      </c>
      <c r="F37" s="204">
        <f>'4 Вед'!AE788</f>
        <v>103825.893</v>
      </c>
      <c r="G37" s="204">
        <f t="shared" si="1"/>
        <v>99.99999133164286</v>
      </c>
    </row>
    <row r="38" spans="1:7" s="412" customFormat="1" ht="18.75" x14ac:dyDescent="0.2">
      <c r="A38" s="31" t="s">
        <v>224</v>
      </c>
      <c r="B38" s="11" t="s">
        <v>632</v>
      </c>
      <c r="C38" s="204">
        <f>'4 Вед'!AC425</f>
        <v>25</v>
      </c>
      <c r="D38" s="204">
        <f>'4 Вед'!AD425</f>
        <v>1909</v>
      </c>
      <c r="E38" s="204">
        <f>'4 Вед'!AE425</f>
        <v>1909</v>
      </c>
      <c r="F38" s="204">
        <f>'4 Вед'!AE425</f>
        <v>1909</v>
      </c>
      <c r="G38" s="204">
        <f t="shared" si="1"/>
        <v>100</v>
      </c>
    </row>
    <row r="39" spans="1:7" s="412" customFormat="1" ht="18.75" hidden="1" x14ac:dyDescent="0.2">
      <c r="A39" s="31" t="s">
        <v>225</v>
      </c>
      <c r="B39" s="11" t="s">
        <v>633</v>
      </c>
      <c r="C39" s="149"/>
      <c r="D39" s="149"/>
      <c r="E39" s="149"/>
      <c r="F39" s="149"/>
      <c r="G39" s="205" t="e">
        <f t="shared" si="1"/>
        <v>#DIV/0!</v>
      </c>
    </row>
    <row r="40" spans="1:7" s="490" customFormat="1" ht="18.75" hidden="1" x14ac:dyDescent="0.2">
      <c r="A40" s="280" t="s">
        <v>634</v>
      </c>
      <c r="B40" s="18" t="s">
        <v>635</v>
      </c>
      <c r="C40" s="46">
        <f>C41</f>
        <v>0</v>
      </c>
      <c r="D40" s="46">
        <f>D41</f>
        <v>0</v>
      </c>
      <c r="E40" s="46">
        <f t="shared" ref="E40:F40" si="6">E41</f>
        <v>0</v>
      </c>
      <c r="F40" s="46">
        <f t="shared" si="6"/>
        <v>0</v>
      </c>
      <c r="G40" s="205" t="e">
        <f t="shared" si="1"/>
        <v>#DIV/0!</v>
      </c>
    </row>
    <row r="41" spans="1:7" s="412" customFormat="1" ht="18.75" hidden="1" x14ac:dyDescent="0.2">
      <c r="A41" s="31" t="s">
        <v>33</v>
      </c>
      <c r="B41" s="11" t="s">
        <v>636</v>
      </c>
      <c r="C41" s="149"/>
      <c r="D41" s="149"/>
      <c r="E41" s="149"/>
      <c r="F41" s="149"/>
      <c r="G41" s="205" t="e">
        <f t="shared" si="1"/>
        <v>#DIV/0!</v>
      </c>
    </row>
    <row r="42" spans="1:7" s="490" customFormat="1" ht="18.75" x14ac:dyDescent="0.2">
      <c r="A42" s="280" t="s">
        <v>226</v>
      </c>
      <c r="B42" s="18" t="s">
        <v>637</v>
      </c>
      <c r="C42" s="205">
        <f>C43+C44+C45+C46+C47</f>
        <v>63303.640999999996</v>
      </c>
      <c r="D42" s="205">
        <f>D43+D44+D45+D46+D47</f>
        <v>734728.75997000001</v>
      </c>
      <c r="E42" s="205">
        <f t="shared" ref="E42:F42" si="7">E43+E44+E45+E46+E47</f>
        <v>734580.17188000004</v>
      </c>
      <c r="F42" s="205">
        <f t="shared" si="7"/>
        <v>734580.17188000004</v>
      </c>
      <c r="G42" s="205">
        <f t="shared" si="1"/>
        <v>99.979776470162136</v>
      </c>
    </row>
    <row r="43" spans="1:7" s="412" customFormat="1" ht="18.75" x14ac:dyDescent="0.2">
      <c r="A43" s="31" t="s">
        <v>227</v>
      </c>
      <c r="B43" s="11" t="s">
        <v>638</v>
      </c>
      <c r="C43" s="204">
        <f>'4 Вед'!AC140</f>
        <v>18540.708000000002</v>
      </c>
      <c r="D43" s="204">
        <f>'4 Вед'!AD140</f>
        <v>131196.14567999999</v>
      </c>
      <c r="E43" s="204">
        <f>'4 Вед'!AE140</f>
        <v>131196.14567999999</v>
      </c>
      <c r="F43" s="204">
        <f>'4 Вед'!AE140</f>
        <v>131196.14567999999</v>
      </c>
      <c r="G43" s="204">
        <f t="shared" si="1"/>
        <v>100</v>
      </c>
    </row>
    <row r="44" spans="1:7" s="412" customFormat="1" ht="18.75" x14ac:dyDescent="0.2">
      <c r="A44" s="31" t="s">
        <v>228</v>
      </c>
      <c r="B44" s="11" t="s">
        <v>639</v>
      </c>
      <c r="C44" s="204">
        <f>'4 Вед'!AC161+'4 Вед'!AC842</f>
        <v>27731.275999999994</v>
      </c>
      <c r="D44" s="204">
        <f>'4 Вед'!AD161+'4 Вед'!AD842</f>
        <v>493989.86488000001</v>
      </c>
      <c r="E44" s="204">
        <f>'4 Вед'!AE161+'4 Вед'!AE842</f>
        <v>493851.89188000001</v>
      </c>
      <c r="F44" s="204">
        <f>'4 Вед'!AE161+'4 Вед'!AE842</f>
        <v>493851.89188000001</v>
      </c>
      <c r="G44" s="204">
        <f t="shared" si="1"/>
        <v>99.972069669884107</v>
      </c>
    </row>
    <row r="45" spans="1:7" s="412" customFormat="1" ht="18.75" x14ac:dyDescent="0.2">
      <c r="A45" s="31" t="s">
        <v>848</v>
      </c>
      <c r="B45" s="11" t="s">
        <v>850</v>
      </c>
      <c r="C45" s="204">
        <f>'4 Вед'!AC17+'4 Вед'!AC206</f>
        <v>13337.617</v>
      </c>
      <c r="D45" s="204">
        <f>'4 Вед'!AD17+'4 Вед'!AD206</f>
        <v>76080.733340000006</v>
      </c>
      <c r="E45" s="204">
        <f>'4 Вед'!AE17+'4 Вед'!AE206</f>
        <v>76080.73328</v>
      </c>
      <c r="F45" s="204">
        <f>'4 Вед'!AE17+'4 Вед'!AE206</f>
        <v>76080.73328</v>
      </c>
      <c r="G45" s="204">
        <f t="shared" si="1"/>
        <v>99.999999921136393</v>
      </c>
    </row>
    <row r="46" spans="1:7" s="412" customFormat="1" ht="18.75" x14ac:dyDescent="0.2">
      <c r="A46" s="31" t="s">
        <v>230</v>
      </c>
      <c r="B46" s="11" t="s">
        <v>640</v>
      </c>
      <c r="C46" s="204">
        <f>'4 Вед'!AC38+'4 Вед'!AC238</f>
        <v>-262.13400000000001</v>
      </c>
      <c r="D46" s="204">
        <f>'4 Вед'!AD38+'4 Вед'!AD238</f>
        <v>1825.9660000000001</v>
      </c>
      <c r="E46" s="204">
        <f>'4 Вед'!AE38+'4 Вед'!AE238</f>
        <v>1825.9660000000001</v>
      </c>
      <c r="F46" s="204">
        <f>'4 Вед'!AE38+'4 Вед'!AE238</f>
        <v>1825.9660000000001</v>
      </c>
      <c r="G46" s="204">
        <f t="shared" si="1"/>
        <v>100</v>
      </c>
    </row>
    <row r="47" spans="1:7" s="412" customFormat="1" ht="18.75" x14ac:dyDescent="0.2">
      <c r="A47" s="31" t="s">
        <v>231</v>
      </c>
      <c r="B47" s="11" t="s">
        <v>641</v>
      </c>
      <c r="C47" s="204">
        <f>'4 Вед'!AC249</f>
        <v>3956.174</v>
      </c>
      <c r="D47" s="204">
        <f>'4 Вед'!AD249</f>
        <v>31636.050070000005</v>
      </c>
      <c r="E47" s="204">
        <f>'4 Вед'!AE249</f>
        <v>31625.435040000004</v>
      </c>
      <c r="F47" s="204">
        <f>'4 Вед'!AE249</f>
        <v>31625.435040000004</v>
      </c>
      <c r="G47" s="204">
        <f t="shared" si="1"/>
        <v>99.966446411683791</v>
      </c>
    </row>
    <row r="48" spans="1:7" s="490" customFormat="1" ht="18.75" x14ac:dyDescent="0.2">
      <c r="A48" s="280" t="s">
        <v>232</v>
      </c>
      <c r="B48" s="18" t="s">
        <v>642</v>
      </c>
      <c r="C48" s="205">
        <f>C49+C50</f>
        <v>9560.5089999999982</v>
      </c>
      <c r="D48" s="205">
        <f>D49+D50</f>
        <v>65891.245999999999</v>
      </c>
      <c r="E48" s="205">
        <f t="shared" ref="E48:F48" si="8">E49+E50</f>
        <v>65891.245999999999</v>
      </c>
      <c r="F48" s="205">
        <f t="shared" si="8"/>
        <v>65891.245999999999</v>
      </c>
      <c r="G48" s="205">
        <f t="shared" si="1"/>
        <v>100</v>
      </c>
    </row>
    <row r="49" spans="1:7" s="412" customFormat="1" ht="18.75" x14ac:dyDescent="0.2">
      <c r="A49" s="31" t="s">
        <v>234</v>
      </c>
      <c r="B49" s="11" t="s">
        <v>643</v>
      </c>
      <c r="C49" s="204">
        <f>'4 Вед'!AC45</f>
        <v>8786.4919999999984</v>
      </c>
      <c r="D49" s="204">
        <f>'4 Вед'!AD45</f>
        <v>52553.399000000005</v>
      </c>
      <c r="E49" s="204">
        <f>'4 Вед'!AE45</f>
        <v>52553.399000000005</v>
      </c>
      <c r="F49" s="204">
        <f>'4 Вед'!AE45</f>
        <v>52553.399000000005</v>
      </c>
      <c r="G49" s="204">
        <f t="shared" si="1"/>
        <v>100</v>
      </c>
    </row>
    <row r="50" spans="1:7" s="412" customFormat="1" ht="18.75" x14ac:dyDescent="0.2">
      <c r="A50" s="31" t="s">
        <v>644</v>
      </c>
      <c r="B50" s="11" t="s">
        <v>645</v>
      </c>
      <c r="C50" s="204">
        <f>'4 Вед'!AC83</f>
        <v>774.01700000000005</v>
      </c>
      <c r="D50" s="204">
        <f>'4 Вед'!AD83</f>
        <v>13337.846999999998</v>
      </c>
      <c r="E50" s="204">
        <f>'4 Вед'!AE83</f>
        <v>13337.846999999998</v>
      </c>
      <c r="F50" s="204">
        <f>'4 Вед'!AE83</f>
        <v>13337.846999999998</v>
      </c>
      <c r="G50" s="204">
        <f t="shared" si="1"/>
        <v>100</v>
      </c>
    </row>
    <row r="51" spans="1:7" s="490" customFormat="1" ht="22.5" customHeight="1" x14ac:dyDescent="0.2">
      <c r="A51" s="280" t="s">
        <v>274</v>
      </c>
      <c r="B51" s="18" t="s">
        <v>646</v>
      </c>
      <c r="C51" s="205">
        <f>C52+C54+C55</f>
        <v>3704.1129999999998</v>
      </c>
      <c r="D51" s="205">
        <f>D52+D54+D55</f>
        <v>69910.303809999998</v>
      </c>
      <c r="E51" s="205">
        <f t="shared" ref="E51:F51" si="9">E52+E54+E55</f>
        <v>63762.481100000005</v>
      </c>
      <c r="F51" s="205">
        <f t="shared" si="9"/>
        <v>60889.172292650117</v>
      </c>
      <c r="G51" s="205">
        <f t="shared" si="1"/>
        <v>87.096134581438491</v>
      </c>
    </row>
    <row r="52" spans="1:7" s="412" customFormat="1" ht="20.25" customHeight="1" x14ac:dyDescent="0.2">
      <c r="A52" s="31" t="s">
        <v>647</v>
      </c>
      <c r="B52" s="11" t="s">
        <v>648</v>
      </c>
      <c r="C52" s="204">
        <f>'4 Вед'!AC848</f>
        <v>0.76</v>
      </c>
      <c r="D52" s="204">
        <f>'4 Вед'!AD848</f>
        <v>420.76100000000002</v>
      </c>
      <c r="E52" s="204">
        <f>'4 Вед'!AE848</f>
        <v>420.76100000000002</v>
      </c>
      <c r="F52" s="204">
        <f>'4 Вед'!AE848</f>
        <v>420.76100000000002</v>
      </c>
      <c r="G52" s="204">
        <f t="shared" si="1"/>
        <v>100</v>
      </c>
    </row>
    <row r="53" spans="1:7" s="412" customFormat="1" ht="20.25" hidden="1" customHeight="1" x14ac:dyDescent="0.2">
      <c r="A53" s="31" t="s">
        <v>276</v>
      </c>
      <c r="B53" s="11" t="s">
        <v>649</v>
      </c>
      <c r="C53" s="149"/>
      <c r="D53" s="149"/>
      <c r="E53" s="149"/>
      <c r="F53" s="149"/>
      <c r="G53" s="204" t="e">
        <f t="shared" si="1"/>
        <v>#DIV/0!</v>
      </c>
    </row>
    <row r="54" spans="1:7" s="412" customFormat="1" ht="20.25" customHeight="1" x14ac:dyDescent="0.2">
      <c r="A54" s="31" t="s">
        <v>277</v>
      </c>
      <c r="B54" s="11" t="s">
        <v>650</v>
      </c>
      <c r="C54" s="204">
        <f>'4 Вед'!AC851+'4 Вед'!AC109</f>
        <v>2823.3529999999996</v>
      </c>
      <c r="D54" s="204">
        <f>'4 Вед'!AD851</f>
        <v>64857.947809999998</v>
      </c>
      <c r="E54" s="204">
        <f>'4 Вед'!AE851</f>
        <v>58725.118100000007</v>
      </c>
      <c r="F54" s="204">
        <f>'4 Вед'!AE851</f>
        <v>58725.118100000007</v>
      </c>
      <c r="G54" s="204">
        <f t="shared" si="1"/>
        <v>90.54421251815431</v>
      </c>
    </row>
    <row r="55" spans="1:7" s="412" customFormat="1" ht="18.75" x14ac:dyDescent="0.2">
      <c r="A55" s="31" t="s">
        <v>278</v>
      </c>
      <c r="B55" s="11" t="s">
        <v>651</v>
      </c>
      <c r="C55" s="204">
        <f>'4 Вед'!AC302</f>
        <v>880</v>
      </c>
      <c r="D55" s="204">
        <f>'4 Вед'!AD302+'4 Вед'!AD109</f>
        <v>4631.5950000000003</v>
      </c>
      <c r="E55" s="204">
        <f>'4 Вед'!AE302+'4 Вед'!AE109</f>
        <v>4616.6019999999999</v>
      </c>
      <c r="F55" s="204">
        <f>'4 Вед'!AF302+'4 Вед'!AE109</f>
        <v>1743.2931926501105</v>
      </c>
      <c r="G55" s="204">
        <f t="shared" si="1"/>
        <v>37.639154387421833</v>
      </c>
    </row>
    <row r="56" spans="1:7" s="412" customFormat="1" ht="18.75" hidden="1" x14ac:dyDescent="0.2">
      <c r="A56" s="31" t="s">
        <v>279</v>
      </c>
      <c r="B56" s="11" t="s">
        <v>652</v>
      </c>
      <c r="C56" s="204">
        <f>'2018'!M983</f>
        <v>0</v>
      </c>
      <c r="D56" s="204">
        <v>0</v>
      </c>
      <c r="E56" s="204">
        <v>1</v>
      </c>
      <c r="F56" s="204">
        <v>2</v>
      </c>
      <c r="G56" s="205" t="e">
        <f t="shared" si="1"/>
        <v>#DIV/0!</v>
      </c>
    </row>
    <row r="57" spans="1:7" s="490" customFormat="1" ht="18.75" x14ac:dyDescent="0.2">
      <c r="A57" s="280" t="s">
        <v>653</v>
      </c>
      <c r="B57" s="18" t="s">
        <v>654</v>
      </c>
      <c r="C57" s="205">
        <f>C58+C59</f>
        <v>25</v>
      </c>
      <c r="D57" s="205">
        <f>D58+D59</f>
        <v>765</v>
      </c>
      <c r="E57" s="205">
        <f t="shared" ref="E57:F57" si="10">E58+E59</f>
        <v>765</v>
      </c>
      <c r="F57" s="205">
        <f t="shared" si="10"/>
        <v>765</v>
      </c>
      <c r="G57" s="205">
        <f t="shared" si="1"/>
        <v>100</v>
      </c>
    </row>
    <row r="58" spans="1:7" s="412" customFormat="1" ht="19.5" hidden="1" customHeight="1" x14ac:dyDescent="0.2">
      <c r="A58" s="31" t="s">
        <v>280</v>
      </c>
      <c r="B58" s="11" t="s">
        <v>655</v>
      </c>
      <c r="C58" s="204">
        <f>'4 Вед'!AC115</f>
        <v>0</v>
      </c>
      <c r="D58" s="204">
        <f>'4 Вед'!AD115</f>
        <v>0</v>
      </c>
      <c r="E58" s="204">
        <f>'4 Вед'!AE115</f>
        <v>0</v>
      </c>
      <c r="F58" s="204">
        <f>'4 Вед'!AE115</f>
        <v>0</v>
      </c>
      <c r="G58" s="205" t="e">
        <f t="shared" si="1"/>
        <v>#DIV/0!</v>
      </c>
    </row>
    <row r="59" spans="1:7" s="412" customFormat="1" ht="19.5" customHeight="1" x14ac:dyDescent="0.2">
      <c r="A59" s="31" t="s">
        <v>656</v>
      </c>
      <c r="B59" s="11" t="s">
        <v>657</v>
      </c>
      <c r="C59" s="204">
        <f>'4 Вед'!AC118</f>
        <v>25</v>
      </c>
      <c r="D59" s="204">
        <f>'4 Вед'!AD118</f>
        <v>765</v>
      </c>
      <c r="E59" s="204">
        <f>'4 Вед'!AE118</f>
        <v>765</v>
      </c>
      <c r="F59" s="204">
        <f>'4 Вед'!AE118</f>
        <v>765</v>
      </c>
      <c r="G59" s="204">
        <f t="shared" si="1"/>
        <v>100</v>
      </c>
    </row>
    <row r="60" spans="1:7" s="412" customFormat="1" ht="19.5" hidden="1" customHeight="1" x14ac:dyDescent="0.2">
      <c r="A60" s="31" t="s">
        <v>143</v>
      </c>
      <c r="B60" s="11" t="s">
        <v>658</v>
      </c>
      <c r="C60" s="204" t="e">
        <f>'4 Вед'!#REF!</f>
        <v>#REF!</v>
      </c>
      <c r="D60" s="204" t="e">
        <f>'4 Вед'!#REF!</f>
        <v>#REF!</v>
      </c>
      <c r="E60" s="204" t="e">
        <f>'4 Вед'!#REF!</f>
        <v>#REF!</v>
      </c>
      <c r="F60" s="204" t="e">
        <f>'4 Вед'!#REF!</f>
        <v>#REF!</v>
      </c>
      <c r="G60" s="205" t="e">
        <f t="shared" si="1"/>
        <v>#REF!</v>
      </c>
    </row>
    <row r="61" spans="1:7" s="412" customFormat="1" ht="18.75" hidden="1" customHeight="1" x14ac:dyDescent="0.2">
      <c r="A61" s="31" t="s">
        <v>281</v>
      </c>
      <c r="B61" s="11" t="s">
        <v>659</v>
      </c>
      <c r="C61" s="149"/>
      <c r="D61" s="149"/>
      <c r="E61" s="149"/>
      <c r="F61" s="149"/>
      <c r="G61" s="205" t="e">
        <f t="shared" si="1"/>
        <v>#DIV/0!</v>
      </c>
    </row>
    <row r="62" spans="1:7" s="490" customFormat="1" ht="18.75" x14ac:dyDescent="0.2">
      <c r="A62" s="280" t="s">
        <v>282</v>
      </c>
      <c r="B62" s="18" t="s">
        <v>660</v>
      </c>
      <c r="C62" s="205">
        <f>C63+C64</f>
        <v>281.58499999999998</v>
      </c>
      <c r="D62" s="205">
        <f>D63+D64</f>
        <v>5673.4949999999999</v>
      </c>
      <c r="E62" s="205">
        <f t="shared" ref="E62:F62" si="11">E63+E64</f>
        <v>5673.4949999999999</v>
      </c>
      <c r="F62" s="205">
        <f t="shared" si="11"/>
        <v>5673.4949999999999</v>
      </c>
      <c r="G62" s="205">
        <f t="shared" si="1"/>
        <v>100</v>
      </c>
    </row>
    <row r="63" spans="1:7" s="412" customFormat="1" ht="33.75" hidden="1" customHeight="1" x14ac:dyDescent="0.2">
      <c r="A63" s="31" t="s">
        <v>661</v>
      </c>
      <c r="B63" s="11" t="s">
        <v>662</v>
      </c>
      <c r="C63" s="149"/>
      <c r="D63" s="149"/>
      <c r="E63" s="149"/>
      <c r="F63" s="149"/>
      <c r="G63" s="205" t="e">
        <f t="shared" si="1"/>
        <v>#DIV/0!</v>
      </c>
    </row>
    <row r="64" spans="1:7" s="412" customFormat="1" ht="18.75" x14ac:dyDescent="0.2">
      <c r="A64" s="31" t="s">
        <v>283</v>
      </c>
      <c r="B64" s="11" t="s">
        <v>663</v>
      </c>
      <c r="C64" s="204">
        <f>'4 Вед'!AC872</f>
        <v>281.58499999999998</v>
      </c>
      <c r="D64" s="204">
        <f>'4 Вед'!AD872</f>
        <v>5673.4949999999999</v>
      </c>
      <c r="E64" s="204">
        <f>'4 Вед'!AE872</f>
        <v>5673.4949999999999</v>
      </c>
      <c r="F64" s="204">
        <f>'4 Вед'!AE872</f>
        <v>5673.4949999999999</v>
      </c>
      <c r="G64" s="204">
        <f t="shared" si="1"/>
        <v>100</v>
      </c>
    </row>
    <row r="65" spans="1:7" s="490" customFormat="1" ht="21" hidden="1" customHeight="1" x14ac:dyDescent="0.2">
      <c r="A65" s="280" t="s">
        <v>664</v>
      </c>
      <c r="B65" s="18" t="s">
        <v>665</v>
      </c>
      <c r="C65" s="205">
        <f>C66</f>
        <v>0</v>
      </c>
      <c r="D65" s="205">
        <f>D66</f>
        <v>0</v>
      </c>
      <c r="E65" s="205">
        <f t="shared" ref="E65:F65" si="12">E66</f>
        <v>0</v>
      </c>
      <c r="F65" s="205">
        <f t="shared" si="12"/>
        <v>0</v>
      </c>
      <c r="G65" s="205" t="e">
        <f t="shared" si="1"/>
        <v>#DIV/0!</v>
      </c>
    </row>
    <row r="66" spans="1:7" s="412" customFormat="1" ht="18" hidden="1" customHeight="1" x14ac:dyDescent="0.2">
      <c r="A66" s="31" t="s">
        <v>666</v>
      </c>
      <c r="B66" s="11" t="s">
        <v>667</v>
      </c>
      <c r="C66" s="204">
        <f>'4 Вед'!AC406</f>
        <v>0</v>
      </c>
      <c r="D66" s="204">
        <f>'4 Вед'!AD406</f>
        <v>0</v>
      </c>
      <c r="E66" s="204">
        <f>'4 Вед'!AE406</f>
        <v>0</v>
      </c>
      <c r="F66" s="204">
        <f>'4 Вед'!AE406</f>
        <v>0</v>
      </c>
      <c r="G66" s="205" t="e">
        <f t="shared" si="1"/>
        <v>#DIV/0!</v>
      </c>
    </row>
    <row r="67" spans="1:7" s="490" customFormat="1" ht="28.5" customHeight="1" x14ac:dyDescent="0.2">
      <c r="A67" s="280" t="s">
        <v>285</v>
      </c>
      <c r="B67" s="18" t="s">
        <v>668</v>
      </c>
      <c r="C67" s="205">
        <f>C68+C70</f>
        <v>6025.7309999999998</v>
      </c>
      <c r="D67" s="205">
        <f>D68+D70</f>
        <v>50664.031000000003</v>
      </c>
      <c r="E67" s="205">
        <f t="shared" ref="E67:F67" si="13">E68+E70</f>
        <v>50664.031000000003</v>
      </c>
      <c r="F67" s="205">
        <f t="shared" si="13"/>
        <v>50664.031000000003</v>
      </c>
      <c r="G67" s="205">
        <f t="shared" si="1"/>
        <v>100</v>
      </c>
    </row>
    <row r="68" spans="1:7" s="412" customFormat="1" ht="25.5" x14ac:dyDescent="0.2">
      <c r="A68" s="31" t="s">
        <v>286</v>
      </c>
      <c r="B68" s="11" t="s">
        <v>669</v>
      </c>
      <c r="C68" s="204">
        <f>'4 Вед'!AC432</f>
        <v>0</v>
      </c>
      <c r="D68" s="204">
        <f>'4 Вед'!AD432</f>
        <v>31567</v>
      </c>
      <c r="E68" s="204">
        <f>'4 Вед'!AE432</f>
        <v>31567</v>
      </c>
      <c r="F68" s="204">
        <f>'4 Вед'!AE432</f>
        <v>31567</v>
      </c>
      <c r="G68" s="204">
        <f t="shared" si="1"/>
        <v>100</v>
      </c>
    </row>
    <row r="69" spans="1:7" s="412" customFormat="1" ht="18.75" hidden="1" x14ac:dyDescent="0.2">
      <c r="A69" s="31" t="s">
        <v>287</v>
      </c>
      <c r="B69" s="11" t="s">
        <v>670</v>
      </c>
      <c r="C69" s="204" t="e">
        <f>'2018'!M478</f>
        <v>#REF!</v>
      </c>
      <c r="D69" s="204" t="e">
        <f>'2018'!N478</f>
        <v>#REF!</v>
      </c>
      <c r="E69" s="204">
        <f>'2018'!O478</f>
        <v>0</v>
      </c>
      <c r="F69" s="204">
        <f>'2018'!P478</f>
        <v>0</v>
      </c>
      <c r="G69" s="204" t="e">
        <f t="shared" si="1"/>
        <v>#REF!</v>
      </c>
    </row>
    <row r="70" spans="1:7" s="412" customFormat="1" ht="18.75" x14ac:dyDescent="0.2">
      <c r="A70" s="31" t="s">
        <v>288</v>
      </c>
      <c r="B70" s="11" t="s">
        <v>671</v>
      </c>
      <c r="C70" s="204">
        <f>'4 Вед'!AC438</f>
        <v>6025.7309999999998</v>
      </c>
      <c r="D70" s="204">
        <f>'4 Вед'!AD438</f>
        <v>19097.031000000003</v>
      </c>
      <c r="E70" s="204">
        <f>'4 Вед'!AE438</f>
        <v>19097.031000000003</v>
      </c>
      <c r="F70" s="204">
        <f>'4 Вед'!AE438</f>
        <v>19097.031000000003</v>
      </c>
      <c r="G70" s="204">
        <f t="shared" si="1"/>
        <v>100</v>
      </c>
    </row>
    <row r="71" spans="1:7" s="412" customFormat="1" ht="18.75" hidden="1" x14ac:dyDescent="0.2">
      <c r="A71" s="488" t="s">
        <v>695</v>
      </c>
      <c r="B71" s="347" t="s">
        <v>696</v>
      </c>
      <c r="C71" s="204">
        <f>'4 Вед'!AC1042</f>
        <v>0</v>
      </c>
      <c r="D71" s="204">
        <f>'4 Вед'!AD1042</f>
        <v>0</v>
      </c>
      <c r="E71" s="204">
        <f>'4 Вед'!AE1042</f>
        <v>0</v>
      </c>
      <c r="F71" s="204">
        <f>'4 Вед'!AE1042</f>
        <v>0</v>
      </c>
      <c r="G71" s="205" t="e">
        <f t="shared" si="1"/>
        <v>#DIV/0!</v>
      </c>
    </row>
    <row r="72" spans="1:7" s="490" customFormat="1" ht="18.75" x14ac:dyDescent="0.2">
      <c r="A72" s="491" t="s">
        <v>292</v>
      </c>
      <c r="B72" s="492"/>
      <c r="C72" s="483">
        <f>C9+C18+C21+C27+C35+C42+C48+C51+C57+C62+C65+C67+C71</f>
        <v>143911.16199999998</v>
      </c>
      <c r="D72" s="483">
        <f>D9+D18+D21+D27+D35+D42+D48+D51+D57+D62+D65+D67+D71</f>
        <v>1250836.4479600003</v>
      </c>
      <c r="E72" s="483">
        <f t="shared" ref="E72:F72" si="14">E9+E18+E21+E27+E35+E42+E48+E51+E57+E62+E65+E67+E71</f>
        <v>1217957.2682500002</v>
      </c>
      <c r="F72" s="483">
        <f t="shared" si="14"/>
        <v>1215083.9594426504</v>
      </c>
      <c r="G72" s="483">
        <f t="shared" si="1"/>
        <v>97.141713564898197</v>
      </c>
    </row>
    <row r="73" spans="1:7" s="412" customFormat="1" ht="20.25" hidden="1" customHeight="1" x14ac:dyDescent="0.2">
      <c r="A73" s="493"/>
      <c r="B73" s="493"/>
      <c r="C73" s="494" t="e">
        <f>'2018'!#REF!</f>
        <v>#REF!</v>
      </c>
      <c r="D73" s="494" t="e">
        <f>'2018'!#REF!</f>
        <v>#REF!</v>
      </c>
      <c r="E73" s="494" t="e">
        <f>'2018'!#REF!</f>
        <v>#REF!</v>
      </c>
    </row>
    <row r="74" spans="1:7" s="412" customFormat="1" ht="18.75" hidden="1" x14ac:dyDescent="0.2">
      <c r="A74" s="42"/>
      <c r="B74" s="495"/>
      <c r="C74" s="206" t="e">
        <f>C72-C73</f>
        <v>#REF!</v>
      </c>
      <c r="D74" s="206" t="e">
        <f>D72-D73</f>
        <v>#REF!</v>
      </c>
      <c r="E74" s="206" t="e">
        <f>E72-E73</f>
        <v>#REF!</v>
      </c>
    </row>
    <row r="75" spans="1:7" s="412" customFormat="1" ht="18.75" hidden="1" x14ac:dyDescent="0.2">
      <c r="A75" s="42"/>
      <c r="B75" s="495"/>
      <c r="C75" s="4"/>
      <c r="D75" s="484"/>
      <c r="E75" s="484"/>
    </row>
    <row r="76" spans="1:7" s="412" customFormat="1" ht="18.75" hidden="1" x14ac:dyDescent="0.2">
      <c r="A76" s="42"/>
      <c r="B76" s="495"/>
      <c r="C76" s="206">
        <f>'2018'!M1160</f>
        <v>0</v>
      </c>
      <c r="D76" s="206">
        <f>'2018'!N1160</f>
        <v>0</v>
      </c>
      <c r="E76" s="484"/>
    </row>
    <row r="77" spans="1:7" s="412" customFormat="1" ht="18.75" hidden="1" x14ac:dyDescent="0.2">
      <c r="A77" s="42"/>
      <c r="B77" s="495"/>
      <c r="C77" s="206">
        <f>C72-C76</f>
        <v>143911.16199999998</v>
      </c>
      <c r="D77" s="206">
        <f>D72-D76</f>
        <v>1250836.4479600003</v>
      </c>
      <c r="E77" s="206">
        <f>E72-E76</f>
        <v>1217957.2682500002</v>
      </c>
    </row>
    <row r="78" spans="1:7" hidden="1" x14ac:dyDescent="0.2">
      <c r="B78" s="495"/>
      <c r="C78" s="206">
        <f>'4 Вед'!AC1043</f>
        <v>143911.16200000001</v>
      </c>
      <c r="D78" s="496">
        <f>'4 Вед'!AD1043</f>
        <v>1250836.44796</v>
      </c>
    </row>
    <row r="79" spans="1:7" hidden="1" x14ac:dyDescent="0.2">
      <c r="B79" s="495"/>
      <c r="C79" s="206">
        <f>C78-C72</f>
        <v>0</v>
      </c>
      <c r="D79" s="206">
        <f>D78-D72</f>
        <v>0</v>
      </c>
    </row>
    <row r="80" spans="1:7" hidden="1" x14ac:dyDescent="0.2">
      <c r="B80" s="495"/>
    </row>
    <row r="81" spans="2:5" hidden="1" x14ac:dyDescent="0.2">
      <c r="B81" s="495"/>
    </row>
    <row r="82" spans="2:5" hidden="1" x14ac:dyDescent="0.2">
      <c r="B82" s="495"/>
    </row>
    <row r="83" spans="2:5" x14ac:dyDescent="0.2">
      <c r="E83" s="484">
        <v>1217957.2682500002</v>
      </c>
    </row>
  </sheetData>
  <mergeCells count="4">
    <mergeCell ref="D5:E5"/>
    <mergeCell ref="B2:D2"/>
    <mergeCell ref="F2:G2"/>
    <mergeCell ref="A4:G4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1" customWidth="1"/>
    <col min="2" max="2" width="47.42578125" style="102" customWidth="1"/>
    <col min="3" max="3" width="9.7109375" style="103" customWidth="1"/>
    <col min="4" max="4" width="15.28515625" style="103" customWidth="1"/>
    <col min="5" max="5" width="15.140625" style="103" customWidth="1"/>
    <col min="6" max="6" width="12.85546875" style="103" customWidth="1"/>
    <col min="7" max="7" width="21.42578125" style="103" customWidth="1"/>
    <col min="8" max="254" width="9.140625" style="104" customWidth="1"/>
    <col min="255" max="255" width="3.5703125" style="104" customWidth="1"/>
    <col min="256" max="16384" width="40.85546875" style="104"/>
  </cols>
  <sheetData>
    <row r="1" spans="1:256" x14ac:dyDescent="0.2">
      <c r="E1" s="554" t="s">
        <v>599</v>
      </c>
      <c r="F1" s="554"/>
      <c r="G1" s="554"/>
    </row>
    <row r="2" spans="1:256" ht="58.5" customHeight="1" x14ac:dyDescent="0.2">
      <c r="F2" s="503" t="s">
        <v>446</v>
      </c>
      <c r="G2" s="503"/>
      <c r="H2" s="42"/>
    </row>
    <row r="3" spans="1:256" ht="51" customHeight="1" x14ac:dyDescent="0.3">
      <c r="A3" s="555" t="s">
        <v>687</v>
      </c>
      <c r="B3" s="555"/>
      <c r="C3" s="555"/>
      <c r="D3" s="555"/>
      <c r="E3" s="555"/>
      <c r="F3" s="555"/>
      <c r="G3" s="555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ht="18" x14ac:dyDescent="0.25">
      <c r="A4" s="154"/>
      <c r="B4" s="154"/>
      <c r="C4" s="154"/>
      <c r="D4" s="154"/>
      <c r="E4" s="155"/>
      <c r="F4" s="556" t="s">
        <v>549</v>
      </c>
      <c r="G4" s="556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ht="25.5" x14ac:dyDescent="0.2">
      <c r="A5" s="47" t="s">
        <v>567</v>
      </c>
      <c r="B5" s="47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7" t="s">
        <v>373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spans="1:256" ht="15" x14ac:dyDescent="0.2">
      <c r="A6" s="156">
        <v>1</v>
      </c>
      <c r="B6" s="156">
        <v>2</v>
      </c>
      <c r="C6" s="157" t="s">
        <v>565</v>
      </c>
      <c r="D6" s="157" t="s">
        <v>595</v>
      </c>
      <c r="E6" s="157" t="s">
        <v>596</v>
      </c>
      <c r="F6" s="157" t="s">
        <v>597</v>
      </c>
      <c r="G6" s="156">
        <v>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ht="18" x14ac:dyDescent="0.25">
      <c r="A7" s="156"/>
      <c r="B7" s="158"/>
      <c r="C7" s="157"/>
      <c r="D7" s="157"/>
      <c r="E7" s="157"/>
      <c r="F7" s="157"/>
      <c r="G7" s="159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pans="1:256" ht="18" x14ac:dyDescent="0.25">
      <c r="A8" s="156"/>
      <c r="B8" s="158"/>
      <c r="C8" s="157"/>
      <c r="D8" s="157"/>
      <c r="E8" s="157"/>
      <c r="F8" s="157"/>
      <c r="G8" s="159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</row>
    <row r="9" spans="1:256" ht="18.75" x14ac:dyDescent="0.3">
      <c r="A9" s="160"/>
      <c r="B9" s="158"/>
      <c r="C9" s="157"/>
      <c r="D9" s="157"/>
      <c r="E9" s="157"/>
      <c r="F9" s="157"/>
      <c r="G9" s="159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ht="18.75" x14ac:dyDescent="0.3">
      <c r="A10" s="156"/>
      <c r="B10" s="158"/>
      <c r="C10" s="157"/>
      <c r="D10" s="157"/>
      <c r="E10" s="157"/>
      <c r="F10" s="157"/>
      <c r="G10" s="159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ht="18" x14ac:dyDescent="0.25">
      <c r="A11" s="156"/>
      <c r="B11" s="158"/>
      <c r="C11" s="157"/>
      <c r="D11" s="157"/>
      <c r="E11" s="157"/>
      <c r="F11" s="157"/>
      <c r="G11" s="15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</row>
    <row r="12" spans="1:256" ht="18" x14ac:dyDescent="0.25">
      <c r="A12" s="156"/>
      <c r="B12" s="158"/>
      <c r="C12" s="157"/>
      <c r="D12" s="157"/>
      <c r="E12" s="157"/>
      <c r="F12" s="157"/>
      <c r="G12" s="159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pans="1:256" ht="18.75" x14ac:dyDescent="0.3">
      <c r="A13" s="156"/>
      <c r="B13" s="158"/>
      <c r="C13" s="157"/>
      <c r="D13" s="157"/>
      <c r="E13" s="157"/>
      <c r="F13" s="157"/>
      <c r="G13" s="159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ht="18.75" x14ac:dyDescent="0.3">
      <c r="A14" s="156"/>
      <c r="B14" s="158"/>
      <c r="C14" s="157"/>
      <c r="D14" s="157"/>
      <c r="E14" s="157"/>
      <c r="F14" s="157"/>
      <c r="G14" s="159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ht="18" x14ac:dyDescent="0.25">
      <c r="A15" s="156"/>
      <c r="B15" s="158"/>
      <c r="C15" s="157"/>
      <c r="D15" s="157"/>
      <c r="E15" s="157"/>
      <c r="F15" s="157"/>
      <c r="G15" s="159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pans="1:256" ht="18.75" x14ac:dyDescent="0.3">
      <c r="A16" s="156"/>
      <c r="B16" s="158"/>
      <c r="C16" s="157"/>
      <c r="D16" s="157"/>
      <c r="E16" s="157"/>
      <c r="F16" s="157"/>
      <c r="G16" s="159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ht="18" x14ac:dyDescent="0.25">
      <c r="A17" s="156"/>
      <c r="B17" s="158"/>
      <c r="C17" s="157"/>
      <c r="D17" s="157"/>
      <c r="E17" s="157"/>
      <c r="F17" s="157"/>
      <c r="G17" s="15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</row>
    <row r="18" spans="1:256" ht="18.75" x14ac:dyDescent="0.3">
      <c r="A18" s="156"/>
      <c r="B18" s="158"/>
      <c r="C18" s="157"/>
      <c r="D18" s="157"/>
      <c r="E18" s="157"/>
      <c r="F18" s="157"/>
      <c r="G18" s="159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spans="1:256" ht="18" x14ac:dyDescent="0.25">
      <c r="A19" s="156"/>
      <c r="B19" s="557" t="s">
        <v>292</v>
      </c>
      <c r="C19" s="557"/>
      <c r="D19" s="557"/>
      <c r="E19" s="557"/>
      <c r="F19" s="557"/>
      <c r="G19" s="15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</row>
    <row r="22" spans="1:256" ht="124.5" customHeight="1" x14ac:dyDescent="0.2">
      <c r="A22" s="558" t="s">
        <v>600</v>
      </c>
      <c r="B22" s="558"/>
      <c r="C22" s="558"/>
      <c r="D22" s="558"/>
      <c r="E22" s="558"/>
      <c r="F22" s="558"/>
      <c r="G22" s="558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1" customWidth="1"/>
    <col min="2" max="2" width="47.42578125" style="102" customWidth="1"/>
    <col min="3" max="3" width="12.28515625" style="103" customWidth="1"/>
    <col min="4" max="5" width="14.5703125" style="103" customWidth="1"/>
    <col min="6" max="6" width="12.28515625" style="103" customWidth="1"/>
    <col min="7" max="8" width="17.5703125" style="113" customWidth="1"/>
    <col min="9" max="254" width="9.140625" style="104" customWidth="1"/>
    <col min="255" max="255" width="3.5703125" style="104" customWidth="1"/>
    <col min="256" max="16384" width="36" style="104"/>
  </cols>
  <sheetData>
    <row r="1" spans="1:256" x14ac:dyDescent="0.2">
      <c r="G1" s="554" t="s">
        <v>588</v>
      </c>
      <c r="H1" s="554"/>
    </row>
    <row r="2" spans="1:256" ht="59.25" customHeight="1" x14ac:dyDescent="0.2">
      <c r="G2" s="503" t="s">
        <v>446</v>
      </c>
      <c r="H2" s="503"/>
      <c r="I2" s="42"/>
    </row>
    <row r="3" spans="1:256" ht="50.25" customHeight="1" x14ac:dyDescent="0.3">
      <c r="A3" s="555" t="s">
        <v>686</v>
      </c>
      <c r="B3" s="555"/>
      <c r="C3" s="555"/>
      <c r="D3" s="555"/>
      <c r="E3" s="555"/>
      <c r="F3" s="555"/>
      <c r="G3" s="555"/>
      <c r="H3" s="55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x14ac:dyDescent="0.2">
      <c r="A4" s="161"/>
      <c r="B4" s="161"/>
      <c r="C4" s="161"/>
      <c r="D4" s="161"/>
      <c r="E4" s="162"/>
      <c r="F4" s="556" t="s">
        <v>589</v>
      </c>
      <c r="G4" s="556"/>
      <c r="H4" s="55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  <c r="IV4" s="106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x14ac:dyDescent="0.2">
      <c r="A6" s="163">
        <v>1</v>
      </c>
      <c r="B6" s="163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3">
        <v>8</v>
      </c>
      <c r="H6" s="163">
        <v>9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ht="18.75" x14ac:dyDescent="0.3">
      <c r="A7" s="163"/>
      <c r="B7" s="164"/>
      <c r="C7" s="40"/>
      <c r="D7" s="40"/>
      <c r="E7" s="40"/>
      <c r="F7" s="40"/>
      <c r="G7" s="165"/>
      <c r="H7" s="16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18.75" x14ac:dyDescent="0.3">
      <c r="A8" s="163"/>
      <c r="B8" s="164"/>
      <c r="C8" s="40"/>
      <c r="D8" s="40"/>
      <c r="E8" s="40"/>
      <c r="F8" s="40"/>
      <c r="G8" s="165"/>
      <c r="H8" s="16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ht="18.75" x14ac:dyDescent="0.3">
      <c r="A9" s="166"/>
      <c r="B9" s="164"/>
      <c r="C9" s="40"/>
      <c r="D9" s="40"/>
      <c r="E9" s="40"/>
      <c r="F9" s="40"/>
      <c r="G9" s="165"/>
      <c r="H9" s="16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9.5" x14ac:dyDescent="0.35">
      <c r="A10" s="163"/>
      <c r="B10" s="164"/>
      <c r="C10" s="40"/>
      <c r="D10" s="40"/>
      <c r="E10" s="40"/>
      <c r="F10" s="40"/>
      <c r="G10" s="165"/>
      <c r="H10" s="165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18.75" x14ac:dyDescent="0.3">
      <c r="A11" s="163"/>
      <c r="B11" s="164"/>
      <c r="C11" s="40"/>
      <c r="D11" s="40"/>
      <c r="E11" s="40"/>
      <c r="F11" s="40"/>
      <c r="G11" s="165"/>
      <c r="H11" s="16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18.75" x14ac:dyDescent="0.3">
      <c r="A12" s="163"/>
      <c r="B12" s="164"/>
      <c r="C12" s="40"/>
      <c r="D12" s="40"/>
      <c r="E12" s="40"/>
      <c r="F12" s="40"/>
      <c r="G12" s="165"/>
      <c r="H12" s="16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18.75" x14ac:dyDescent="0.3">
      <c r="A13" s="163"/>
      <c r="B13" s="164"/>
      <c r="C13" s="40"/>
      <c r="D13" s="40"/>
      <c r="E13" s="40"/>
      <c r="F13" s="40"/>
      <c r="G13" s="165"/>
      <c r="H13" s="16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19.5" x14ac:dyDescent="0.35">
      <c r="A14" s="163"/>
      <c r="B14" s="164"/>
      <c r="C14" s="40"/>
      <c r="D14" s="40"/>
      <c r="E14" s="40"/>
      <c r="F14" s="40"/>
      <c r="G14" s="165"/>
      <c r="H14" s="165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ht="18.75" x14ac:dyDescent="0.3">
      <c r="A15" s="163"/>
      <c r="B15" s="164"/>
      <c r="C15" s="40"/>
      <c r="D15" s="40"/>
      <c r="E15" s="40"/>
      <c r="F15" s="40"/>
      <c r="G15" s="165"/>
      <c r="H15" s="165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18.75" x14ac:dyDescent="0.3">
      <c r="A16" s="163"/>
      <c r="B16" s="164"/>
      <c r="C16" s="40"/>
      <c r="D16" s="40"/>
      <c r="E16" s="40"/>
      <c r="F16" s="40"/>
      <c r="G16" s="167"/>
      <c r="H16" s="167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ht="18.75" x14ac:dyDescent="0.3">
      <c r="A17" s="163"/>
      <c r="B17" s="164"/>
      <c r="C17" s="40"/>
      <c r="D17" s="40"/>
      <c r="E17" s="40"/>
      <c r="F17" s="40"/>
      <c r="G17" s="165"/>
      <c r="H17" s="165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ht="18.75" x14ac:dyDescent="0.3">
      <c r="A18" s="163"/>
      <c r="B18" s="164"/>
      <c r="C18" s="40"/>
      <c r="D18" s="40"/>
      <c r="E18" s="40"/>
      <c r="F18" s="40"/>
      <c r="G18" s="165"/>
      <c r="H18" s="165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ht="18.75" x14ac:dyDescent="0.3">
      <c r="A19" s="163"/>
      <c r="B19" s="164"/>
      <c r="C19" s="40"/>
      <c r="D19" s="40"/>
      <c r="E19" s="40"/>
      <c r="F19" s="40"/>
      <c r="G19" s="165"/>
      <c r="H19" s="165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ht="18.75" x14ac:dyDescent="0.3">
      <c r="A20" s="163"/>
      <c r="B20" s="164"/>
      <c r="C20" s="40"/>
      <c r="D20" s="40"/>
      <c r="E20" s="40"/>
      <c r="F20" s="40"/>
      <c r="G20" s="165"/>
      <c r="H20" s="165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ht="18.75" x14ac:dyDescent="0.3">
      <c r="A21" s="163"/>
      <c r="B21" s="39"/>
      <c r="C21" s="33"/>
      <c r="D21" s="33"/>
      <c r="E21" s="33"/>
      <c r="F21" s="33"/>
      <c r="G21" s="165"/>
      <c r="H21" s="16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18.75" x14ac:dyDescent="0.3">
      <c r="A22" s="163"/>
      <c r="B22" s="559" t="s">
        <v>292</v>
      </c>
      <c r="C22" s="559"/>
      <c r="D22" s="559"/>
      <c r="E22" s="559"/>
      <c r="F22" s="559"/>
      <c r="G22" s="165"/>
      <c r="H22" s="16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x14ac:dyDescent="0.2">
      <c r="A23" s="112"/>
      <c r="G23" s="103"/>
      <c r="H23" s="103"/>
    </row>
    <row r="25" spans="1:256" ht="61.5" customHeight="1" x14ac:dyDescent="0.2">
      <c r="A25" s="560" t="s">
        <v>598</v>
      </c>
      <c r="B25" s="560"/>
      <c r="C25" s="560"/>
      <c r="D25" s="560"/>
      <c r="E25" s="560"/>
      <c r="F25" s="560"/>
      <c r="G25" s="560"/>
      <c r="H25" s="560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view="pageBreakPreview" topLeftCell="A51" zoomScaleNormal="100" zoomScaleSheetLayoutView="100" workbookViewId="0">
      <selection activeCell="C91" sqref="C91"/>
    </sheetView>
  </sheetViews>
  <sheetFormatPr defaultRowHeight="12.75" x14ac:dyDescent="0.2"/>
  <cols>
    <col min="1" max="1" width="71.42578125" style="1" customWidth="1"/>
    <col min="2" max="2" width="9" style="120" customWidth="1"/>
    <col min="3" max="3" width="11.5703125" style="120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7" t="s">
        <v>965</v>
      </c>
    </row>
    <row r="2" spans="1:6" ht="55.5" customHeight="1" x14ac:dyDescent="0.2">
      <c r="D2" s="503" t="s">
        <v>1194</v>
      </c>
      <c r="E2" s="503"/>
    </row>
    <row r="3" spans="1:6" ht="24" customHeight="1" x14ac:dyDescent="0.2">
      <c r="D3" s="5"/>
    </row>
    <row r="4" spans="1:6" s="43" customFormat="1" ht="49.5" customHeight="1" x14ac:dyDescent="0.3">
      <c r="A4" s="561" t="s">
        <v>1204</v>
      </c>
      <c r="B4" s="561"/>
      <c r="C4" s="561"/>
      <c r="D4" s="561"/>
      <c r="E4" s="561"/>
      <c r="F4" s="150"/>
    </row>
    <row r="5" spans="1:6" s="51" customFormat="1" ht="18.75" x14ac:dyDescent="0.3">
      <c r="A5" s="100"/>
      <c r="B5" s="147"/>
      <c r="C5" s="147"/>
      <c r="D5" s="533" t="s">
        <v>549</v>
      </c>
      <c r="E5" s="533"/>
      <c r="F5" s="150"/>
    </row>
    <row r="6" spans="1:6" s="151" customFormat="1" ht="53.25" customHeight="1" x14ac:dyDescent="0.2">
      <c r="A6" s="38" t="s">
        <v>187</v>
      </c>
      <c r="B6" s="38" t="s">
        <v>601</v>
      </c>
      <c r="C6" s="38" t="s">
        <v>1205</v>
      </c>
      <c r="D6" s="38" t="s">
        <v>1155</v>
      </c>
      <c r="E6" s="38" t="s">
        <v>1202</v>
      </c>
    </row>
    <row r="7" spans="1:6" s="6" customFormat="1" ht="15.75" x14ac:dyDescent="0.2">
      <c r="A7" s="38">
        <v>1</v>
      </c>
      <c r="B7" s="148">
        <v>2</v>
      </c>
      <c r="C7" s="148">
        <v>3</v>
      </c>
      <c r="D7" s="38">
        <v>4</v>
      </c>
      <c r="E7" s="38">
        <v>5</v>
      </c>
    </row>
    <row r="8" spans="1:6" s="43" customFormat="1" ht="18.75" hidden="1" x14ac:dyDescent="0.3">
      <c r="A8" s="8"/>
      <c r="B8" s="152"/>
      <c r="C8" s="152"/>
      <c r="D8" s="153"/>
      <c r="E8" s="9"/>
    </row>
    <row r="9" spans="1:6" s="203" customFormat="1" ht="18.75" x14ac:dyDescent="0.3">
      <c r="A9" s="280" t="s">
        <v>189</v>
      </c>
      <c r="B9" s="36" t="s">
        <v>602</v>
      </c>
      <c r="C9" s="385">
        <f>C10+C11+C12+C14+C16+C17+C13</f>
        <v>-1119.9000000000001</v>
      </c>
      <c r="D9" s="385">
        <f>D10+D11+D12+D14+D16+D17+D13</f>
        <v>57660.200000000004</v>
      </c>
      <c r="E9" s="385">
        <f t="shared" ref="E9" si="0">E10+E11+E12+E14+E16+E17+E13</f>
        <v>55159.8</v>
      </c>
    </row>
    <row r="10" spans="1:6" s="43" customFormat="1" ht="25.5" x14ac:dyDescent="0.3">
      <c r="A10" s="31" t="s">
        <v>191</v>
      </c>
      <c r="B10" s="11" t="s">
        <v>603</v>
      </c>
      <c r="C10" s="383">
        <f>'13 Вед'!W434</f>
        <v>-249</v>
      </c>
      <c r="D10" s="383">
        <f>'13 Вед'!X434</f>
        <v>2083</v>
      </c>
      <c r="E10" s="383">
        <f>'13 Вед'!Y434</f>
        <v>2083</v>
      </c>
    </row>
    <row r="11" spans="1:6" s="43" customFormat="1" ht="27.75" customHeight="1" x14ac:dyDescent="0.3">
      <c r="A11" s="31" t="s">
        <v>193</v>
      </c>
      <c r="B11" s="11" t="s">
        <v>604</v>
      </c>
      <c r="C11" s="383">
        <f>'13 Вед'!W382</f>
        <v>133</v>
      </c>
      <c r="D11" s="383">
        <f>'13 Вед'!X382</f>
        <v>4504</v>
      </c>
      <c r="E11" s="383">
        <f>'13 Вед'!Y382</f>
        <v>4504</v>
      </c>
    </row>
    <row r="12" spans="1:6" s="43" customFormat="1" ht="38.25" x14ac:dyDescent="0.3">
      <c r="A12" s="31" t="s">
        <v>195</v>
      </c>
      <c r="B12" s="11" t="s">
        <v>605</v>
      </c>
      <c r="C12" s="383">
        <f>'13 Вед'!W254+'13 Вед'!W445</f>
        <v>712.5</v>
      </c>
      <c r="D12" s="383">
        <f>'13 Вед'!X254+'13 Вед'!X445</f>
        <v>19967.2</v>
      </c>
      <c r="E12" s="383">
        <f>'13 Вед'!Y254+'13 Вед'!Y445</f>
        <v>19867.2</v>
      </c>
    </row>
    <row r="13" spans="1:6" s="43" customFormat="1" ht="18.75" x14ac:dyDescent="0.3">
      <c r="A13" s="31" t="s">
        <v>197</v>
      </c>
      <c r="B13" s="11" t="s">
        <v>849</v>
      </c>
      <c r="C13" s="383">
        <f>'13 Вед'!W503</f>
        <v>0.1</v>
      </c>
      <c r="D13" s="383">
        <f>'13 Вед'!X503</f>
        <v>3.1</v>
      </c>
      <c r="E13" s="383">
        <f>'13 Вед'!Y503</f>
        <v>2.7</v>
      </c>
    </row>
    <row r="14" spans="1:6" s="43" customFormat="1" ht="25.5" x14ac:dyDescent="0.3">
      <c r="A14" s="31" t="s">
        <v>199</v>
      </c>
      <c r="B14" s="11" t="s">
        <v>606</v>
      </c>
      <c r="C14" s="383">
        <f>'13 Вед'!W279+'13 Вед'!W419</f>
        <v>2.6000000000000227</v>
      </c>
      <c r="D14" s="383">
        <f>'13 Вед'!X279+'13 Вед'!X419</f>
        <v>6753.6</v>
      </c>
      <c r="E14" s="383">
        <f>'13 Вед'!Y279+'13 Вед'!Y419</f>
        <v>6753.6</v>
      </c>
    </row>
    <row r="15" spans="1:6" s="43" customFormat="1" ht="18.75" hidden="1" x14ac:dyDescent="0.3">
      <c r="A15" s="31" t="s">
        <v>201</v>
      </c>
      <c r="B15" s="11" t="s">
        <v>607</v>
      </c>
      <c r="C15" s="383"/>
      <c r="D15" s="383"/>
      <c r="E15" s="383"/>
    </row>
    <row r="16" spans="1:6" s="43" customFormat="1" ht="14.25" customHeight="1" x14ac:dyDescent="0.3">
      <c r="A16" s="31" t="s">
        <v>203</v>
      </c>
      <c r="B16" s="11" t="s">
        <v>608</v>
      </c>
      <c r="C16" s="383">
        <f>'13 Вед'!W509</f>
        <v>0</v>
      </c>
      <c r="D16" s="383">
        <f>'13 Вед'!X509</f>
        <v>2650</v>
      </c>
      <c r="E16" s="383">
        <f>'13 Вед'!Y509</f>
        <v>2650</v>
      </c>
    </row>
    <row r="17" spans="1:5" s="43" customFormat="1" ht="13.5" customHeight="1" x14ac:dyDescent="0.3">
      <c r="A17" s="31" t="s">
        <v>206</v>
      </c>
      <c r="B17" s="11" t="s">
        <v>609</v>
      </c>
      <c r="C17" s="383">
        <f>'13 Вед'!W514+'13 Вед'!W320</f>
        <v>-1719.1</v>
      </c>
      <c r="D17" s="383">
        <f>'13 Вед'!X514+'13 Вед'!X320</f>
        <v>21699.3</v>
      </c>
      <c r="E17" s="383">
        <f>'13 Вед'!Y514+'13 Вед'!Y320</f>
        <v>19299.3</v>
      </c>
    </row>
    <row r="18" spans="1:5" s="203" customFormat="1" ht="14.25" hidden="1" customHeight="1" x14ac:dyDescent="0.3">
      <c r="A18" s="280" t="s">
        <v>209</v>
      </c>
      <c r="B18" s="18" t="s">
        <v>610</v>
      </c>
      <c r="C18" s="384" t="e">
        <f>C19</f>
        <v>#REF!</v>
      </c>
      <c r="D18" s="384" t="e">
        <f t="shared" ref="D18:E18" si="1">D19</f>
        <v>#REF!</v>
      </c>
      <c r="E18" s="384" t="e">
        <f t="shared" si="1"/>
        <v>#REF!</v>
      </c>
    </row>
    <row r="19" spans="1:5" s="43" customFormat="1" ht="13.5" hidden="1" customHeight="1" x14ac:dyDescent="0.3">
      <c r="A19" s="31" t="s">
        <v>365</v>
      </c>
      <c r="B19" s="11" t="s">
        <v>611</v>
      </c>
      <c r="C19" s="383" t="e">
        <f>'13 Вед'!W303</f>
        <v>#REF!</v>
      </c>
      <c r="D19" s="383" t="e">
        <f>'13 Вед'!X303</f>
        <v>#REF!</v>
      </c>
      <c r="E19" s="383" t="e">
        <f>'13 Вед'!Y303</f>
        <v>#REF!</v>
      </c>
    </row>
    <row r="20" spans="1:5" s="43" customFormat="1" ht="18.75" hidden="1" x14ac:dyDescent="0.3">
      <c r="A20" s="31" t="s">
        <v>250</v>
      </c>
      <c r="B20" s="11" t="s">
        <v>612</v>
      </c>
      <c r="C20" s="383"/>
      <c r="D20" s="383"/>
      <c r="E20" s="383"/>
    </row>
    <row r="21" spans="1:5" s="203" customFormat="1" ht="25.5" x14ac:dyDescent="0.3">
      <c r="A21" s="280" t="s">
        <v>210</v>
      </c>
      <c r="B21" s="18" t="s">
        <v>613</v>
      </c>
      <c r="C21" s="384">
        <f>C24+C26</f>
        <v>604.79999999999995</v>
      </c>
      <c r="D21" s="384">
        <f t="shared" ref="D21:E21" si="2">D24+D26</f>
        <v>6188.5</v>
      </c>
      <c r="E21" s="384">
        <f t="shared" si="2"/>
        <v>6031</v>
      </c>
    </row>
    <row r="22" spans="1:5" s="43" customFormat="1" ht="18.75" hidden="1" x14ac:dyDescent="0.3">
      <c r="A22" s="31" t="s">
        <v>211</v>
      </c>
      <c r="B22" s="11" t="s">
        <v>614</v>
      </c>
      <c r="C22" s="383"/>
      <c r="D22" s="383"/>
      <c r="E22" s="383"/>
    </row>
    <row r="23" spans="1:5" s="43" customFormat="1" ht="18.75" hidden="1" x14ac:dyDescent="0.3">
      <c r="A23" s="31" t="s">
        <v>615</v>
      </c>
      <c r="B23" s="11" t="s">
        <v>616</v>
      </c>
      <c r="C23" s="383"/>
      <c r="D23" s="383"/>
      <c r="E23" s="383"/>
    </row>
    <row r="24" spans="1:5" s="43" customFormat="1" ht="25.5" x14ac:dyDescent="0.3">
      <c r="A24" s="31" t="s">
        <v>617</v>
      </c>
      <c r="B24" s="11" t="s">
        <v>618</v>
      </c>
      <c r="C24" s="383">
        <f>'13 Вед'!W574</f>
        <v>604.79999999999995</v>
      </c>
      <c r="D24" s="383">
        <f>'13 Вед'!X574</f>
        <v>6188.5</v>
      </c>
      <c r="E24" s="383">
        <f>'13 Вед'!Y574</f>
        <v>6031</v>
      </c>
    </row>
    <row r="25" spans="1:5" s="43" customFormat="1" ht="18.75" hidden="1" x14ac:dyDescent="0.3">
      <c r="A25" s="31" t="s">
        <v>213</v>
      </c>
      <c r="B25" s="11" t="s">
        <v>619</v>
      </c>
      <c r="C25" s="383"/>
      <c r="D25" s="383"/>
      <c r="E25" s="383"/>
    </row>
    <row r="26" spans="1:5" s="43" customFormat="1" ht="25.5" hidden="1" x14ac:dyDescent="0.3">
      <c r="A26" s="31" t="s">
        <v>48</v>
      </c>
      <c r="B26" s="11" t="s">
        <v>620</v>
      </c>
      <c r="C26" s="383">
        <f>'13 Вед'!W601</f>
        <v>0</v>
      </c>
      <c r="D26" s="383">
        <f>'13 Вед'!X601</f>
        <v>0</v>
      </c>
      <c r="E26" s="383">
        <f>'13 Вед'!Y601</f>
        <v>0</v>
      </c>
    </row>
    <row r="27" spans="1:5" s="203" customFormat="1" ht="18.75" x14ac:dyDescent="0.3">
      <c r="A27" s="280" t="s">
        <v>215</v>
      </c>
      <c r="B27" s="18" t="s">
        <v>621</v>
      </c>
      <c r="C27" s="384">
        <f>C28+C32+C34+C29</f>
        <v>1353.6100000000001</v>
      </c>
      <c r="D27" s="384">
        <f t="shared" ref="D27:E27" si="3">D28+D32+D34+D29</f>
        <v>89495.23</v>
      </c>
      <c r="E27" s="384">
        <f t="shared" si="3"/>
        <v>18800.339243999999</v>
      </c>
    </row>
    <row r="28" spans="1:5" s="43" customFormat="1" ht="15" customHeight="1" x14ac:dyDescent="0.3">
      <c r="A28" s="31" t="s">
        <v>217</v>
      </c>
      <c r="B28" s="11" t="s">
        <v>622</v>
      </c>
      <c r="C28" s="383">
        <f>'13 Вед'!W620</f>
        <v>470.5</v>
      </c>
      <c r="D28" s="383">
        <f>'13 Вед'!X620</f>
        <v>3319.2000000000003</v>
      </c>
      <c r="E28" s="383">
        <f>'13 Вед'!Y620</f>
        <v>3319.2000000000003</v>
      </c>
    </row>
    <row r="29" spans="1:5" s="43" customFormat="1" ht="18.75" x14ac:dyDescent="0.3">
      <c r="A29" s="31" t="s">
        <v>218</v>
      </c>
      <c r="B29" s="11" t="s">
        <v>623</v>
      </c>
      <c r="C29" s="383">
        <f>'13 Вед'!W653</f>
        <v>0</v>
      </c>
      <c r="D29" s="383">
        <f>'13 Вед'!X653</f>
        <v>70636.399999999994</v>
      </c>
      <c r="E29" s="383">
        <f>'13 Вед'!Y653</f>
        <v>0</v>
      </c>
    </row>
    <row r="30" spans="1:5" s="43" customFormat="1" ht="18.75" hidden="1" x14ac:dyDescent="0.3">
      <c r="A30" s="31" t="s">
        <v>19</v>
      </c>
      <c r="B30" s="11" t="s">
        <v>624</v>
      </c>
      <c r="C30" s="383"/>
      <c r="D30" s="383"/>
      <c r="E30" s="383"/>
    </row>
    <row r="31" spans="1:5" s="43" customFormat="1" ht="18.75" hidden="1" x14ac:dyDescent="0.3">
      <c r="A31" s="31" t="s">
        <v>38</v>
      </c>
      <c r="B31" s="11" t="s">
        <v>625</v>
      </c>
      <c r="C31" s="383"/>
      <c r="D31" s="383"/>
      <c r="E31" s="383"/>
    </row>
    <row r="32" spans="1:5" s="43" customFormat="1" ht="15" customHeight="1" x14ac:dyDescent="0.3">
      <c r="A32" s="31" t="s">
        <v>374</v>
      </c>
      <c r="B32" s="11" t="s">
        <v>626</v>
      </c>
      <c r="C32" s="383">
        <f>'13 Вед'!W655</f>
        <v>-101.99</v>
      </c>
      <c r="D32" s="383">
        <f>'13 Вед'!X655</f>
        <v>9643.43</v>
      </c>
      <c r="E32" s="383">
        <f>'13 Вед'!Y655</f>
        <v>9584.9392439999992</v>
      </c>
    </row>
    <row r="33" spans="1:5" s="43" customFormat="1" ht="14.25" hidden="1" customHeight="1" x14ac:dyDescent="0.3">
      <c r="A33" s="31" t="s">
        <v>219</v>
      </c>
      <c r="B33" s="11" t="s">
        <v>627</v>
      </c>
      <c r="C33" s="383"/>
      <c r="D33" s="383"/>
      <c r="E33" s="383"/>
    </row>
    <row r="34" spans="1:5" s="43" customFormat="1" ht="18.75" x14ac:dyDescent="0.3">
      <c r="A34" s="31" t="s">
        <v>220</v>
      </c>
      <c r="B34" s="11" t="s">
        <v>628</v>
      </c>
      <c r="C34" s="383">
        <f>'13 Вед'!W659+'13 Вед'!W328</f>
        <v>985.1</v>
      </c>
      <c r="D34" s="383">
        <f>'13 Вед'!X659+'13 Вед'!X328</f>
        <v>5896.2</v>
      </c>
      <c r="E34" s="383">
        <f>'13 Вед'!Y659+'13 Вед'!Y328</f>
        <v>5896.2</v>
      </c>
    </row>
    <row r="35" spans="1:5" s="203" customFormat="1" ht="18.75" x14ac:dyDescent="0.3">
      <c r="A35" s="280" t="s">
        <v>221</v>
      </c>
      <c r="B35" s="18" t="s">
        <v>629</v>
      </c>
      <c r="C35" s="384">
        <f>C37+C38+C36</f>
        <v>-8588.92</v>
      </c>
      <c r="D35" s="384">
        <f>D37+D38+D36</f>
        <v>24198.799000000003</v>
      </c>
      <c r="E35" s="384">
        <f t="shared" ref="E35" si="4">E37+E38+E36</f>
        <v>24057.8</v>
      </c>
    </row>
    <row r="36" spans="1:5" s="43" customFormat="1" ht="13.5" hidden="1" customHeight="1" x14ac:dyDescent="0.3">
      <c r="A36" s="31" t="s">
        <v>222</v>
      </c>
      <c r="B36" s="11" t="s">
        <v>630</v>
      </c>
      <c r="C36" s="383">
        <f>'13 Вед'!W683</f>
        <v>0</v>
      </c>
      <c r="D36" s="383">
        <f>'13 Вед'!X683</f>
        <v>0</v>
      </c>
      <c r="E36" s="383">
        <f>'13 Вед'!Y683</f>
        <v>0</v>
      </c>
    </row>
    <row r="37" spans="1:5" s="43" customFormat="1" ht="12" customHeight="1" x14ac:dyDescent="0.3">
      <c r="A37" s="31" t="s">
        <v>223</v>
      </c>
      <c r="B37" s="11" t="s">
        <v>631</v>
      </c>
      <c r="C37" s="383">
        <f>'13 Вед'!W692</f>
        <v>-8588.92</v>
      </c>
      <c r="D37" s="383">
        <f>'13 Вед'!X692</f>
        <v>24198.799000000003</v>
      </c>
      <c r="E37" s="383">
        <f>'13 Вед'!Y692</f>
        <v>24057.8</v>
      </c>
    </row>
    <row r="38" spans="1:5" s="43" customFormat="1" ht="12" hidden="1" customHeight="1" x14ac:dyDescent="0.3">
      <c r="A38" s="31" t="s">
        <v>224</v>
      </c>
      <c r="B38" s="11" t="s">
        <v>632</v>
      </c>
      <c r="C38" s="383">
        <f>'13 Вед'!Q705</f>
        <v>0</v>
      </c>
      <c r="D38" s="383">
        <f>'13 Вед'!R705</f>
        <v>0</v>
      </c>
      <c r="E38" s="383">
        <f>'13 Вед'!S705</f>
        <v>0</v>
      </c>
    </row>
    <row r="39" spans="1:5" s="43" customFormat="1" ht="18.75" hidden="1" x14ac:dyDescent="0.3">
      <c r="A39" s="31" t="s">
        <v>225</v>
      </c>
      <c r="B39" s="11" t="s">
        <v>633</v>
      </c>
      <c r="C39" s="383"/>
      <c r="D39" s="383"/>
      <c r="E39" s="383"/>
    </row>
    <row r="40" spans="1:5" s="203" customFormat="1" ht="18.75" hidden="1" x14ac:dyDescent="0.3">
      <c r="A40" s="280" t="s">
        <v>634</v>
      </c>
      <c r="B40" s="18" t="s">
        <v>635</v>
      </c>
      <c r="C40" s="384"/>
      <c r="D40" s="384"/>
      <c r="E40" s="384"/>
    </row>
    <row r="41" spans="1:5" s="43" customFormat="1" ht="17.25" hidden="1" customHeight="1" x14ac:dyDescent="0.3">
      <c r="A41" s="31" t="s">
        <v>33</v>
      </c>
      <c r="B41" s="11" t="s">
        <v>636</v>
      </c>
      <c r="C41" s="383"/>
      <c r="D41" s="383"/>
      <c r="E41" s="383"/>
    </row>
    <row r="42" spans="1:5" s="203" customFormat="1" ht="18.75" x14ac:dyDescent="0.3">
      <c r="A42" s="280" t="s">
        <v>226</v>
      </c>
      <c r="B42" s="18" t="s">
        <v>637</v>
      </c>
      <c r="C42" s="384">
        <f>C43+C44+C45+C46+C47</f>
        <v>26699.615750000015</v>
      </c>
      <c r="D42" s="384">
        <f t="shared" ref="D42:E42" si="5">D43+D44+D45+D46+D47</f>
        <v>272206.15574999998</v>
      </c>
      <c r="E42" s="384">
        <f t="shared" si="5"/>
        <v>439792.65725600009</v>
      </c>
    </row>
    <row r="43" spans="1:5" s="43" customFormat="1" ht="16.5" customHeight="1" x14ac:dyDescent="0.3">
      <c r="A43" s="31" t="s">
        <v>227</v>
      </c>
      <c r="B43" s="11" t="s">
        <v>638</v>
      </c>
      <c r="C43" s="383">
        <f>'13 Вед'!W114</f>
        <v>20036.169999999998</v>
      </c>
      <c r="D43" s="383">
        <f>'13 Вед'!X114</f>
        <v>23828.149999999998</v>
      </c>
      <c r="E43" s="383">
        <f>'13 Вед'!Y114</f>
        <v>48136.97</v>
      </c>
    </row>
    <row r="44" spans="1:5" s="43" customFormat="1" ht="12.75" customHeight="1" x14ac:dyDescent="0.3">
      <c r="A44" s="31" t="s">
        <v>228</v>
      </c>
      <c r="B44" s="11" t="s">
        <v>639</v>
      </c>
      <c r="C44" s="383">
        <f>'13 Вед'!W129+'13 Вед'!W737</f>
        <v>2210.1157500000154</v>
      </c>
      <c r="D44" s="383">
        <f>'13 Вед'!X129+'13 Вед'!X737</f>
        <v>180453.27575</v>
      </c>
      <c r="E44" s="383">
        <f>'13 Вед'!Y129+'13 Вед'!Y737</f>
        <v>323730.95725600014</v>
      </c>
    </row>
    <row r="45" spans="1:5" s="43" customFormat="1" ht="15.75" customHeight="1" x14ac:dyDescent="0.3">
      <c r="A45" s="31" t="s">
        <v>848</v>
      </c>
      <c r="B45" s="11" t="s">
        <v>850</v>
      </c>
      <c r="C45" s="383">
        <f>'13 Вед'!W16+'13 Вед'!W159</f>
        <v>1900.8000000000002</v>
      </c>
      <c r="D45" s="383">
        <f>'13 Вед'!X16+'13 Вед'!X159</f>
        <v>46526</v>
      </c>
      <c r="E45" s="383">
        <f>'13 Вед'!Y16+'13 Вед'!Y159</f>
        <v>46526</v>
      </c>
    </row>
    <row r="46" spans="1:5" s="43" customFormat="1" ht="15.75" customHeight="1" x14ac:dyDescent="0.3">
      <c r="A46" s="31" t="s">
        <v>230</v>
      </c>
      <c r="B46" s="11" t="s">
        <v>640</v>
      </c>
      <c r="C46" s="383">
        <f>'13 Вед'!W183+'13 Вед'!W30</f>
        <v>80.400000000000006</v>
      </c>
      <c r="D46" s="383">
        <f>'13 Вед'!X183+'13 Вед'!X30</f>
        <v>2288.1000000000004</v>
      </c>
      <c r="E46" s="383">
        <f>'13 Вед'!Y183+'13 Вед'!Y30</f>
        <v>2288.1000000000004</v>
      </c>
    </row>
    <row r="47" spans="1:5" s="43" customFormat="1" ht="18.75" x14ac:dyDescent="0.3">
      <c r="A47" s="31" t="s">
        <v>231</v>
      </c>
      <c r="B47" s="11" t="s">
        <v>641</v>
      </c>
      <c r="C47" s="383">
        <f>'13 Вед'!W193</f>
        <v>2472.13</v>
      </c>
      <c r="D47" s="383">
        <f>'13 Вед'!X193</f>
        <v>19110.63</v>
      </c>
      <c r="E47" s="383">
        <f>'13 Вед'!Y193</f>
        <v>19110.63</v>
      </c>
    </row>
    <row r="48" spans="1:5" s="203" customFormat="1" ht="18.75" x14ac:dyDescent="0.3">
      <c r="A48" s="280" t="s">
        <v>232</v>
      </c>
      <c r="B48" s="18" t="s">
        <v>642</v>
      </c>
      <c r="C48" s="384">
        <f>C49+C50</f>
        <v>12024</v>
      </c>
      <c r="D48" s="384">
        <f t="shared" ref="D48:E48" si="6">D49+D50</f>
        <v>52752.368000000002</v>
      </c>
      <c r="E48" s="384">
        <f t="shared" si="6"/>
        <v>52009.868000000002</v>
      </c>
    </row>
    <row r="49" spans="1:5" s="43" customFormat="1" ht="16.5" customHeight="1" x14ac:dyDescent="0.3">
      <c r="A49" s="31" t="s">
        <v>234</v>
      </c>
      <c r="B49" s="11" t="s">
        <v>643</v>
      </c>
      <c r="C49" s="383">
        <f>'13 Вед'!W36</f>
        <v>10547</v>
      </c>
      <c r="D49" s="383">
        <f>'13 Вед'!X36</f>
        <v>41326.368000000002</v>
      </c>
      <c r="E49" s="383">
        <f>'13 Вед'!Y36</f>
        <v>40583.868000000002</v>
      </c>
    </row>
    <row r="50" spans="1:5" s="43" customFormat="1" ht="14.25" customHeight="1" x14ac:dyDescent="0.3">
      <c r="A50" s="31" t="s">
        <v>644</v>
      </c>
      <c r="B50" s="11" t="s">
        <v>645</v>
      </c>
      <c r="C50" s="383">
        <f>'13 Вед'!W59</f>
        <v>1477</v>
      </c>
      <c r="D50" s="383">
        <f>'13 Вед'!X59</f>
        <v>11426</v>
      </c>
      <c r="E50" s="383">
        <f>'13 Вед'!Y59</f>
        <v>11426</v>
      </c>
    </row>
    <row r="51" spans="1:5" s="203" customFormat="1" ht="18.75" x14ac:dyDescent="0.3">
      <c r="A51" s="280" t="s">
        <v>274</v>
      </c>
      <c r="B51" s="18" t="s">
        <v>646</v>
      </c>
      <c r="C51" s="384">
        <f>C52+C54+C55</f>
        <v>3906.63</v>
      </c>
      <c r="D51" s="384">
        <f t="shared" ref="D51:E51" si="7">D52+D54+D55</f>
        <v>8413.5299999999988</v>
      </c>
      <c r="E51" s="384">
        <f t="shared" si="7"/>
        <v>10095.5</v>
      </c>
    </row>
    <row r="52" spans="1:5" s="43" customFormat="1" ht="25.5" x14ac:dyDescent="0.3">
      <c r="A52" s="31" t="s">
        <v>647</v>
      </c>
      <c r="B52" s="11" t="s">
        <v>648</v>
      </c>
      <c r="C52" s="383">
        <f>'13 Вед'!W740</f>
        <v>20</v>
      </c>
      <c r="D52" s="383">
        <f>'13 Вед'!X740</f>
        <v>420</v>
      </c>
      <c r="E52" s="383">
        <f>'13 Вед'!Y740</f>
        <v>420</v>
      </c>
    </row>
    <row r="53" spans="1:5" s="43" customFormat="1" ht="18.75" hidden="1" x14ac:dyDescent="0.3">
      <c r="A53" s="31" t="s">
        <v>276</v>
      </c>
      <c r="B53" s="11" t="s">
        <v>649</v>
      </c>
      <c r="C53" s="383"/>
      <c r="D53" s="383"/>
      <c r="E53" s="383"/>
    </row>
    <row r="54" spans="1:5" s="43" customFormat="1" ht="18.75" x14ac:dyDescent="0.3">
      <c r="A54" s="31" t="s">
        <v>277</v>
      </c>
      <c r="B54" s="11" t="s">
        <v>650</v>
      </c>
      <c r="C54" s="383">
        <f>'13 Вед'!W743+'13 Вед'!W85</f>
        <v>3781.23</v>
      </c>
      <c r="D54" s="383">
        <f>'13 Вед'!X743+'13 Вед'!X85</f>
        <v>5885.73</v>
      </c>
      <c r="E54" s="383">
        <f>'13 Вед'!Y743+'13 Вед'!Y85</f>
        <v>7567.7000000000007</v>
      </c>
    </row>
    <row r="55" spans="1:5" s="43" customFormat="1" ht="18.75" x14ac:dyDescent="0.3">
      <c r="A55" s="31" t="s">
        <v>278</v>
      </c>
      <c r="B55" s="11" t="s">
        <v>651</v>
      </c>
      <c r="C55" s="383">
        <f>'13 Вед'!W242</f>
        <v>105.4</v>
      </c>
      <c r="D55" s="383">
        <f>'13 Вед'!X242</f>
        <v>2107.8000000000002</v>
      </c>
      <c r="E55" s="383">
        <f>'13 Вед'!Y242</f>
        <v>2107.8000000000002</v>
      </c>
    </row>
    <row r="56" spans="1:5" s="43" customFormat="1" ht="18.75" hidden="1" x14ac:dyDescent="0.3">
      <c r="A56" s="31" t="s">
        <v>279</v>
      </c>
      <c r="B56" s="11" t="s">
        <v>652</v>
      </c>
      <c r="C56" s="383"/>
      <c r="D56" s="383"/>
      <c r="E56" s="383"/>
    </row>
    <row r="57" spans="1:5" s="203" customFormat="1" ht="13.5" customHeight="1" x14ac:dyDescent="0.3">
      <c r="A57" s="280" t="s">
        <v>653</v>
      </c>
      <c r="B57" s="18" t="s">
        <v>654</v>
      </c>
      <c r="C57" s="384">
        <f>C58+C59</f>
        <v>0</v>
      </c>
      <c r="D57" s="384">
        <f t="shared" ref="D57:E57" si="8">D58+D59</f>
        <v>500</v>
      </c>
      <c r="E57" s="384">
        <f t="shared" si="8"/>
        <v>500</v>
      </c>
    </row>
    <row r="58" spans="1:5" s="43" customFormat="1" ht="15.75" hidden="1" customHeight="1" x14ac:dyDescent="0.3">
      <c r="A58" s="31" t="s">
        <v>280</v>
      </c>
      <c r="B58" s="11" t="s">
        <v>655</v>
      </c>
      <c r="C58" s="383">
        <f>'13 Вед'!W91</f>
        <v>0</v>
      </c>
      <c r="D58" s="383">
        <f>'13 Вед'!X91</f>
        <v>0</v>
      </c>
      <c r="E58" s="383">
        <f>'13 Вед'!Y91</f>
        <v>0</v>
      </c>
    </row>
    <row r="59" spans="1:5" s="43" customFormat="1" ht="18.75" x14ac:dyDescent="0.3">
      <c r="A59" s="31" t="s">
        <v>656</v>
      </c>
      <c r="B59" s="11" t="s">
        <v>657</v>
      </c>
      <c r="C59" s="383">
        <f>'13 Вед'!W94</f>
        <v>0</v>
      </c>
      <c r="D59" s="383">
        <f>'13 Вед'!X94</f>
        <v>500</v>
      </c>
      <c r="E59" s="383">
        <f>'13 Вед'!Y94</f>
        <v>500</v>
      </c>
    </row>
    <row r="60" spans="1:5" s="43" customFormat="1" ht="18.75" hidden="1" x14ac:dyDescent="0.3">
      <c r="A60" s="31" t="s">
        <v>143</v>
      </c>
      <c r="B60" s="11" t="s">
        <v>658</v>
      </c>
      <c r="C60" s="383"/>
      <c r="D60" s="383"/>
      <c r="E60" s="383"/>
    </row>
    <row r="61" spans="1:5" s="43" customFormat="1" ht="18.75" hidden="1" x14ac:dyDescent="0.3">
      <c r="A61" s="31" t="s">
        <v>281</v>
      </c>
      <c r="B61" s="11" t="s">
        <v>659</v>
      </c>
      <c r="C61" s="383"/>
      <c r="D61" s="383"/>
      <c r="E61" s="383"/>
    </row>
    <row r="62" spans="1:5" s="203" customFormat="1" ht="17.25" customHeight="1" x14ac:dyDescent="0.3">
      <c r="A62" s="280" t="s">
        <v>282</v>
      </c>
      <c r="B62" s="18" t="s">
        <v>660</v>
      </c>
      <c r="C62" s="384">
        <f>C64</f>
        <v>956</v>
      </c>
      <c r="D62" s="384">
        <f t="shared" ref="D62:E62" si="9">D64</f>
        <v>5374</v>
      </c>
      <c r="E62" s="384">
        <f t="shared" si="9"/>
        <v>5374</v>
      </c>
    </row>
    <row r="63" spans="1:5" s="43" customFormat="1" ht="18.75" hidden="1" x14ac:dyDescent="0.3">
      <c r="A63" s="31" t="s">
        <v>661</v>
      </c>
      <c r="B63" s="11" t="s">
        <v>662</v>
      </c>
      <c r="C63" s="383"/>
      <c r="D63" s="383"/>
      <c r="E63" s="383"/>
    </row>
    <row r="64" spans="1:5" s="43" customFormat="1" ht="18.75" x14ac:dyDescent="0.3">
      <c r="A64" s="31" t="s">
        <v>283</v>
      </c>
      <c r="B64" s="11" t="s">
        <v>663</v>
      </c>
      <c r="C64" s="383">
        <f>'13 Вед'!W758</f>
        <v>956</v>
      </c>
      <c r="D64" s="383">
        <f>'13 Вед'!X758</f>
        <v>5374</v>
      </c>
      <c r="E64" s="383">
        <f>'13 Вед'!Y758</f>
        <v>5374</v>
      </c>
    </row>
    <row r="65" spans="1:5" s="203" customFormat="1" ht="19.5" customHeight="1" x14ac:dyDescent="0.3">
      <c r="A65" s="280" t="s">
        <v>664</v>
      </c>
      <c r="B65" s="18" t="s">
        <v>665</v>
      </c>
      <c r="C65" s="384">
        <f>C66</f>
        <v>-200</v>
      </c>
      <c r="D65" s="384">
        <f t="shared" ref="D65:E65" si="10">D66</f>
        <v>0</v>
      </c>
      <c r="E65" s="384">
        <f t="shared" si="10"/>
        <v>0</v>
      </c>
    </row>
    <row r="66" spans="1:5" s="43" customFormat="1" ht="15.75" customHeight="1" x14ac:dyDescent="0.3">
      <c r="A66" s="31" t="s">
        <v>666</v>
      </c>
      <c r="B66" s="11" t="s">
        <v>667</v>
      </c>
      <c r="C66" s="383">
        <f>'13 Вед'!W339</f>
        <v>-200</v>
      </c>
      <c r="D66" s="383">
        <f>'13 Вед'!X339</f>
        <v>0</v>
      </c>
      <c r="E66" s="383">
        <f>'13 Вед'!Y339</f>
        <v>0</v>
      </c>
    </row>
    <row r="67" spans="1:5" s="203" customFormat="1" ht="38.25" x14ac:dyDescent="0.3">
      <c r="A67" s="280" t="s">
        <v>285</v>
      </c>
      <c r="B67" s="18" t="s">
        <v>668</v>
      </c>
      <c r="C67" s="384">
        <f>C68+C70</f>
        <v>1968</v>
      </c>
      <c r="D67" s="384">
        <f t="shared" ref="D67:E67" si="11">D68+D70</f>
        <v>31567</v>
      </c>
      <c r="E67" s="384">
        <f t="shared" si="11"/>
        <v>31567</v>
      </c>
    </row>
    <row r="68" spans="1:5" s="43" customFormat="1" ht="25.5" x14ac:dyDescent="0.3">
      <c r="A68" s="31" t="s">
        <v>286</v>
      </c>
      <c r="B68" s="11" t="s">
        <v>669</v>
      </c>
      <c r="C68" s="383">
        <f>'13 Вед'!W358</f>
        <v>1968</v>
      </c>
      <c r="D68" s="383">
        <f>'13 Вед'!X358</f>
        <v>31567</v>
      </c>
      <c r="E68" s="383">
        <f>'13 Вед'!Y358</f>
        <v>31567</v>
      </c>
    </row>
    <row r="69" spans="1:5" s="43" customFormat="1" ht="18.75" hidden="1" x14ac:dyDescent="0.3">
      <c r="A69" s="31" t="s">
        <v>287</v>
      </c>
      <c r="B69" s="11" t="s">
        <v>670</v>
      </c>
      <c r="C69" s="383"/>
      <c r="D69" s="383"/>
      <c r="E69" s="383"/>
    </row>
    <row r="70" spans="1:5" s="43" customFormat="1" ht="18.75" hidden="1" x14ac:dyDescent="0.3">
      <c r="A70" s="31" t="s">
        <v>288</v>
      </c>
      <c r="B70" s="11" t="s">
        <v>671</v>
      </c>
      <c r="C70" s="383">
        <f>'13 Вед'!W365</f>
        <v>0</v>
      </c>
      <c r="D70" s="383">
        <f>'13 Вед'!X365</f>
        <v>0</v>
      </c>
      <c r="E70" s="383">
        <f>'13 Вед'!Y365</f>
        <v>0</v>
      </c>
    </row>
    <row r="71" spans="1:5" s="43" customFormat="1" ht="15.75" customHeight="1" x14ac:dyDescent="0.3">
      <c r="A71" s="8" t="s">
        <v>695</v>
      </c>
      <c r="B71" s="347" t="s">
        <v>696</v>
      </c>
      <c r="C71" s="204">
        <f>'13 Вед'!W924</f>
        <v>-7012.437750000001</v>
      </c>
      <c r="D71" s="204">
        <f>'13 Вед'!X924</f>
        <v>7392.7072499999995</v>
      </c>
      <c r="E71" s="204">
        <f>'13 Вед'!Y924</f>
        <v>15039.645499999999</v>
      </c>
    </row>
    <row r="72" spans="1:5" s="203" customFormat="1" ht="14.25" customHeight="1" x14ac:dyDescent="0.3">
      <c r="A72" s="202" t="s">
        <v>292</v>
      </c>
      <c r="B72" s="348"/>
      <c r="C72" s="205">
        <f>C9+C21+C27+C35+C42+C48+C51+C57+C62+C65+C67+C71</f>
        <v>30591.398000000012</v>
      </c>
      <c r="D72" s="205">
        <f>D9+D21+D27+D35+D42+D48+D51+D57+D62+D65+D67+D71</f>
        <v>555748.49</v>
      </c>
      <c r="E72" s="205">
        <f t="shared" ref="E72" si="12">E9+E21+E27+E35+E42+E48+E51+E57+E62+E65+E67+E71</f>
        <v>658427.6100000001</v>
      </c>
    </row>
    <row r="73" spans="1:5" s="43" customFormat="1" ht="20.25" hidden="1" customHeight="1" x14ac:dyDescent="0.3">
      <c r="A73" s="208"/>
      <c r="B73" s="208"/>
      <c r="C73" s="208"/>
      <c r="D73" s="209" t="e">
        <f>'[2]15 вед'!AB1926</f>
        <v>#REF!</v>
      </c>
      <c r="E73" s="209" t="e">
        <f>'[2]15 вед'!AC1926</f>
        <v>#REF!</v>
      </c>
    </row>
    <row r="74" spans="1:5" s="43" customFormat="1" ht="18.75" hidden="1" x14ac:dyDescent="0.3">
      <c r="A74" s="1"/>
      <c r="B74" s="121"/>
      <c r="C74" s="121"/>
      <c r="D74" s="206" t="e">
        <f>D72-D73</f>
        <v>#REF!</v>
      </c>
      <c r="E74" s="206" t="e">
        <f>E72-E73</f>
        <v>#REF!</v>
      </c>
    </row>
    <row r="75" spans="1:5" s="43" customFormat="1" ht="18.75" hidden="1" x14ac:dyDescent="0.3">
      <c r="A75" s="1"/>
      <c r="B75" s="121"/>
      <c r="C75" s="121"/>
      <c r="D75" s="3"/>
      <c r="E75" s="3"/>
    </row>
    <row r="76" spans="1:5" s="439" customFormat="1" x14ac:dyDescent="0.2">
      <c r="A76" s="437"/>
      <c r="B76" s="438"/>
      <c r="C76" s="438"/>
    </row>
    <row r="77" spans="1:5" x14ac:dyDescent="0.2">
      <c r="B77" s="121"/>
      <c r="C77" s="121"/>
    </row>
    <row r="78" spans="1:5" x14ac:dyDescent="0.2">
      <c r="B78" s="121"/>
      <c r="C78" s="121"/>
    </row>
    <row r="79" spans="1:5" x14ac:dyDescent="0.2">
      <c r="B79" s="121"/>
      <c r="C79" s="121"/>
    </row>
    <row r="80" spans="1:5" x14ac:dyDescent="0.2">
      <c r="B80" s="121"/>
      <c r="C80" s="121"/>
    </row>
    <row r="81" spans="2:3" x14ac:dyDescent="0.2">
      <c r="B81" s="121"/>
      <c r="C81" s="121"/>
    </row>
    <row r="82" spans="2:3" x14ac:dyDescent="0.2">
      <c r="B82" s="121"/>
      <c r="C82" s="121"/>
    </row>
    <row r="83" spans="2:3" x14ac:dyDescent="0.2">
      <c r="B83" s="121"/>
      <c r="C83" s="121"/>
    </row>
    <row r="84" spans="2:3" x14ac:dyDescent="0.2">
      <c r="B84" s="121"/>
      <c r="C84" s="121"/>
    </row>
    <row r="85" spans="2:3" x14ac:dyDescent="0.2">
      <c r="B85" s="121"/>
      <c r="C85" s="121"/>
    </row>
    <row r="86" spans="2:3" x14ac:dyDescent="0.2">
      <c r="B86" s="121"/>
      <c r="C86" s="121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9</vt:i4>
      </vt:variant>
    </vt:vector>
  </HeadingPairs>
  <TitlesOfParts>
    <vt:vector size="33" baseType="lpstr">
      <vt:lpstr>публ 8</vt:lpstr>
      <vt:lpstr>6 публ</vt:lpstr>
      <vt:lpstr>7 публ</vt:lpstr>
      <vt:lpstr>8 МП </vt:lpstr>
      <vt:lpstr>9 МП</vt:lpstr>
      <vt:lpstr>3 РПр </vt:lpstr>
      <vt:lpstr>РПрЦсВр2015</vt:lpstr>
      <vt:lpstr>РПрЦсВр2016,2017</vt:lpstr>
      <vt:lpstr>11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4 Вед</vt:lpstr>
      <vt:lpstr>6 МП</vt:lpstr>
      <vt:lpstr>13 Вед</vt:lpstr>
      <vt:lpstr>14 ДФ </vt:lpstr>
      <vt:lpstr>15 ДФ</vt:lpstr>
      <vt:lpstr>17 МБТ</vt:lpstr>
      <vt:lpstr>18 МБТ </vt:lpstr>
      <vt:lpstr>Лист1</vt:lpstr>
      <vt:lpstr>'11 РПр'!Область_печати</vt:lpstr>
      <vt:lpstr>'13 Вед'!Область_печати</vt:lpstr>
      <vt:lpstr>'14 ДФ '!Область_печати</vt:lpstr>
      <vt:lpstr>'15 ДФ'!Область_печати</vt:lpstr>
      <vt:lpstr>'18 МБТ '!Область_печати</vt:lpstr>
      <vt:lpstr>'3 РПр '!Область_печати</vt:lpstr>
      <vt:lpstr>'4 Вед'!Область_печати</vt:lpstr>
      <vt:lpstr>'8 МП '!Область_печати</vt:lpstr>
      <vt:lpstr>'9 МП'!Область_печати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2021-12-07T03:39:58Z</cp:lastPrinted>
  <dcterms:created xsi:type="dcterms:W3CDTF">2008-11-09T14:04:37Z</dcterms:created>
  <dcterms:modified xsi:type="dcterms:W3CDTF">2023-07-12T03:35:05Z</dcterms:modified>
</cp:coreProperties>
</file>