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488" firstSheet="1" activeTab="7"/>
  </bookViews>
  <sheets>
    <sheet name="источ.фин.деф пр1,2" sheetId="1" state="hidden" r:id="rId1"/>
    <sheet name="приложение 4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приложение 5" sheetId="8" r:id="rId8"/>
  </sheets>
  <externalReferences>
    <externalReference r:id="rId11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7">'приложение 5'!$A$1:$L$113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<sst xmlns="http://schemas.openxmlformats.org/spreadsheetml/2006/main" count="1511" uniqueCount="841">
  <si>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</si>
  <si>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</si>
  <si>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</si>
  <si>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</si>
  <si>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</si>
  <si>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</si>
  <si>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</si>
  <si>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</si>
  <si>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</si>
  <si>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</si>
  <si>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</si>
  <si>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</si>
  <si>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</si>
  <si>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</si>
  <si>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</si>
  <si>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</si>
  <si>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</si>
  <si>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</si>
  <si>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</si>
  <si>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</si>
  <si>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</si>
  <si>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</si>
  <si>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</si>
  <si>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</si>
  <si>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</si>
  <si>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</si>
  <si>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</si>
  <si>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</si>
  <si>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</si>
  <si>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</si>
  <si>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</si>
  <si>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</si>
  <si>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</si>
  <si>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</si>
  <si>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</si>
  <si>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</si>
  <si>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</si>
  <si>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</si>
  <si>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</si>
  <si>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</si>
  <si>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</si>
  <si>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</si>
  <si>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</si>
  <si>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</si>
  <si>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</si>
  <si>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</si>
  <si>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</si>
  <si>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</si>
  <si>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</si>
  <si>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</si>
  <si>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</si>
  <si>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</si>
  <si>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</si>
  <si>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</si>
  <si>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</si>
  <si>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</si>
  <si>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</si>
  <si>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</si>
  <si>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</si>
  <si>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</si>
  <si>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</si>
  <si>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</si>
  <si>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</si>
  <si>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</si>
  <si>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</si>
  <si>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</si>
  <si>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</si>
  <si>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</si>
  <si>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</si>
  <si>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</si>
  <si>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</si>
  <si>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</si>
  <si>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</si>
  <si>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</si>
  <si>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</si>
  <si>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</si>
  <si>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</si>
  <si>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</si>
  <si>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</si>
  <si>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</si>
  <si>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</si>
  <si>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</si>
  <si>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</si>
  <si>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</si>
  <si>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</si>
  <si>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</si>
  <si>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</si>
  <si>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</si>
  <si>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</si>
  <si>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</si>
  <si>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</si>
  <si>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</si>
  <si>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</si>
  <si>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</si>
  <si>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</si>
  <si>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</si>
  <si>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</si>
  <si>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</si>
  <si>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</si>
  <si>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</si>
  <si>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</si>
  <si>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</si>
  <si>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</si>
  <si>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</si>
  <si>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</si>
  <si>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</si>
  <si>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</si>
  <si>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</si>
  <si>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</si>
  <si>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</si>
  <si>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</si>
  <si>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</si>
  <si>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</si>
  <si>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</si>
  <si>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</si>
  <si>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</si>
  <si>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</si>
  <si>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</si>
  <si>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</si>
  <si>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</si>
  <si>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</si>
  <si>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</si>
  <si>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</si>
  <si>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</si>
  <si>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</si>
  <si>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</si>
  <si>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</si>
  <si>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</si>
  <si>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</si>
  <si>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</si>
  <si>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</si>
  <si>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</si>
  <si>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</si>
  <si>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</si>
  <si>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</si>
  <si>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</si>
  <si>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</si>
  <si>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</si>
  <si>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</si>
  <si>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</si>
  <si>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</si>
  <si>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</si>
  <si>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</si>
  <si>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</si>
  <si>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</si>
  <si>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</si>
  <si>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</si>
  <si>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</si>
  <si>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</si>
  <si>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</si>
  <si>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</si>
  <si>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</si>
  <si>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</si>
  <si>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</si>
  <si>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</si>
  <si>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</si>
  <si>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</si>
  <si>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</si>
  <si>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</si>
  <si>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</si>
  <si>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</si>
  <si>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</si>
  <si>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</si>
  <si>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</si>
  <si>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</si>
  <si>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</si>
  <si>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</si>
  <si>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</si>
  <si>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</si>
  <si>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</si>
  <si>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</si>
  <si>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</si>
  <si>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</si>
  <si>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</si>
  <si>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</si>
  <si>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</si>
  <si>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</si>
  <si>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</si>
  <si>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</si>
  <si>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</si>
  <si>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</si>
  <si>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</si>
  <si>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</si>
  <si>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</si>
  <si>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</si>
  <si>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</si>
  <si>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</si>
  <si>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</si>
  <si>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</si>
  <si>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</si>
  <si>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</si>
  <si>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</si>
  <si>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</si>
  <si>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</si>
  <si>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</si>
  <si>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</si>
  <si>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</si>
  <si>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</si>
  <si>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</si>
  <si>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</si>
  <si>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</si>
  <si>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</si>
  <si>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</si>
  <si>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</si>
  <si>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</si>
  <si>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</si>
  <si>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</si>
  <si>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</si>
  <si>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</si>
  <si>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</si>
  <si>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</si>
  <si>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</si>
  <si>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</si>
  <si>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</si>
  <si>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</si>
  <si>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</si>
  <si>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</si>
  <si>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</si>
  <si>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</si>
  <si>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</si>
  <si>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</si>
  <si>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</si>
  <si>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</si>
  <si>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</si>
  <si>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</si>
  <si>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</si>
  <si>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</si>
  <si>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</si>
  <si>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</si>
  <si>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</si>
  <si>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</si>
  <si>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</si>
  <si>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</si>
  <si>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</si>
  <si>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</si>
  <si>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</si>
  <si>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</si>
  <si>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</si>
  <si>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</si>
  <si>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</si>
  <si>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</si>
  <si>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</si>
  <si>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</si>
  <si>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</si>
  <si>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</si>
  <si>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</si>
  <si>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</si>
  <si>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</si>
  <si>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</si>
  <si>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</si>
  <si>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</si>
  <si>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</si>
  <si>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</si>
  <si>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</si>
  <si>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</si>
  <si>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</si>
  <si>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</si>
  <si>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</si>
  <si>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</si>
  <si>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</si>
  <si>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</si>
  <si>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</si>
  <si>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</si>
  <si>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</si>
  <si>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</si>
  <si>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</si>
  <si>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</si>
  <si>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</si>
  <si>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</si>
  <si>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</si>
  <si>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</si>
  <si>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</si>
  <si>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</si>
  <si>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</si>
  <si>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</si>
  <si>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</si>
  <si>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</si>
  <si>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</si>
  <si>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</si>
  <si>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</si>
  <si>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</si>
  <si>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</si>
  <si>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</si>
  <si>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</si>
  <si>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</si>
  <si>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</si>
  <si>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</si>
  <si>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</si>
  <si>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</si>
  <si>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</si>
  <si>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</si>
  <si>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</si>
  <si>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</si>
  <si>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</si>
  <si>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</si>
  <si>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</si>
  <si>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</si>
  <si>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</si>
  <si>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</si>
  <si>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</si>
  <si>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</si>
  <si>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</si>
  <si>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</si>
  <si>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</si>
  <si>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</si>
  <si>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</si>
  <si>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</si>
  <si>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</si>
  <si>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</si>
  <si>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</si>
  <si>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</si>
  <si>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</si>
  <si>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</si>
  <si>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</si>
  <si>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</si>
  <si>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</si>
  <si>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</si>
  <si>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</si>
  <si>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</si>
  <si>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</si>
  <si>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</si>
  <si>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</si>
  <si>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</si>
  <si>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</si>
  <si>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</si>
  <si>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</si>
  <si>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</si>
  <si>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</si>
  <si>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</si>
  <si>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</si>
  <si>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</si>
  <si>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</si>
  <si>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</si>
  <si>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</si>
  <si>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</si>
  <si>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</si>
  <si>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</si>
  <si>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</si>
  <si>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</si>
  <si>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</si>
  <si>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</si>
  <si>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</si>
  <si>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</si>
  <si>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</si>
  <si>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</si>
  <si>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</si>
  <si>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</si>
  <si>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</si>
  <si>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</si>
  <si>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</si>
  <si>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</si>
  <si>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</si>
  <si>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</si>
  <si>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</si>
  <si>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</si>
  <si>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</si>
  <si>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</si>
  <si>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</si>
  <si>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</si>
  <si>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</si>
  <si>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</si>
  <si>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</si>
  <si>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</si>
  <si>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</si>
  <si>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</si>
  <si>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</si>
  <si>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</si>
  <si>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</si>
  <si>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</si>
  <si>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</si>
  <si>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</si>
  <si>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</si>
  <si>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</si>
  <si>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</si>
  <si>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</si>
  <si>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</si>
  <si>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</si>
  <si>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</si>
  <si>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</si>
  <si>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</si>
  <si>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</si>
  <si>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</si>
  <si>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</si>
  <si>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</si>
  <si>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</si>
  <si>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</si>
  <si>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</si>
  <si>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</si>
  <si>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</si>
  <si>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</si>
  <si>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</si>
  <si>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</si>
  <si>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</si>
  <si>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</si>
  <si>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</si>
  <si>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</si>
  <si>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</si>
  <si>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</si>
  <si>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</si>
  <si>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</si>
  <si>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</si>
  <si>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</si>
  <si>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</si>
  <si>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</si>
  <si>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</si>
  <si>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</si>
  <si>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</si>
  <si>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</si>
  <si>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</si>
  <si>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</si>
  <si>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</si>
  <si>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</si>
  <si>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</si>
  <si>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</si>
  <si>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</si>
  <si>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</si>
  <si>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</si>
  <si>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</si>
  <si>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</si>
  <si>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</si>
  <si>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</si>
  <si>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</si>
  <si>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</si>
  <si>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</si>
  <si>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</si>
  <si>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</si>
  <si>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</si>
  <si>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</si>
  <si>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</si>
  <si>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</si>
  <si>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</si>
  <si>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</si>
  <si>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</si>
  <si>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</si>
  <si>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</si>
  <si>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</si>
  <si>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</si>
  <si>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</si>
  <si>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</si>
  <si>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</si>
  <si>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</si>
  <si>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</si>
  <si>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</si>
  <si>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</si>
  <si>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</si>
  <si>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</si>
  <si>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</si>
  <si>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</si>
  <si>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</si>
  <si>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</si>
  <si>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</si>
  <si>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</si>
  <si>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</si>
  <si>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</si>
  <si>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</si>
  <si>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</si>
  <si>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</si>
  <si>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</si>
  <si>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</si>
  <si>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</si>
  <si>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</si>
  <si>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</si>
  <si>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</si>
  <si>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</si>
  <si>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</si>
  <si>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</si>
  <si>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</si>
  <si>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</si>
  <si>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</si>
  <si>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</si>
  <si>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</si>
  <si>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</si>
  <si>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</si>
  <si>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</si>
  <si>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</si>
  <si>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</si>
  <si>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</si>
  <si>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</si>
  <si>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</si>
  <si>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</si>
  <si>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</si>
  <si>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</si>
  <si>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</si>
  <si>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</si>
  <si>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</si>
  <si>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</si>
  <si>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</si>
  <si>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</si>
  <si>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</si>
  <si>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</si>
  <si>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</si>
  <si>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</si>
  <si>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</si>
  <si>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</si>
  <si>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</si>
  <si>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</si>
  <si>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</si>
  <si>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</si>
  <si>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</si>
  <si>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</si>
  <si>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</si>
  <si>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</si>
  <si>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</si>
  <si>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</si>
  <si>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</si>
  <si>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</si>
  <si>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</si>
  <si>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</si>
  <si>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</si>
  <si>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</si>
  <si>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</si>
  <si>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</si>
  <si>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</si>
  <si>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</si>
  <si>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</si>
  <si>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</si>
  <si>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</si>
  <si>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</si>
  <si>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</si>
  <si>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</si>
  <si>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</si>
  <si>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</si>
  <si>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</si>
  <si>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</si>
  <si>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</si>
  <si>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</si>
  <si>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</si>
  <si>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</si>
  <si>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</si>
  <si>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</si>
  <si>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</si>
  <si>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</si>
  <si>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</si>
  <si>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</si>
  <si>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</si>
  <si>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</si>
  <si>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</si>
  <si>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</si>
  <si>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</si>
  <si>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</si>
  <si>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</si>
  <si>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</si>
  <si>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</si>
  <si>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</si>
  <si>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</si>
  <si>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</si>
  <si>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</si>
  <si>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</si>
  <si>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</si>
  <si>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</si>
  <si>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</si>
  <si>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</si>
  <si>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</si>
  <si>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</si>
  <si>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</si>
  <si>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</si>
  <si>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</si>
  <si>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</si>
  <si>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</si>
  <si>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</si>
  <si>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</si>
  <si>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</si>
  <si>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</si>
  <si>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</si>
  <si>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</si>
  <si>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</si>
  <si>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</si>
  <si>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</si>
  <si>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</si>
  <si>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</si>
  <si>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</si>
  <si>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</si>
  <si>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</si>
  <si>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</si>
  <si>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</si>
  <si>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</si>
  <si>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</si>
  <si>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</si>
  <si>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</si>
  <si>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</si>
  <si>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</si>
  <si>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</si>
  <si>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</si>
  <si>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</si>
  <si>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</si>
  <si>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</si>
  <si>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</si>
  <si>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</si>
  <si>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</si>
  <si>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</si>
  <si>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</si>
  <si>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</si>
  <si>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</si>
  <si>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</si>
  <si>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</si>
  <si>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</si>
  <si>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</si>
  <si>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</si>
  <si>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</si>
  <si>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</si>
  <si>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</si>
  <si>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</si>
  <si>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</si>
  <si>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</si>
  <si>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</si>
  <si>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</si>
  <si>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1  12  01000  01  0000  120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</si>
  <si>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</si>
  <si>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</si>
  <si>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</si>
  <si>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</si>
  <si>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2  00  00000  00  0000  000</t>
  </si>
  <si>
    <t xml:space="preserve">  2  02  00000  00  0000  000</t>
  </si>
  <si>
    <t>000</t>
  </si>
  <si>
    <t>182</t>
  </si>
  <si>
    <t>1  12  01010  01  0000  120</t>
  </si>
  <si>
    <t>1 01  02000  01  0000  110</t>
  </si>
  <si>
    <t>в тыс.руб.</t>
  </si>
  <si>
    <t>2016 год</t>
  </si>
  <si>
    <t>сумма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</si>
  <si>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</si>
  <si>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</si>
  <si>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</si>
  <si>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</si>
  <si>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</si>
  <si>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</si>
  <si>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</si>
  <si>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</si>
  <si>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</si>
  <si>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</si>
  <si>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</si>
  <si>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</si>
  <si>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1  12  01040  01  0000  120</t>
  </si>
  <si>
    <t>2  02  25097  00  0000  150</t>
  </si>
  <si>
    <t>2  02  25097  05  0000  150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</si>
  <si>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</si>
  <si>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</si>
  <si>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</si>
  <si>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</si>
  <si>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</si>
  <si>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</si>
  <si>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</si>
  <si>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</si>
  <si>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</si>
  <si>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</si>
  <si>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</si>
  <si>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</si>
  <si>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</si>
  <si>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 xml:space="preserve">  2  02  01000  00  0000  150</t>
  </si>
  <si>
    <t>2   02  15001  05  0000  150</t>
  </si>
  <si>
    <t xml:space="preserve">  2  02  15001  00  0000  150</t>
  </si>
  <si>
    <t xml:space="preserve">  2  02  20000  00  0000  150</t>
  </si>
  <si>
    <t>2  02  30029  00  0000  150</t>
  </si>
  <si>
    <t>2  02  30029  05  0000  150</t>
  </si>
  <si>
    <t>2 02  35120  00  0000 150</t>
  </si>
  <si>
    <t>2  02 35120  05  0000 150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</si>
  <si>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</si>
  <si>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</si>
  <si>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</si>
  <si>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</si>
  <si>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</si>
  <si>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2  02  30024  00  0000  150</t>
  </si>
  <si>
    <t>Субсидии бюджетам муниципальных районов на поддержку отрасли культуры</t>
  </si>
  <si>
    <t>2 02 25519 05 0000 150</t>
  </si>
  <si>
    <t>Субсидии бюджетам на поддержку отрасли культуры</t>
  </si>
  <si>
    <t>2 02 25519 00 0000 150</t>
  </si>
  <si>
    <t>2023 год               сумма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</si>
  <si>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</si>
  <si>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Объем поступлений доходов в местный бюджет в 2022 году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</si>
  <si>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</si>
  <si>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</si>
  <si>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</si>
  <si>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</si>
  <si>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</si>
  <si>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</si>
  <si>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</si>
  <si>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</si>
  <si>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</si>
  <si>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</si>
  <si>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</si>
  <si>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</si>
  <si>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</si>
  <si>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</si>
  <si>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</si>
  <si>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</si>
  <si>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</si>
  <si>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</si>
  <si>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</si>
  <si>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</si>
  <si>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</si>
  <si>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11601000010000140</t>
  </si>
  <si>
    <t>11601050010000140</t>
  </si>
  <si>
    <t>11601053010000140</t>
  </si>
  <si>
    <t>11601060010000140</t>
  </si>
  <si>
    <t>11601063010000140</t>
  </si>
  <si>
    <t>11601130010000140</t>
  </si>
  <si>
    <t>11601133010000140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</si>
  <si>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</si>
  <si>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</si>
  <si>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</si>
  <si>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</si>
  <si>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</si>
  <si>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</si>
  <si>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11601200010000140</t>
  </si>
  <si>
    <t>11601203010000140</t>
  </si>
  <si>
    <t>11602000020000140</t>
  </si>
  <si>
    <t>11602010020000140</t>
  </si>
  <si>
    <t>11610000000000140</t>
  </si>
  <si>
    <t>11610120000000140</t>
  </si>
  <si>
    <t>11610123010000140</t>
  </si>
  <si>
    <t>11611000010000140</t>
  </si>
  <si>
    <t>11611050010000140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</si>
  <si>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</si>
  <si>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</si>
  <si>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</t>
  </si>
  <si>
    <t>20225304050000150</t>
  </si>
  <si>
    <t>20225304000000150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</si>
  <si>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</si>
  <si>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</si>
  <si>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</si>
  <si>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20245303050000150</t>
  </si>
  <si>
    <t>Объем поступлений доходов в местный бюджет в  2023-2024  годах</t>
  </si>
  <si>
    <t>2024 год               сумма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</si>
  <si>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</si>
  <si>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</si>
  <si>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2 02 35176 00 0000 150</t>
  </si>
  <si>
    <t>2 02 35176 05 0000 150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</si>
  <si>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</si>
  <si>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</si>
  <si>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</si>
  <si>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</si>
  <si>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</si>
  <si>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Приложение 4
к Решению  «О бюджете муниципального образования "Улаганский район" на 2022 год и на плановый период 2023 и 2024 годов» </t>
  </si>
  <si>
    <t xml:space="preserve">Приложение 5
к  Решению  «О бюджете муниципального образования "Улаганский район" на 2022 год и на плановый период 2023 и 2024 годов» </t>
  </si>
  <si>
    <t>801</t>
  </si>
  <si>
    <t>2  02  25576  00  0000  150</t>
  </si>
  <si>
    <t>Субсидии бюджетам на обеспечение комплексного развития сельских территорий</t>
  </si>
  <si>
    <t>2  02  25576  05  0000  150</t>
  </si>
  <si>
    <t>Субсидии бюджетам муниципальных районов на обеспечение комплексного развития сельских территорий</t>
  </si>
  <si>
    <t>057</t>
  </si>
  <si>
    <t>-77,00</t>
  </si>
  <si>
    <t>+15,00</t>
  </si>
  <si>
    <t>+18,00</t>
  </si>
  <si>
    <t>+5,00</t>
  </si>
  <si>
    <t>+4,50</t>
  </si>
  <si>
    <t>+17,00</t>
  </si>
  <si>
    <t>+78,00</t>
  </si>
  <si>
    <t>+89,00</t>
  </si>
  <si>
    <t>+120,00</t>
  </si>
  <si>
    <t>+140,00</t>
  </si>
  <si>
    <t>+6308,71</t>
  </si>
  <si>
    <t>+4505,79</t>
  </si>
  <si>
    <t>+3762,79</t>
  </si>
  <si>
    <t>+248,00</t>
  </si>
  <si>
    <t>+495,00</t>
  </si>
  <si>
    <t>+43,71</t>
  </si>
  <si>
    <t>-1549,74</t>
  </si>
  <si>
    <t>+9,00</t>
  </si>
  <si>
    <t>+1584,45</t>
  </si>
  <si>
    <t>+431,45</t>
  </si>
  <si>
    <t>-264,15</t>
  </si>
  <si>
    <t>+629,14</t>
  </si>
  <si>
    <t>-893,29</t>
  </si>
  <si>
    <t>-0,90</t>
  </si>
  <si>
    <t>+696,50</t>
  </si>
  <si>
    <t>+1149,86</t>
  </si>
  <si>
    <t>-38,00</t>
  </si>
  <si>
    <t>0,00</t>
  </si>
  <si>
    <t>-113,00</t>
  </si>
  <si>
    <t>+31,00</t>
  </si>
  <si>
    <t>+12,80</t>
  </si>
  <si>
    <t>+36,40</t>
  </si>
  <si>
    <t>+261,50</t>
  </si>
  <si>
    <t>-87,50</t>
  </si>
  <si>
    <t>-243,00</t>
  </si>
  <si>
    <t>+177537,40</t>
  </si>
  <si>
    <t>+65754,60</t>
  </si>
  <si>
    <t>+48686,80</t>
  </si>
  <si>
    <t>+109,30</t>
  </si>
  <si>
    <t>+4092,90</t>
  </si>
  <si>
    <t>+84,20</t>
  </si>
  <si>
    <t>+4698,50</t>
  </si>
  <si>
    <t>-397,1</t>
  </si>
  <si>
    <t>+40099,00</t>
  </si>
  <si>
    <t>+69973,20</t>
  </si>
  <si>
    <t>+69862,50</t>
  </si>
  <si>
    <t>+69862,40</t>
  </si>
  <si>
    <t>+105,40</t>
  </si>
  <si>
    <t>+5,30</t>
  </si>
  <si>
    <t>-6877,20</t>
  </si>
  <si>
    <t>-127,80</t>
  </si>
  <si>
    <t>-6749,40</t>
  </si>
  <si>
    <t>+183846,11</t>
  </si>
  <si>
    <t>+6393,17</t>
  </si>
  <si>
    <t>+4789,16</t>
  </si>
  <si>
    <t>+3974,16</t>
  </si>
  <si>
    <t>+295,00</t>
  </si>
  <si>
    <t>+520,00</t>
  </si>
  <si>
    <t>-101,99</t>
  </si>
  <si>
    <t>-2179,22</t>
  </si>
  <si>
    <t>+25,00</t>
  </si>
  <si>
    <t>+2052,23</t>
  </si>
  <si>
    <t>+333,19</t>
  </si>
  <si>
    <t>-386,83</t>
  </si>
  <si>
    <t>+566,83</t>
  </si>
  <si>
    <t>-953,66</t>
  </si>
  <si>
    <t>-1,86</t>
  </si>
  <si>
    <t>+721,88</t>
  </si>
  <si>
    <t>+1279,02</t>
  </si>
  <si>
    <t>-160,41</t>
  </si>
  <si>
    <t>+31,48</t>
  </si>
  <si>
    <t>+13,58</t>
  </si>
  <si>
    <t>+17,90</t>
  </si>
  <si>
    <t>+36,72</t>
  </si>
  <si>
    <t>+40,00</t>
  </si>
  <si>
    <t>+16,00</t>
  </si>
  <si>
    <t>+6,00</t>
  </si>
  <si>
    <t>+263,00</t>
  </si>
  <si>
    <t>-88,00</t>
  </si>
  <si>
    <t>-251,00</t>
  </si>
  <si>
    <t>+19,00</t>
  </si>
  <si>
    <t>+80,00</t>
  </si>
  <si>
    <t>+91,00</t>
  </si>
  <si>
    <t>+24265,10</t>
  </si>
  <si>
    <t>+1212,20</t>
  </si>
  <si>
    <t>-959,80</t>
  </si>
  <si>
    <t>-604,40</t>
  </si>
  <si>
    <t>+3304,00</t>
  </si>
  <si>
    <t>+315,40</t>
  </si>
  <si>
    <t>-4217,00</t>
  </si>
  <si>
    <t>-370,90</t>
  </si>
  <si>
    <t>+613,90</t>
  </si>
  <si>
    <t>+31198,10</t>
  </si>
  <si>
    <t>+31092,60</t>
  </si>
  <si>
    <t>+0,10</t>
  </si>
  <si>
    <t>0,00,</t>
  </si>
  <si>
    <t>-7185,40</t>
  </si>
  <si>
    <t>-7057,60</t>
  </si>
  <si>
    <t>+7057,60</t>
  </si>
  <si>
    <t>+30658,27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</si>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</sst>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0" fontId="0" fillId="0" borderId="0" xfId="0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1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1" fillId="0" borderId="0" xfId="0" applyFont="1" applyAlignment="1">
      <alignment horizontal="center"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47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4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49" fontId="6" fillId="0" borderId="12" xfId="54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wrapText="1"/>
      <protection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wrapText="1"/>
    </xf>
    <xf numFmtId="4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10" xfId="54" applyFont="1" applyBorder="1" applyAlignment="1">
      <alignment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10">
          <cell r="Z110">
            <v>13429.5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74" t="s">
        <v>25</v>
      </c>
      <c r="C6" s="274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75"/>
      <c r="C41" s="275"/>
      <c r="D41" s="275"/>
      <c r="E41" s="275"/>
      <c r="F41" s="275"/>
    </row>
    <row r="42" spans="5:6" ht="111" customHeight="1">
      <c r="E42" s="278" t="s">
        <v>122</v>
      </c>
      <c r="F42" s="278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76" t="s">
        <v>374</v>
      </c>
      <c r="B45" s="276"/>
      <c r="C45" s="276"/>
      <c r="D45" s="276"/>
      <c r="E45" s="276"/>
      <c r="F45" s="276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78" t="s">
        <v>202</v>
      </c>
      <c r="F69" s="278"/>
    </row>
    <row r="70" ht="12.75" hidden="1"/>
    <row r="71" spans="1:6" ht="12.75" hidden="1">
      <c r="A71" s="277" t="s">
        <v>372</v>
      </c>
      <c r="B71" s="277"/>
      <c r="C71" s="277"/>
      <c r="D71" s="277"/>
      <c r="E71" s="277"/>
      <c r="F71" s="277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N209"/>
  <sheetViews>
    <sheetView zoomScale="96" zoomScaleNormal="96" zoomScalePageLayoutView="0" workbookViewId="0" topLeftCell="A102">
      <selection activeCell="E25" sqref="E25"/>
    </sheetView>
  </sheetViews>
  <sheetFormatPr defaultColWidth="9.00390625" defaultRowHeight="12.75"/>
  <cols>
    <col min="1" max="1" width="0.875" style="56" customWidth="1"/>
    <col min="2" max="2" width="8.75390625" style="56" customWidth="1"/>
    <col min="3" max="3" width="8.75390625" style="403" customWidth="1"/>
    <col min="4" max="4" width="35.25390625" style="265" customWidth="1"/>
    <col min="5" max="5" width="60.875" style="411" customWidth="1"/>
    <col min="6" max="6" width="0.12890625" style="411" hidden="1" customWidth="1"/>
    <col min="7" max="7" width="13.625" style="411" hidden="1" customWidth="1"/>
    <col min="8" max="8" width="0.12890625" style="411" hidden="1" customWidth="1"/>
    <col min="9" max="9" width="6.375" style="411" hidden="1" customWidth="1"/>
    <col min="10" max="10" width="11.125" style="411" hidden="1" customWidth="1"/>
    <col min="11" max="11" width="18.125" style="411" customWidth="1"/>
    <col min="12" max="12" width="12.00390625" style="411" hidden="1" customWidth="1"/>
    <col min="13" max="13" width="7.25390625" style="411" hidden="1" customWidth="1"/>
    <col min="14" max="14" width="20.75390625" style="412" customWidth="1"/>
    <col min="15" max="15" width="38.75390625" style="56" customWidth="1"/>
    <col min="16" max="16384" width="9.125" style="56" customWidth="1"/>
  </cols>
  <sheetData>
    <row r="1" spans="3:14" s="49" customFormat="1" ht="92.25" customHeight="1">
      <c r="C1" s="403"/>
      <c r="D1" s="265"/>
      <c r="E1" s="404"/>
      <c r="F1" s="405"/>
      <c r="G1" s="405"/>
      <c r="H1" s="406"/>
      <c r="I1" s="405"/>
      <c r="J1" s="405"/>
      <c r="K1" s="407" t="s">
        <v>732</v>
      </c>
      <c r="L1" s="407"/>
      <c r="M1" s="408"/>
      <c r="N1" s="408"/>
    </row>
    <row r="2" spans="3:14" s="49" customFormat="1" ht="15.75" hidden="1">
      <c r="C2" s="403"/>
      <c r="D2" s="265"/>
      <c r="E2" s="404"/>
      <c r="F2" s="409" t="s">
        <v>388</v>
      </c>
      <c r="G2" s="409"/>
      <c r="H2" s="409"/>
      <c r="I2" s="409"/>
      <c r="J2" s="409"/>
      <c r="K2" s="410"/>
      <c r="L2" s="410"/>
      <c r="M2" s="410"/>
      <c r="N2" s="410"/>
    </row>
    <row r="3" spans="3:14" s="49" customFormat="1" ht="18.75">
      <c r="C3" s="403"/>
      <c r="D3" s="265" t="s">
        <v>388</v>
      </c>
      <c r="E3" s="404"/>
      <c r="F3" s="411"/>
      <c r="G3" s="411"/>
      <c r="H3" s="411"/>
      <c r="I3" s="411"/>
      <c r="J3" s="411"/>
      <c r="K3" s="411"/>
      <c r="L3" s="411"/>
      <c r="M3" s="411"/>
      <c r="N3" s="412"/>
    </row>
    <row r="4" spans="3:14" s="49" customFormat="1" ht="18.75">
      <c r="C4" s="403"/>
      <c r="D4" s="265"/>
      <c r="E4" s="404"/>
      <c r="F4" s="411"/>
      <c r="G4" s="411"/>
      <c r="H4" s="411"/>
      <c r="I4" s="411"/>
      <c r="J4" s="411"/>
      <c r="K4" s="411"/>
      <c r="L4" s="411"/>
      <c r="M4" s="411"/>
      <c r="N4" s="412"/>
    </row>
    <row r="5" spans="3:14" s="49" customFormat="1" ht="18.75">
      <c r="C5" s="403"/>
      <c r="D5" s="265"/>
      <c r="E5" s="404"/>
      <c r="F5" s="411"/>
      <c r="G5" s="411"/>
      <c r="H5" s="411"/>
      <c r="I5" s="411"/>
      <c r="J5" s="411"/>
      <c r="K5" s="411"/>
      <c r="L5" s="411"/>
      <c r="M5" s="411"/>
      <c r="N5" s="412"/>
    </row>
    <row r="6" spans="3:14" s="49" customFormat="1" ht="39" customHeight="1">
      <c r="C6" s="279" t="s">
        <v>668</v>
      </c>
      <c r="D6" s="413"/>
      <c r="E6" s="413"/>
      <c r="F6" s="413"/>
      <c r="G6" s="413"/>
      <c r="H6" s="413"/>
      <c r="I6" s="413"/>
      <c r="J6" s="414"/>
      <c r="K6" s="414"/>
      <c r="L6" s="411"/>
      <c r="M6" s="411"/>
      <c r="N6" s="412"/>
    </row>
    <row r="7" spans="3:14" s="49" customFormat="1" ht="15.75">
      <c r="C7" s="403"/>
      <c r="D7" s="265"/>
      <c r="E7" s="411"/>
      <c r="F7" s="411"/>
      <c r="G7" s="411"/>
      <c r="H7" s="411"/>
      <c r="I7" s="411"/>
      <c r="J7" s="411"/>
      <c r="K7" s="415"/>
      <c r="L7" s="415" t="s">
        <v>617</v>
      </c>
      <c r="M7" s="415" t="s">
        <v>617</v>
      </c>
      <c r="N7" s="415" t="s">
        <v>617</v>
      </c>
    </row>
    <row r="8" spans="3:14" s="148" customFormat="1" ht="18.75">
      <c r="C8" s="355" t="s">
        <v>577</v>
      </c>
      <c r="D8" s="355" t="s">
        <v>562</v>
      </c>
      <c r="E8" s="355" t="s">
        <v>563</v>
      </c>
      <c r="F8" s="356" t="s">
        <v>618</v>
      </c>
      <c r="G8" s="357"/>
      <c r="H8" s="358" t="s">
        <v>619</v>
      </c>
      <c r="I8" s="359"/>
      <c r="J8" s="360"/>
      <c r="K8" s="361"/>
      <c r="L8" s="401"/>
      <c r="M8" s="401"/>
      <c r="N8" s="402" t="s">
        <v>84</v>
      </c>
    </row>
    <row r="9" spans="3:14" s="148" customFormat="1" ht="54.75" customHeight="1">
      <c r="C9" s="363"/>
      <c r="D9" s="363"/>
      <c r="E9" s="363"/>
      <c r="F9" s="364" t="s">
        <v>564</v>
      </c>
      <c r="G9" s="364" t="s">
        <v>565</v>
      </c>
      <c r="H9" s="365"/>
      <c r="I9" s="366"/>
      <c r="J9" s="366"/>
      <c r="K9" s="367"/>
      <c r="L9" s="401"/>
      <c r="M9" s="401"/>
      <c r="N9" s="402"/>
    </row>
    <row r="10" spans="3:14" ht="18" customHeight="1">
      <c r="C10" s="416" t="s">
        <v>613</v>
      </c>
      <c r="D10" s="369" t="s">
        <v>578</v>
      </c>
      <c r="E10" s="417" t="s">
        <v>453</v>
      </c>
      <c r="F10" s="418" t="e">
        <f>G10-черн!Z8</f>
        <v>#REF!</v>
      </c>
      <c r="G10" s="418" t="e">
        <f>G11+G21+G33+#REF!+G36+G42+G48+G52+G55+#REF!+G16</f>
        <v>#REF!</v>
      </c>
      <c r="H10" s="401"/>
      <c r="I10" s="401"/>
      <c r="J10" s="401"/>
      <c r="K10" s="418">
        <f>K11+K16+K21+K33+K36+K42+K48+K52+K55</f>
        <v>96102.81999999999</v>
      </c>
      <c r="L10" s="419"/>
      <c r="M10" s="419"/>
      <c r="N10" s="416" t="s">
        <v>750</v>
      </c>
    </row>
    <row r="11" spans="3:14" ht="12.75">
      <c r="C11" s="416" t="s">
        <v>614</v>
      </c>
      <c r="D11" s="369" t="s">
        <v>579</v>
      </c>
      <c r="E11" s="420" t="s">
        <v>525</v>
      </c>
      <c r="F11" s="418" t="e">
        <f>G11-черн!Z10</f>
        <v>#REF!</v>
      </c>
      <c r="G11" s="418" t="e">
        <f>G12</f>
        <v>#REF!</v>
      </c>
      <c r="H11" s="401"/>
      <c r="I11" s="401"/>
      <c r="J11" s="401"/>
      <c r="K11" s="418">
        <f>K12</f>
        <v>65232.79</v>
      </c>
      <c r="L11" s="401"/>
      <c r="M11" s="401"/>
      <c r="N11" s="416" t="s">
        <v>751</v>
      </c>
    </row>
    <row r="12" spans="3:14" ht="17.25" customHeight="1">
      <c r="C12" s="416" t="s">
        <v>614</v>
      </c>
      <c r="D12" s="371" t="s">
        <v>616</v>
      </c>
      <c r="E12" s="417" t="s">
        <v>527</v>
      </c>
      <c r="F12" s="418" t="e">
        <f>G12-черн!Z13</f>
        <v>#REF!</v>
      </c>
      <c r="G12" s="418" t="e">
        <f>G13+G14+G15+#REF!</f>
        <v>#REF!</v>
      </c>
      <c r="H12" s="401"/>
      <c r="I12" s="401"/>
      <c r="J12" s="401"/>
      <c r="K12" s="418">
        <f>K13+K14+K15</f>
        <v>65232.79</v>
      </c>
      <c r="L12" s="419"/>
      <c r="M12" s="401"/>
      <c r="N12" s="416" t="s">
        <v>751</v>
      </c>
    </row>
    <row r="13" spans="3:14" ht="57" customHeight="1">
      <c r="C13" s="416" t="s">
        <v>614</v>
      </c>
      <c r="D13" s="371" t="s">
        <v>580</v>
      </c>
      <c r="E13" s="421" t="s">
        <v>840</v>
      </c>
      <c r="F13" s="418" t="e">
        <f>G13-черн!Z14</f>
        <v>#REF!</v>
      </c>
      <c r="G13" s="422" t="e">
        <f>43625-G14-G15-#REF!</f>
        <v>#REF!</v>
      </c>
      <c r="H13" s="401"/>
      <c r="I13" s="401"/>
      <c r="J13" s="401"/>
      <c r="K13" s="422">
        <v>64122.79</v>
      </c>
      <c r="L13" s="401"/>
      <c r="M13" s="401"/>
      <c r="N13" s="416" t="s">
        <v>752</v>
      </c>
    </row>
    <row r="14" spans="3:14" ht="76.5">
      <c r="C14" s="416" t="s">
        <v>614</v>
      </c>
      <c r="D14" s="371" t="s">
        <v>581</v>
      </c>
      <c r="E14" s="423" t="s">
        <v>501</v>
      </c>
      <c r="F14" s="418">
        <f>G14-черн!Z15</f>
        <v>-70</v>
      </c>
      <c r="G14" s="422">
        <v>60</v>
      </c>
      <c r="H14" s="401"/>
      <c r="I14" s="401"/>
      <c r="J14" s="401"/>
      <c r="K14" s="422">
        <v>290</v>
      </c>
      <c r="L14" s="401"/>
      <c r="M14" s="401"/>
      <c r="N14" s="416" t="s">
        <v>753</v>
      </c>
    </row>
    <row r="15" spans="3:14" ht="38.25">
      <c r="C15" s="416" t="s">
        <v>614</v>
      </c>
      <c r="D15" s="375" t="s">
        <v>582</v>
      </c>
      <c r="E15" s="424" t="s">
        <v>502</v>
      </c>
      <c r="F15" s="418">
        <f>G15-черн!Z16</f>
        <v>0</v>
      </c>
      <c r="G15" s="422">
        <v>110</v>
      </c>
      <c r="H15" s="401"/>
      <c r="I15" s="401"/>
      <c r="J15" s="401"/>
      <c r="K15" s="422">
        <v>820</v>
      </c>
      <c r="L15" s="401"/>
      <c r="M15" s="401"/>
      <c r="N15" s="416" t="s">
        <v>754</v>
      </c>
    </row>
    <row r="16" spans="3:14" s="263" customFormat="1" ht="25.5">
      <c r="C16" s="425" t="s">
        <v>614</v>
      </c>
      <c r="D16" s="364" t="s">
        <v>576</v>
      </c>
      <c r="E16" s="420" t="s">
        <v>575</v>
      </c>
      <c r="F16" s="426" t="e">
        <f>G16</f>
        <v>#REF!</v>
      </c>
      <c r="G16" s="426" t="e">
        <f>G17</f>
        <v>#REF!</v>
      </c>
      <c r="H16" s="427"/>
      <c r="I16" s="427"/>
      <c r="J16" s="427"/>
      <c r="K16" s="422">
        <f>K17</f>
        <v>9049.52</v>
      </c>
      <c r="L16" s="427"/>
      <c r="M16" s="427"/>
      <c r="N16" s="416" t="s">
        <v>755</v>
      </c>
    </row>
    <row r="17" spans="3:14" ht="25.5">
      <c r="C17" s="380" t="s">
        <v>614</v>
      </c>
      <c r="D17" s="381" t="s">
        <v>573</v>
      </c>
      <c r="E17" s="417" t="s">
        <v>574</v>
      </c>
      <c r="F17" s="426" t="e">
        <f>G17</f>
        <v>#REF!</v>
      </c>
      <c r="G17" s="422" t="e">
        <f>G18+G19+G20+#REF!</f>
        <v>#REF!</v>
      </c>
      <c r="H17" s="401"/>
      <c r="I17" s="401"/>
      <c r="J17" s="401"/>
      <c r="K17" s="422">
        <f>K18+K19+K20</f>
        <v>9049.52</v>
      </c>
      <c r="L17" s="401"/>
      <c r="M17" s="401"/>
      <c r="N17" s="416" t="s">
        <v>755</v>
      </c>
    </row>
    <row r="18" spans="3:14" ht="58.5" customHeight="1">
      <c r="C18" s="416" t="s">
        <v>614</v>
      </c>
      <c r="D18" s="382" t="s">
        <v>567</v>
      </c>
      <c r="E18" s="417" t="s">
        <v>727</v>
      </c>
      <c r="F18" s="426">
        <f>G18</f>
        <v>1306</v>
      </c>
      <c r="G18" s="422">
        <v>1306</v>
      </c>
      <c r="H18" s="401"/>
      <c r="I18" s="401"/>
      <c r="J18" s="401"/>
      <c r="K18" s="422">
        <v>3500</v>
      </c>
      <c r="L18" s="428"/>
      <c r="M18" s="401"/>
      <c r="N18" s="416" t="s">
        <v>756</v>
      </c>
    </row>
    <row r="19" spans="3:14" ht="63.75">
      <c r="C19" s="416" t="s">
        <v>614</v>
      </c>
      <c r="D19" s="382" t="s">
        <v>569</v>
      </c>
      <c r="E19" s="417" t="s">
        <v>728</v>
      </c>
      <c r="F19" s="426">
        <f>G19</f>
        <v>53.8</v>
      </c>
      <c r="G19" s="422">
        <v>53.8</v>
      </c>
      <c r="H19" s="401"/>
      <c r="I19" s="401"/>
      <c r="J19" s="401"/>
      <c r="K19" s="422">
        <v>30</v>
      </c>
      <c r="L19" s="428"/>
      <c r="M19" s="401"/>
      <c r="N19" s="416" t="s">
        <v>757</v>
      </c>
    </row>
    <row r="20" spans="3:14" ht="51">
      <c r="C20" s="416" t="s">
        <v>614</v>
      </c>
      <c r="D20" s="382" t="s">
        <v>571</v>
      </c>
      <c r="E20" s="417" t="s">
        <v>729</v>
      </c>
      <c r="F20" s="426">
        <f>G20</f>
        <v>2062</v>
      </c>
      <c r="G20" s="422">
        <v>2062</v>
      </c>
      <c r="H20" s="401"/>
      <c r="I20" s="401"/>
      <c r="J20" s="401"/>
      <c r="K20" s="422">
        <v>5519.52</v>
      </c>
      <c r="L20" s="428"/>
      <c r="M20" s="401"/>
      <c r="N20" s="416" t="s">
        <v>758</v>
      </c>
    </row>
    <row r="21" spans="3:14" ht="12.75">
      <c r="C21" s="416" t="s">
        <v>614</v>
      </c>
      <c r="D21" s="369" t="s">
        <v>583</v>
      </c>
      <c r="E21" s="420" t="s">
        <v>528</v>
      </c>
      <c r="F21" s="422" t="e">
        <f>G21-черн!Z19</f>
        <v>#REF!</v>
      </c>
      <c r="G21" s="422" t="e">
        <f>G22+G27+G29</f>
        <v>#REF!</v>
      </c>
      <c r="H21" s="401"/>
      <c r="I21" s="401"/>
      <c r="J21" s="401"/>
      <c r="K21" s="422">
        <f>K22+K27+K29+K31</f>
        <v>9185.15</v>
      </c>
      <c r="L21" s="401"/>
      <c r="M21" s="401"/>
      <c r="N21" s="416" t="s">
        <v>759</v>
      </c>
    </row>
    <row r="22" spans="3:14" ht="25.5">
      <c r="C22" s="416" t="s">
        <v>614</v>
      </c>
      <c r="D22" s="369" t="s">
        <v>584</v>
      </c>
      <c r="E22" s="420" t="s">
        <v>529</v>
      </c>
      <c r="F22" s="422" t="e">
        <f>G22-черн!Z20</f>
        <v>#REF!</v>
      </c>
      <c r="G22" s="422" t="e">
        <f>G23+G25+#REF!</f>
        <v>#REF!</v>
      </c>
      <c r="H22" s="401"/>
      <c r="I22" s="401"/>
      <c r="J22" s="401"/>
      <c r="K22" s="422">
        <f>K23+K25</f>
        <v>8464.05</v>
      </c>
      <c r="L22" s="401"/>
      <c r="M22" s="401"/>
      <c r="N22" s="416" t="s">
        <v>760</v>
      </c>
    </row>
    <row r="23" spans="3:14" ht="25.5">
      <c r="C23" s="416" t="s">
        <v>614</v>
      </c>
      <c r="D23" s="371" t="s">
        <v>585</v>
      </c>
      <c r="E23" s="417" t="s">
        <v>530</v>
      </c>
      <c r="F23" s="422" t="e">
        <f>G23-черн!Z21</f>
        <v>#REF!</v>
      </c>
      <c r="G23" s="422">
        <v>850</v>
      </c>
      <c r="H23" s="401"/>
      <c r="I23" s="401"/>
      <c r="J23" s="401"/>
      <c r="K23" s="422">
        <f>K24</f>
        <v>6806</v>
      </c>
      <c r="L23" s="419"/>
      <c r="M23" s="401"/>
      <c r="N23" s="416" t="s">
        <v>761</v>
      </c>
    </row>
    <row r="24" spans="3:14" ht="33" customHeight="1">
      <c r="C24" s="416" t="s">
        <v>614</v>
      </c>
      <c r="D24" s="383" t="s">
        <v>586</v>
      </c>
      <c r="E24" s="417" t="s">
        <v>86</v>
      </c>
      <c r="F24" s="422" t="e">
        <f>G24-черн!Z22</f>
        <v>#REF!</v>
      </c>
      <c r="G24" s="422">
        <v>850</v>
      </c>
      <c r="H24" s="401"/>
      <c r="I24" s="401"/>
      <c r="J24" s="401"/>
      <c r="K24" s="422">
        <v>6806</v>
      </c>
      <c r="L24" s="401"/>
      <c r="M24" s="401"/>
      <c r="N24" s="416" t="s">
        <v>761</v>
      </c>
    </row>
    <row r="25" spans="3:14" ht="25.5">
      <c r="C25" s="425" t="s">
        <v>614</v>
      </c>
      <c r="D25" s="371" t="s">
        <v>587</v>
      </c>
      <c r="E25" s="417" t="s">
        <v>0</v>
      </c>
      <c r="F25" s="422" t="e">
        <f>G25-черн!Z24</f>
        <v>#REF!</v>
      </c>
      <c r="G25" s="422">
        <v>1660</v>
      </c>
      <c r="H25" s="401"/>
      <c r="I25" s="401"/>
      <c r="J25" s="401"/>
      <c r="K25" s="422">
        <v>1658.05</v>
      </c>
      <c r="L25" s="401"/>
      <c r="M25" s="401"/>
      <c r="N25" s="416" t="s">
        <v>762</v>
      </c>
    </row>
    <row r="26" spans="3:14" ht="53.25" customHeight="1">
      <c r="C26" s="380" t="s">
        <v>614</v>
      </c>
      <c r="D26" s="381" t="s">
        <v>588</v>
      </c>
      <c r="E26" s="429" t="s">
        <v>730</v>
      </c>
      <c r="F26" s="422" t="e">
        <f>G26-черн!Z25</f>
        <v>#REF!</v>
      </c>
      <c r="G26" s="422">
        <v>1650</v>
      </c>
      <c r="H26" s="401"/>
      <c r="I26" s="401"/>
      <c r="J26" s="401"/>
      <c r="K26" s="422">
        <v>1658.05</v>
      </c>
      <c r="L26" s="401"/>
      <c r="M26" s="401"/>
      <c r="N26" s="416" t="s">
        <v>762</v>
      </c>
    </row>
    <row r="27" spans="3:14" ht="0" customHeight="1" hidden="1">
      <c r="C27" s="380"/>
      <c r="D27" s="369"/>
      <c r="E27" s="420"/>
      <c r="F27" s="422"/>
      <c r="G27" s="426"/>
      <c r="H27" s="401"/>
      <c r="I27" s="401"/>
      <c r="J27" s="401"/>
      <c r="K27" s="426"/>
      <c r="L27" s="401"/>
      <c r="M27" s="401"/>
      <c r="N27" s="416"/>
    </row>
    <row r="28" spans="3:14" ht="12.75" hidden="1">
      <c r="C28" s="380"/>
      <c r="D28" s="371"/>
      <c r="E28" s="417"/>
      <c r="F28" s="422"/>
      <c r="G28" s="422"/>
      <c r="H28" s="401"/>
      <c r="I28" s="401"/>
      <c r="J28" s="401"/>
      <c r="K28" s="422"/>
      <c r="L28" s="401"/>
      <c r="M28" s="401"/>
      <c r="N28" s="416"/>
    </row>
    <row r="29" spans="3:14" ht="24.75" customHeight="1">
      <c r="C29" s="416" t="s">
        <v>614</v>
      </c>
      <c r="D29" s="369" t="s">
        <v>589</v>
      </c>
      <c r="E29" s="420" t="s">
        <v>2</v>
      </c>
      <c r="F29" s="422">
        <f>G29-черн!Z31</f>
        <v>92</v>
      </c>
      <c r="G29" s="426">
        <f>G30+G32</f>
        <v>106</v>
      </c>
      <c r="H29" s="401"/>
      <c r="I29" s="401"/>
      <c r="J29" s="401"/>
      <c r="K29" s="426">
        <v>1.1</v>
      </c>
      <c r="L29" s="401"/>
      <c r="M29" s="401"/>
      <c r="N29" s="416" t="s">
        <v>763</v>
      </c>
    </row>
    <row r="30" spans="3:14" ht="12.75">
      <c r="C30" s="416" t="s">
        <v>614</v>
      </c>
      <c r="D30" s="383" t="s">
        <v>590</v>
      </c>
      <c r="E30" s="429" t="s">
        <v>2</v>
      </c>
      <c r="F30" s="422">
        <f>G30-черн!Z32</f>
        <v>92</v>
      </c>
      <c r="G30" s="422">
        <v>106</v>
      </c>
      <c r="H30" s="401"/>
      <c r="I30" s="401"/>
      <c r="J30" s="401"/>
      <c r="K30" s="422">
        <v>1.1</v>
      </c>
      <c r="L30" s="401"/>
      <c r="M30" s="401"/>
      <c r="N30" s="416" t="s">
        <v>763</v>
      </c>
    </row>
    <row r="31" spans="3:14" ht="25.5">
      <c r="C31" s="416" t="s">
        <v>614</v>
      </c>
      <c r="D31" s="385" t="s">
        <v>624</v>
      </c>
      <c r="E31" s="430" t="s">
        <v>622</v>
      </c>
      <c r="F31" s="422"/>
      <c r="G31" s="422"/>
      <c r="H31" s="401"/>
      <c r="I31" s="401"/>
      <c r="J31" s="401"/>
      <c r="K31" s="426">
        <f>K32</f>
        <v>720</v>
      </c>
      <c r="L31" s="401"/>
      <c r="M31" s="401"/>
      <c r="N31" s="416" t="s">
        <v>764</v>
      </c>
    </row>
    <row r="32" spans="3:14" ht="25.5">
      <c r="C32" s="416" t="s">
        <v>614</v>
      </c>
      <c r="D32" s="383" t="s">
        <v>625</v>
      </c>
      <c r="E32" s="429" t="s">
        <v>623</v>
      </c>
      <c r="F32" s="422">
        <f>G32-черн!Z33</f>
        <v>0</v>
      </c>
      <c r="G32" s="422"/>
      <c r="H32" s="401"/>
      <c r="I32" s="401"/>
      <c r="J32" s="401"/>
      <c r="K32" s="422">
        <v>720</v>
      </c>
      <c r="L32" s="401"/>
      <c r="M32" s="401"/>
      <c r="N32" s="416" t="s">
        <v>764</v>
      </c>
    </row>
    <row r="33" spans="3:14" ht="12.75">
      <c r="C33" s="416" t="s">
        <v>614</v>
      </c>
      <c r="D33" s="369" t="s">
        <v>591</v>
      </c>
      <c r="E33" s="420" t="s">
        <v>3</v>
      </c>
      <c r="F33" s="422">
        <f>G33-черн!Z34</f>
        <v>0</v>
      </c>
      <c r="G33" s="426">
        <v>2282.2</v>
      </c>
      <c r="H33" s="401"/>
      <c r="I33" s="401"/>
      <c r="J33" s="401"/>
      <c r="K33" s="426">
        <f>K34</f>
        <v>8936.86</v>
      </c>
      <c r="L33" s="401"/>
      <c r="M33" s="401"/>
      <c r="N33" s="416" t="s">
        <v>765</v>
      </c>
    </row>
    <row r="34" spans="3:14" ht="12.75">
      <c r="C34" s="416" t="s">
        <v>614</v>
      </c>
      <c r="D34" s="369" t="s">
        <v>592</v>
      </c>
      <c r="E34" s="420" t="s">
        <v>4</v>
      </c>
      <c r="F34" s="422">
        <f>G34-черн!Z35</f>
        <v>0</v>
      </c>
      <c r="G34" s="426">
        <v>2282.2</v>
      </c>
      <c r="H34" s="401"/>
      <c r="I34" s="401"/>
      <c r="J34" s="401"/>
      <c r="K34" s="426">
        <f>K35</f>
        <v>8936.86</v>
      </c>
      <c r="L34" s="401"/>
      <c r="M34" s="401"/>
      <c r="N34" s="416" t="s">
        <v>765</v>
      </c>
    </row>
    <row r="35" spans="3:14" ht="25.5">
      <c r="C35" s="416" t="s">
        <v>614</v>
      </c>
      <c r="D35" s="371" t="s">
        <v>593</v>
      </c>
      <c r="E35" s="417" t="s">
        <v>5</v>
      </c>
      <c r="F35" s="422">
        <f>G35-черн!Z36</f>
        <v>0</v>
      </c>
      <c r="G35" s="422">
        <v>2282.2</v>
      </c>
      <c r="H35" s="401"/>
      <c r="I35" s="401"/>
      <c r="J35" s="401"/>
      <c r="K35" s="422">
        <v>8936.86</v>
      </c>
      <c r="L35" s="401"/>
      <c r="M35" s="401"/>
      <c r="N35" s="416" t="s">
        <v>765</v>
      </c>
    </row>
    <row r="36" spans="3:14" ht="12.75">
      <c r="C36" s="416" t="s">
        <v>613</v>
      </c>
      <c r="D36" s="369" t="s">
        <v>594</v>
      </c>
      <c r="E36" s="420" t="s">
        <v>377</v>
      </c>
      <c r="F36" s="422" t="e">
        <f>G36-черн!Z43</f>
        <v>#REF!</v>
      </c>
      <c r="G36" s="422" t="e">
        <f>G37+G39</f>
        <v>#REF!</v>
      </c>
      <c r="H36" s="401"/>
      <c r="I36" s="401"/>
      <c r="J36" s="401"/>
      <c r="K36" s="422">
        <f>K37+K39</f>
        <v>1720</v>
      </c>
      <c r="L36" s="401"/>
      <c r="M36" s="401"/>
      <c r="N36" s="416" t="s">
        <v>766</v>
      </c>
    </row>
    <row r="37" spans="3:14" ht="25.5">
      <c r="C37" s="416" t="s">
        <v>614</v>
      </c>
      <c r="D37" s="371" t="s">
        <v>595</v>
      </c>
      <c r="E37" s="417" t="s">
        <v>378</v>
      </c>
      <c r="F37" s="422" t="e">
        <f>G37-черн!Z44</f>
        <v>#REF!</v>
      </c>
      <c r="G37" s="422">
        <v>1540</v>
      </c>
      <c r="H37" s="401"/>
      <c r="I37" s="401"/>
      <c r="J37" s="401"/>
      <c r="K37" s="422">
        <v>1655</v>
      </c>
      <c r="L37" s="401"/>
      <c r="M37" s="401"/>
      <c r="N37" s="416" t="s">
        <v>766</v>
      </c>
    </row>
    <row r="38" spans="3:14" ht="38.25">
      <c r="C38" s="416" t="s">
        <v>614</v>
      </c>
      <c r="D38" s="371" t="s">
        <v>596</v>
      </c>
      <c r="E38" s="417" t="s">
        <v>379</v>
      </c>
      <c r="F38" s="422" t="e">
        <f>G38-черн!Z45</f>
        <v>#REF!</v>
      </c>
      <c r="G38" s="422">
        <v>1540</v>
      </c>
      <c r="H38" s="401"/>
      <c r="I38" s="401"/>
      <c r="J38" s="401"/>
      <c r="K38" s="422">
        <v>1655</v>
      </c>
      <c r="L38" s="401"/>
      <c r="M38" s="401"/>
      <c r="N38" s="416" t="s">
        <v>766</v>
      </c>
    </row>
    <row r="39" spans="3:14" ht="25.5">
      <c r="C39" s="416" t="s">
        <v>566</v>
      </c>
      <c r="D39" s="371" t="s">
        <v>597</v>
      </c>
      <c r="E39" s="417" t="s">
        <v>380</v>
      </c>
      <c r="F39" s="422" t="e">
        <f>G39-черн!Z46</f>
        <v>#REF!</v>
      </c>
      <c r="G39" s="422" t="e">
        <f>G40+#REF!</f>
        <v>#REF!</v>
      </c>
      <c r="H39" s="401"/>
      <c r="I39" s="401"/>
      <c r="J39" s="401"/>
      <c r="K39" s="422">
        <f>K40</f>
        <v>65</v>
      </c>
      <c r="L39" s="401"/>
      <c r="M39" s="401"/>
      <c r="N39" s="416" t="s">
        <v>767</v>
      </c>
    </row>
    <row r="40" spans="3:14" ht="38.25">
      <c r="C40" s="416" t="s">
        <v>566</v>
      </c>
      <c r="D40" s="387" t="s">
        <v>598</v>
      </c>
      <c r="E40" s="417" t="s">
        <v>109</v>
      </c>
      <c r="F40" s="422" t="e">
        <f>G40-черн!Z47</f>
        <v>#REF!</v>
      </c>
      <c r="G40" s="422">
        <f>G41</f>
        <v>230</v>
      </c>
      <c r="H40" s="401"/>
      <c r="I40" s="401"/>
      <c r="J40" s="401"/>
      <c r="K40" s="422">
        <f>K41</f>
        <v>65</v>
      </c>
      <c r="L40" s="401"/>
      <c r="M40" s="401"/>
      <c r="N40" s="416" t="s">
        <v>767</v>
      </c>
    </row>
    <row r="41" spans="3:14" ht="51">
      <c r="C41" s="416" t="s">
        <v>566</v>
      </c>
      <c r="D41" s="387" t="s">
        <v>599</v>
      </c>
      <c r="E41" s="417" t="s">
        <v>108</v>
      </c>
      <c r="F41" s="422" t="e">
        <f>G41-черн!Z48</f>
        <v>#REF!</v>
      </c>
      <c r="G41" s="422">
        <v>230</v>
      </c>
      <c r="H41" s="401"/>
      <c r="I41" s="401"/>
      <c r="J41" s="401"/>
      <c r="K41" s="422">
        <v>65</v>
      </c>
      <c r="L41" s="401"/>
      <c r="M41" s="401"/>
      <c r="N41" s="416" t="s">
        <v>767</v>
      </c>
    </row>
    <row r="42" spans="3:14" ht="38.25">
      <c r="C42" s="416" t="s">
        <v>566</v>
      </c>
      <c r="D42" s="369" t="s">
        <v>600</v>
      </c>
      <c r="E42" s="420" t="s">
        <v>382</v>
      </c>
      <c r="F42" s="422" t="e">
        <f>G42-черн!Z58</f>
        <v>#REF!</v>
      </c>
      <c r="G42" s="422">
        <f>G43</f>
        <v>1533</v>
      </c>
      <c r="H42" s="401"/>
      <c r="I42" s="401"/>
      <c r="J42" s="401"/>
      <c r="K42" s="422">
        <f>K43</f>
        <v>1353</v>
      </c>
      <c r="L42" s="401"/>
      <c r="M42" s="401"/>
      <c r="N42" s="416" t="s">
        <v>768</v>
      </c>
    </row>
    <row r="43" spans="3:14" ht="63.75">
      <c r="C43" s="416" t="s">
        <v>566</v>
      </c>
      <c r="D43" s="369" t="s">
        <v>601</v>
      </c>
      <c r="E43" s="420" t="s">
        <v>96</v>
      </c>
      <c r="F43" s="422" t="e">
        <f>G43-черн!Z59</f>
        <v>#REF!</v>
      </c>
      <c r="G43" s="422">
        <f>G44+G46</f>
        <v>1533</v>
      </c>
      <c r="H43" s="401" t="s">
        <v>388</v>
      </c>
      <c r="I43" s="401"/>
      <c r="J43" s="401"/>
      <c r="K43" s="422">
        <f>K45+K47</f>
        <v>1353</v>
      </c>
      <c r="L43" s="401"/>
      <c r="M43" s="401"/>
      <c r="N43" s="416" t="s">
        <v>768</v>
      </c>
    </row>
    <row r="44" spans="3:14" ht="51">
      <c r="C44" s="416" t="s">
        <v>566</v>
      </c>
      <c r="D44" s="369" t="s">
        <v>602</v>
      </c>
      <c r="E44" s="420" t="s">
        <v>383</v>
      </c>
      <c r="F44" s="422" t="e">
        <f>G44-черн!Z60</f>
        <v>#REF!</v>
      </c>
      <c r="G44" s="422">
        <v>1378</v>
      </c>
      <c r="H44" s="401"/>
      <c r="I44" s="401"/>
      <c r="J44" s="401"/>
      <c r="K44" s="422">
        <f>K45</f>
        <v>1353</v>
      </c>
      <c r="L44" s="401"/>
      <c r="M44" s="401"/>
      <c r="N44" s="416" t="s">
        <v>768</v>
      </c>
    </row>
    <row r="45" spans="3:14" ht="71.25" customHeight="1">
      <c r="C45" s="416" t="s">
        <v>566</v>
      </c>
      <c r="D45" s="388" t="s">
        <v>647</v>
      </c>
      <c r="E45" s="417" t="s">
        <v>731</v>
      </c>
      <c r="F45" s="422" t="e">
        <f>G45-черн!Z61</f>
        <v>#REF!</v>
      </c>
      <c r="G45" s="422">
        <v>1378</v>
      </c>
      <c r="H45" s="401"/>
      <c r="I45" s="401"/>
      <c r="J45" s="401"/>
      <c r="K45" s="422">
        <v>1353</v>
      </c>
      <c r="L45" s="401"/>
      <c r="M45" s="401"/>
      <c r="N45" s="416" t="s">
        <v>768</v>
      </c>
    </row>
    <row r="46" spans="3:14" ht="63.75" hidden="1">
      <c r="C46" s="416" t="s">
        <v>566</v>
      </c>
      <c r="D46" s="369" t="s">
        <v>604</v>
      </c>
      <c r="E46" s="420" t="s">
        <v>97</v>
      </c>
      <c r="F46" s="422" t="e">
        <f>G46-черн!Z64</f>
        <v>#REF!</v>
      </c>
      <c r="G46" s="422">
        <v>155</v>
      </c>
      <c r="H46" s="401"/>
      <c r="I46" s="401"/>
      <c r="J46" s="401"/>
      <c r="K46" s="422"/>
      <c r="L46" s="401"/>
      <c r="M46" s="401"/>
      <c r="N46" s="416"/>
    </row>
    <row r="47" spans="3:14" ht="51" hidden="1">
      <c r="C47" s="416" t="s">
        <v>566</v>
      </c>
      <c r="D47" s="371" t="s">
        <v>603</v>
      </c>
      <c r="E47" s="417" t="s">
        <v>98</v>
      </c>
      <c r="F47" s="422" t="e">
        <f>G47-черн!Z65</f>
        <v>#REF!</v>
      </c>
      <c r="G47" s="422">
        <v>155</v>
      </c>
      <c r="H47" s="401"/>
      <c r="I47" s="401"/>
      <c r="J47" s="401"/>
      <c r="K47" s="422"/>
      <c r="L47" s="401"/>
      <c r="M47" s="401"/>
      <c r="N47" s="416"/>
    </row>
    <row r="48" spans="3:14" ht="12.75">
      <c r="C48" s="416">
        <v>498</v>
      </c>
      <c r="D48" s="369" t="s">
        <v>605</v>
      </c>
      <c r="E48" s="420" t="s">
        <v>37</v>
      </c>
      <c r="F48" s="422" t="e">
        <f>G48-черн!Z66</f>
        <v>#REF!</v>
      </c>
      <c r="G48" s="422" t="e">
        <f>G49</f>
        <v>#REF!</v>
      </c>
      <c r="H48" s="401"/>
      <c r="I48" s="401"/>
      <c r="J48" s="401"/>
      <c r="K48" s="422">
        <f>K49</f>
        <v>36</v>
      </c>
      <c r="L48" s="401"/>
      <c r="M48" s="401"/>
      <c r="N48" s="416" t="s">
        <v>769</v>
      </c>
    </row>
    <row r="49" spans="3:14" ht="12.75">
      <c r="C49" s="416">
        <v>498</v>
      </c>
      <c r="D49" s="371" t="s">
        <v>606</v>
      </c>
      <c r="E49" s="417" t="s">
        <v>38</v>
      </c>
      <c r="F49" s="422" t="e">
        <f>G49-черн!Z67</f>
        <v>#REF!</v>
      </c>
      <c r="G49" s="422" t="e">
        <f>G50+#REF!+#REF!+G51</f>
        <v>#REF!</v>
      </c>
      <c r="H49" s="401"/>
      <c r="I49" s="401"/>
      <c r="J49" s="401"/>
      <c r="K49" s="422">
        <f>K50+K51</f>
        <v>36</v>
      </c>
      <c r="L49" s="401"/>
      <c r="M49" s="401"/>
      <c r="N49" s="416" t="s">
        <v>769</v>
      </c>
    </row>
    <row r="50" spans="3:14" ht="25.5">
      <c r="C50" s="416">
        <v>498</v>
      </c>
      <c r="D50" s="371" t="s">
        <v>615</v>
      </c>
      <c r="E50" s="417" t="s">
        <v>169</v>
      </c>
      <c r="F50" s="422">
        <f>G50-черн!Z68</f>
        <v>83</v>
      </c>
      <c r="G50" s="422">
        <v>129</v>
      </c>
      <c r="H50" s="401"/>
      <c r="I50" s="401"/>
      <c r="J50" s="401"/>
      <c r="K50" s="422">
        <v>15.3</v>
      </c>
      <c r="L50" s="401"/>
      <c r="M50" s="401"/>
      <c r="N50" s="416" t="s">
        <v>770</v>
      </c>
    </row>
    <row r="51" spans="3:14" ht="12.75">
      <c r="C51" s="416">
        <v>498</v>
      </c>
      <c r="D51" s="381" t="s">
        <v>632</v>
      </c>
      <c r="E51" s="431" t="s">
        <v>512</v>
      </c>
      <c r="F51" s="422">
        <f>G51-черн!Z71</f>
        <v>-83.19999999999999</v>
      </c>
      <c r="G51" s="422">
        <v>125</v>
      </c>
      <c r="H51" s="401"/>
      <c r="I51" s="401"/>
      <c r="J51" s="401"/>
      <c r="K51" s="422">
        <v>20.7</v>
      </c>
      <c r="L51" s="401"/>
      <c r="M51" s="401"/>
      <c r="N51" s="416" t="s">
        <v>770</v>
      </c>
    </row>
    <row r="52" spans="3:14" ht="25.5">
      <c r="C52" s="416" t="s">
        <v>566</v>
      </c>
      <c r="D52" s="369" t="s">
        <v>607</v>
      </c>
      <c r="E52" s="420" t="s">
        <v>39</v>
      </c>
      <c r="F52" s="422" t="e">
        <f>G52-черн!Z72</f>
        <v>#REF!</v>
      </c>
      <c r="G52" s="422">
        <v>266</v>
      </c>
      <c r="H52" s="401"/>
      <c r="I52" s="401"/>
      <c r="J52" s="401"/>
      <c r="K52" s="422">
        <v>70</v>
      </c>
      <c r="L52" s="401"/>
      <c r="M52" s="401"/>
      <c r="N52" s="416" t="s">
        <v>771</v>
      </c>
    </row>
    <row r="53" spans="3:14" ht="25.5">
      <c r="C53" s="416" t="s">
        <v>566</v>
      </c>
      <c r="D53" s="369" t="s">
        <v>608</v>
      </c>
      <c r="E53" s="420" t="s">
        <v>44</v>
      </c>
      <c r="F53" s="422" t="e">
        <f>G53-черн!Z76</f>
        <v>#REF!</v>
      </c>
      <c r="G53" s="422">
        <v>266</v>
      </c>
      <c r="H53" s="401"/>
      <c r="I53" s="401"/>
      <c r="J53" s="401"/>
      <c r="K53" s="422">
        <v>70</v>
      </c>
      <c r="L53" s="401"/>
      <c r="M53" s="401"/>
      <c r="N53" s="416" t="s">
        <v>771</v>
      </c>
    </row>
    <row r="54" spans="3:14" ht="25.5">
      <c r="C54" s="416" t="s">
        <v>566</v>
      </c>
      <c r="D54" s="371" t="s">
        <v>609</v>
      </c>
      <c r="E54" s="417" t="s">
        <v>172</v>
      </c>
      <c r="F54" s="422" t="e">
        <f>G54-черн!Z77</f>
        <v>#REF!</v>
      </c>
      <c r="G54" s="422">
        <v>266</v>
      </c>
      <c r="H54" s="401"/>
      <c r="I54" s="401"/>
      <c r="J54" s="401"/>
      <c r="K54" s="422">
        <v>70</v>
      </c>
      <c r="L54" s="401"/>
      <c r="M54" s="401"/>
      <c r="N54" s="416" t="s">
        <v>771</v>
      </c>
    </row>
    <row r="55" spans="3:14" ht="12.75">
      <c r="C55" s="416" t="s">
        <v>566</v>
      </c>
      <c r="D55" s="369" t="s">
        <v>610</v>
      </c>
      <c r="E55" s="420" t="s">
        <v>47</v>
      </c>
      <c r="F55" s="422" t="e">
        <f>G55-черн!Z82</f>
        <v>#REF!</v>
      </c>
      <c r="G55" s="422" t="e">
        <f>#REF!+#REF!+#REF!+#REF!+#REF!</f>
        <v>#REF!</v>
      </c>
      <c r="H55" s="401"/>
      <c r="I55" s="401"/>
      <c r="J55" s="401"/>
      <c r="K55" s="422">
        <f>K56+K71+K73+K76</f>
        <v>519.5</v>
      </c>
      <c r="L55" s="401"/>
      <c r="M55" s="401"/>
      <c r="N55" s="416" t="s">
        <v>772</v>
      </c>
    </row>
    <row r="56" spans="3:14" ht="30.75" customHeight="1">
      <c r="C56" s="416" t="s">
        <v>613</v>
      </c>
      <c r="D56" s="371" t="s">
        <v>690</v>
      </c>
      <c r="E56" s="417" t="s">
        <v>688</v>
      </c>
      <c r="F56" s="422"/>
      <c r="G56" s="422"/>
      <c r="H56" s="401"/>
      <c r="I56" s="401"/>
      <c r="J56" s="401"/>
      <c r="K56" s="422">
        <f>K57+K59+K60+K62+K64+K66+K68+K70</f>
        <v>170.5</v>
      </c>
      <c r="L56" s="401"/>
      <c r="M56" s="401"/>
      <c r="N56" s="416" t="s">
        <v>773</v>
      </c>
    </row>
    <row r="57" spans="3:14" ht="48" customHeight="1">
      <c r="C57" s="416" t="s">
        <v>613</v>
      </c>
      <c r="D57" s="371" t="s">
        <v>691</v>
      </c>
      <c r="E57" s="417" t="s">
        <v>689</v>
      </c>
      <c r="F57" s="422"/>
      <c r="G57" s="422"/>
      <c r="H57" s="401"/>
      <c r="I57" s="401"/>
      <c r="J57" s="401"/>
      <c r="K57" s="422">
        <f>K58</f>
        <v>15</v>
      </c>
      <c r="L57" s="401"/>
      <c r="M57" s="401"/>
      <c r="N57" s="416" t="s">
        <v>774</v>
      </c>
    </row>
    <row r="58" spans="3:14" ht="79.5" customHeight="1">
      <c r="C58" s="416" t="s">
        <v>613</v>
      </c>
      <c r="D58" s="371" t="s">
        <v>692</v>
      </c>
      <c r="E58" s="423" t="s">
        <v>669</v>
      </c>
      <c r="F58" s="422"/>
      <c r="G58" s="422"/>
      <c r="H58" s="401"/>
      <c r="I58" s="401"/>
      <c r="J58" s="401"/>
      <c r="K58" s="422">
        <v>15</v>
      </c>
      <c r="L58" s="401"/>
      <c r="M58" s="401"/>
      <c r="N58" s="416" t="s">
        <v>741</v>
      </c>
    </row>
    <row r="59" spans="3:14" ht="75.75" customHeight="1">
      <c r="C59" s="416" t="s">
        <v>613</v>
      </c>
      <c r="D59" s="371" t="s">
        <v>693</v>
      </c>
      <c r="E59" s="417" t="s">
        <v>670</v>
      </c>
      <c r="F59" s="422"/>
      <c r="G59" s="422"/>
      <c r="H59" s="401"/>
      <c r="I59" s="401"/>
      <c r="J59" s="401"/>
      <c r="K59" s="422">
        <f>K60</f>
        <v>18</v>
      </c>
      <c r="L59" s="401"/>
      <c r="M59" s="401"/>
      <c r="N59" s="416" t="s">
        <v>742</v>
      </c>
    </row>
    <row r="60" spans="3:14" ht="81.75" customHeight="1">
      <c r="C60" s="416" t="s">
        <v>613</v>
      </c>
      <c r="D60" s="371" t="s">
        <v>694</v>
      </c>
      <c r="E60" s="423" t="s">
        <v>671</v>
      </c>
      <c r="F60" s="422"/>
      <c r="G60" s="422"/>
      <c r="H60" s="401"/>
      <c r="I60" s="401"/>
      <c r="J60" s="401"/>
      <c r="K60" s="422">
        <v>18</v>
      </c>
      <c r="L60" s="401"/>
      <c r="M60" s="401"/>
      <c r="N60" s="416" t="s">
        <v>742</v>
      </c>
    </row>
    <row r="61" spans="3:14" ht="48.75" customHeight="1">
      <c r="C61" s="416" t="s">
        <v>613</v>
      </c>
      <c r="D61" s="371" t="s">
        <v>695</v>
      </c>
      <c r="E61" s="417" t="s">
        <v>672</v>
      </c>
      <c r="F61" s="422"/>
      <c r="G61" s="422"/>
      <c r="H61" s="401"/>
      <c r="I61" s="401"/>
      <c r="J61" s="401"/>
      <c r="K61" s="422">
        <f>K62</f>
        <v>5</v>
      </c>
      <c r="L61" s="401"/>
      <c r="M61" s="401"/>
      <c r="N61" s="416" t="s">
        <v>743</v>
      </c>
    </row>
    <row r="62" spans="3:14" ht="66" customHeight="1">
      <c r="C62" s="416" t="s">
        <v>613</v>
      </c>
      <c r="D62" s="371" t="s">
        <v>696</v>
      </c>
      <c r="E62" s="423" t="s">
        <v>673</v>
      </c>
      <c r="F62" s="422"/>
      <c r="G62" s="422"/>
      <c r="H62" s="401"/>
      <c r="I62" s="401"/>
      <c r="J62" s="401"/>
      <c r="K62" s="422">
        <v>5</v>
      </c>
      <c r="L62" s="401"/>
      <c r="M62" s="401"/>
      <c r="N62" s="416" t="s">
        <v>743</v>
      </c>
    </row>
    <row r="63" spans="3:14" ht="68.25" customHeight="1">
      <c r="C63" s="416" t="s">
        <v>613</v>
      </c>
      <c r="D63" s="371" t="s">
        <v>697</v>
      </c>
      <c r="E63" s="417" t="s">
        <v>674</v>
      </c>
      <c r="F63" s="422"/>
      <c r="G63" s="422"/>
      <c r="H63" s="401"/>
      <c r="I63" s="401"/>
      <c r="J63" s="401"/>
      <c r="K63" s="422">
        <f>K64</f>
        <v>15</v>
      </c>
      <c r="L63" s="401"/>
      <c r="M63" s="401"/>
      <c r="N63" s="416" t="s">
        <v>741</v>
      </c>
    </row>
    <row r="64" spans="3:14" ht="80.25" customHeight="1">
      <c r="C64" s="416" t="s">
        <v>613</v>
      </c>
      <c r="D64" s="371" t="s">
        <v>698</v>
      </c>
      <c r="E64" s="423" t="s">
        <v>675</v>
      </c>
      <c r="F64" s="422"/>
      <c r="G64" s="422"/>
      <c r="H64" s="401"/>
      <c r="I64" s="401"/>
      <c r="J64" s="401"/>
      <c r="K64" s="422">
        <v>15</v>
      </c>
      <c r="L64" s="401"/>
      <c r="M64" s="401"/>
      <c r="N64" s="416" t="s">
        <v>741</v>
      </c>
    </row>
    <row r="65" spans="3:14" ht="63.75" customHeight="1">
      <c r="C65" s="416" t="s">
        <v>613</v>
      </c>
      <c r="D65" s="371" t="s">
        <v>699</v>
      </c>
      <c r="E65" s="417" t="s">
        <v>676</v>
      </c>
      <c r="F65" s="422"/>
      <c r="G65" s="422"/>
      <c r="H65" s="401"/>
      <c r="I65" s="401"/>
      <c r="J65" s="401"/>
      <c r="K65" s="422">
        <f>K66</f>
        <v>4.5</v>
      </c>
      <c r="L65" s="401"/>
      <c r="M65" s="401"/>
      <c r="N65" s="416" t="s">
        <v>744</v>
      </c>
    </row>
    <row r="66" spans="3:14" ht="97.5" customHeight="1">
      <c r="C66" s="416" t="s">
        <v>613</v>
      </c>
      <c r="D66" s="371" t="s">
        <v>700</v>
      </c>
      <c r="E66" s="423" t="s">
        <v>677</v>
      </c>
      <c r="F66" s="422"/>
      <c r="G66" s="422"/>
      <c r="H66" s="401"/>
      <c r="I66" s="401"/>
      <c r="J66" s="401"/>
      <c r="K66" s="422">
        <v>4.5</v>
      </c>
      <c r="L66" s="401"/>
      <c r="M66" s="401"/>
      <c r="N66" s="416" t="s">
        <v>744</v>
      </c>
    </row>
    <row r="67" spans="3:14" ht="51" customHeight="1">
      <c r="C67" s="416" t="s">
        <v>613</v>
      </c>
      <c r="D67" s="371" t="s">
        <v>701</v>
      </c>
      <c r="E67" s="417" t="s">
        <v>678</v>
      </c>
      <c r="F67" s="422"/>
      <c r="G67" s="422"/>
      <c r="H67" s="401"/>
      <c r="I67" s="401"/>
      <c r="J67" s="401"/>
      <c r="K67" s="422">
        <f>K68</f>
        <v>17</v>
      </c>
      <c r="L67" s="401"/>
      <c r="M67" s="401"/>
      <c r="N67" s="416" t="s">
        <v>745</v>
      </c>
    </row>
    <row r="68" spans="3:14" ht="63" customHeight="1">
      <c r="C68" s="416" t="s">
        <v>613</v>
      </c>
      <c r="D68" s="371" t="s">
        <v>702</v>
      </c>
      <c r="E68" s="423" t="s">
        <v>679</v>
      </c>
      <c r="F68" s="422"/>
      <c r="G68" s="422"/>
      <c r="H68" s="401"/>
      <c r="I68" s="401"/>
      <c r="J68" s="401"/>
      <c r="K68" s="422">
        <v>17</v>
      </c>
      <c r="L68" s="401"/>
      <c r="M68" s="401"/>
      <c r="N68" s="416" t="s">
        <v>745</v>
      </c>
    </row>
    <row r="69" spans="3:14" ht="65.25" customHeight="1">
      <c r="C69" s="416" t="s">
        <v>613</v>
      </c>
      <c r="D69" s="371" t="s">
        <v>703</v>
      </c>
      <c r="E69" s="417" t="s">
        <v>680</v>
      </c>
      <c r="F69" s="422"/>
      <c r="G69" s="422"/>
      <c r="H69" s="401"/>
      <c r="I69" s="401"/>
      <c r="J69" s="401"/>
      <c r="K69" s="422">
        <f>K70</f>
        <v>78</v>
      </c>
      <c r="L69" s="401"/>
      <c r="M69" s="401"/>
      <c r="N69" s="416" t="s">
        <v>746</v>
      </c>
    </row>
    <row r="70" spans="3:14" ht="72" customHeight="1">
      <c r="C70" s="416" t="s">
        <v>613</v>
      </c>
      <c r="D70" s="371" t="s">
        <v>704</v>
      </c>
      <c r="E70" s="423" t="s">
        <v>681</v>
      </c>
      <c r="F70" s="422"/>
      <c r="G70" s="422"/>
      <c r="H70" s="401"/>
      <c r="I70" s="401"/>
      <c r="J70" s="401"/>
      <c r="K70" s="422">
        <v>78</v>
      </c>
      <c r="L70" s="401"/>
      <c r="M70" s="401"/>
      <c r="N70" s="416" t="s">
        <v>746</v>
      </c>
    </row>
    <row r="71" spans="3:14" ht="35.25" customHeight="1">
      <c r="C71" s="416" t="s">
        <v>613</v>
      </c>
      <c r="D71" s="371" t="s">
        <v>705</v>
      </c>
      <c r="E71" s="417" t="s">
        <v>682</v>
      </c>
      <c r="F71" s="422"/>
      <c r="G71" s="422"/>
      <c r="H71" s="401"/>
      <c r="I71" s="401"/>
      <c r="J71" s="401"/>
      <c r="K71" s="422">
        <f>K72</f>
        <v>89</v>
      </c>
      <c r="L71" s="401"/>
      <c r="M71" s="401"/>
      <c r="N71" s="416" t="s">
        <v>747</v>
      </c>
    </row>
    <row r="72" spans="3:14" ht="56.25" customHeight="1">
      <c r="C72" s="416" t="s">
        <v>613</v>
      </c>
      <c r="D72" s="371" t="s">
        <v>706</v>
      </c>
      <c r="E72" s="417" t="s">
        <v>667</v>
      </c>
      <c r="F72" s="422"/>
      <c r="G72" s="422"/>
      <c r="H72" s="401"/>
      <c r="I72" s="401"/>
      <c r="J72" s="401"/>
      <c r="K72" s="422">
        <v>89</v>
      </c>
      <c r="L72" s="401"/>
      <c r="M72" s="401"/>
      <c r="N72" s="416" t="s">
        <v>747</v>
      </c>
    </row>
    <row r="73" spans="3:14" ht="18" customHeight="1">
      <c r="C73" s="416" t="s">
        <v>613</v>
      </c>
      <c r="D73" s="371" t="s">
        <v>707</v>
      </c>
      <c r="E73" s="417" t="s">
        <v>683</v>
      </c>
      <c r="F73" s="422"/>
      <c r="G73" s="422"/>
      <c r="H73" s="401"/>
      <c r="I73" s="401"/>
      <c r="J73" s="401"/>
      <c r="K73" s="422">
        <f>K74</f>
        <v>120</v>
      </c>
      <c r="L73" s="401"/>
      <c r="M73" s="401"/>
      <c r="N73" s="416" t="s">
        <v>748</v>
      </c>
    </row>
    <row r="74" spans="3:14" ht="65.25" customHeight="1">
      <c r="C74" s="416" t="s">
        <v>613</v>
      </c>
      <c r="D74" s="371" t="s">
        <v>708</v>
      </c>
      <c r="E74" s="417" t="s">
        <v>684</v>
      </c>
      <c r="F74" s="422"/>
      <c r="G74" s="422"/>
      <c r="H74" s="401"/>
      <c r="I74" s="401"/>
      <c r="J74" s="401"/>
      <c r="K74" s="422">
        <f>K75</f>
        <v>120</v>
      </c>
      <c r="L74" s="401"/>
      <c r="M74" s="401"/>
      <c r="N74" s="416" t="s">
        <v>748</v>
      </c>
    </row>
    <row r="75" spans="3:14" ht="51" customHeight="1">
      <c r="C75" s="416" t="s">
        <v>613</v>
      </c>
      <c r="D75" s="371" t="s">
        <v>709</v>
      </c>
      <c r="E75" s="417" t="s">
        <v>685</v>
      </c>
      <c r="F75" s="422"/>
      <c r="G75" s="422"/>
      <c r="H75" s="401"/>
      <c r="I75" s="401"/>
      <c r="J75" s="401"/>
      <c r="K75" s="422">
        <v>120</v>
      </c>
      <c r="L75" s="401"/>
      <c r="M75" s="401"/>
      <c r="N75" s="416" t="s">
        <v>748</v>
      </c>
    </row>
    <row r="76" spans="3:14" ht="18.75" customHeight="1">
      <c r="C76" s="416" t="s">
        <v>613</v>
      </c>
      <c r="D76" s="371" t="s">
        <v>710</v>
      </c>
      <c r="E76" s="417" t="s">
        <v>686</v>
      </c>
      <c r="F76" s="422"/>
      <c r="G76" s="422"/>
      <c r="H76" s="401"/>
      <c r="I76" s="401"/>
      <c r="J76" s="401"/>
      <c r="K76" s="422">
        <f>K77</f>
        <v>140</v>
      </c>
      <c r="L76" s="401"/>
      <c r="M76" s="401"/>
      <c r="N76" s="416" t="s">
        <v>749</v>
      </c>
    </row>
    <row r="77" spans="3:14" ht="84" customHeight="1">
      <c r="C77" s="416" t="s">
        <v>613</v>
      </c>
      <c r="D77" s="371" t="s">
        <v>711</v>
      </c>
      <c r="E77" s="423" t="s">
        <v>687</v>
      </c>
      <c r="F77" s="422"/>
      <c r="G77" s="422"/>
      <c r="H77" s="401"/>
      <c r="I77" s="401"/>
      <c r="J77" s="401"/>
      <c r="K77" s="422">
        <v>140</v>
      </c>
      <c r="L77" s="401"/>
      <c r="M77" s="401"/>
      <c r="N77" s="416" t="s">
        <v>749</v>
      </c>
    </row>
    <row r="78" spans="3:14" ht="12.75">
      <c r="C78" s="416" t="s">
        <v>566</v>
      </c>
      <c r="D78" s="369" t="s">
        <v>611</v>
      </c>
      <c r="E78" s="420" t="s">
        <v>76</v>
      </c>
      <c r="F78" s="422" t="e">
        <f>G78-'[1]черн'!Z105</f>
        <v>#REF!</v>
      </c>
      <c r="G78" s="422" t="e">
        <f>G79</f>
        <v>#REF!</v>
      </c>
      <c r="H78" s="401"/>
      <c r="I78" s="401"/>
      <c r="J78" s="401"/>
      <c r="K78" s="422">
        <f>K79</f>
        <v>699386.4</v>
      </c>
      <c r="L78" s="401"/>
      <c r="M78" s="401"/>
      <c r="N78" s="416" t="s">
        <v>775</v>
      </c>
    </row>
    <row r="79" spans="3:14" ht="25.5">
      <c r="C79" s="416" t="s">
        <v>566</v>
      </c>
      <c r="D79" s="369" t="s">
        <v>612</v>
      </c>
      <c r="E79" s="420" t="s">
        <v>77</v>
      </c>
      <c r="F79" s="422" t="e">
        <f>G79-'[1]черн'!Z106</f>
        <v>#REF!</v>
      </c>
      <c r="G79" s="422" t="e">
        <f>G80+G83+G99+#REF!</f>
        <v>#REF!</v>
      </c>
      <c r="H79" s="401"/>
      <c r="I79" s="401"/>
      <c r="J79" s="401"/>
      <c r="K79" s="422">
        <f>K80+K83+K98+K105</f>
        <v>699386.4</v>
      </c>
      <c r="L79" s="401"/>
      <c r="M79" s="401"/>
      <c r="N79" s="416" t="s">
        <v>775</v>
      </c>
    </row>
    <row r="80" spans="3:14" ht="25.5">
      <c r="C80" s="416" t="s">
        <v>566</v>
      </c>
      <c r="D80" s="369" t="s">
        <v>648</v>
      </c>
      <c r="E80" s="420" t="s">
        <v>78</v>
      </c>
      <c r="F80" s="422">
        <f>G80-'[1]черн'!Z107</f>
        <v>69513.70000000001</v>
      </c>
      <c r="G80" s="422">
        <f>G81</f>
        <v>136746.2</v>
      </c>
      <c r="H80" s="401"/>
      <c r="I80" s="401"/>
      <c r="J80" s="401"/>
      <c r="K80" s="422">
        <f>K81</f>
        <v>258801.7</v>
      </c>
      <c r="L80" s="401"/>
      <c r="M80" s="401"/>
      <c r="N80" s="416" t="s">
        <v>776</v>
      </c>
    </row>
    <row r="81" spans="3:14" ht="12.75">
      <c r="C81" s="416" t="s">
        <v>566</v>
      </c>
      <c r="D81" s="369" t="s">
        <v>650</v>
      </c>
      <c r="E81" s="417" t="s">
        <v>79</v>
      </c>
      <c r="F81" s="422" t="e">
        <f>G81-'[1]черн'!Z108</f>
        <v>#REF!</v>
      </c>
      <c r="G81" s="432">
        <f>G82</f>
        <v>136746.2</v>
      </c>
      <c r="H81" s="433"/>
      <c r="I81" s="434"/>
      <c r="J81" s="434"/>
      <c r="K81" s="422">
        <f>K82</f>
        <v>258801.7</v>
      </c>
      <c r="L81" s="401"/>
      <c r="M81" s="401"/>
      <c r="N81" s="416" t="s">
        <v>776</v>
      </c>
    </row>
    <row r="82" spans="3:14" ht="25.5">
      <c r="C82" s="416" t="s">
        <v>566</v>
      </c>
      <c r="D82" s="371" t="s">
        <v>649</v>
      </c>
      <c r="E82" s="417" t="s">
        <v>80</v>
      </c>
      <c r="F82" s="422" t="e">
        <f>G82-'[1]черн'!Z109</f>
        <v>#REF!</v>
      </c>
      <c r="G82" s="432">
        <v>136746.2</v>
      </c>
      <c r="H82" s="433"/>
      <c r="I82" s="434"/>
      <c r="J82" s="435"/>
      <c r="K82" s="422">
        <v>258801.7</v>
      </c>
      <c r="L82" s="401"/>
      <c r="M82" s="401"/>
      <c r="N82" s="416" t="s">
        <v>776</v>
      </c>
    </row>
    <row r="83" spans="3:14" s="237" customFormat="1" ht="36.75" customHeight="1">
      <c r="C83" s="416" t="s">
        <v>566</v>
      </c>
      <c r="D83" s="394" t="s">
        <v>651</v>
      </c>
      <c r="E83" s="436" t="s">
        <v>83</v>
      </c>
      <c r="F83" s="422" t="e">
        <f>G83-'[1]черн'!Z112</f>
        <v>#REF!</v>
      </c>
      <c r="G83" s="432" t="e">
        <f>#REF!+#REF!</f>
        <v>#REF!</v>
      </c>
      <c r="H83" s="433"/>
      <c r="I83" s="434"/>
      <c r="J83" s="434"/>
      <c r="K83" s="422">
        <f>K84+K86+K88+K90+K92+K96</f>
        <v>71785.3</v>
      </c>
      <c r="L83" s="437"/>
      <c r="M83" s="437"/>
      <c r="N83" s="416" t="s">
        <v>777</v>
      </c>
    </row>
    <row r="84" spans="3:14" s="237" customFormat="1" ht="48.75" customHeight="1">
      <c r="C84" s="416" t="s">
        <v>566</v>
      </c>
      <c r="D84" s="371" t="s">
        <v>633</v>
      </c>
      <c r="E84" s="417" t="s">
        <v>621</v>
      </c>
      <c r="F84" s="422"/>
      <c r="G84" s="422"/>
      <c r="H84" s="437"/>
      <c r="I84" s="437"/>
      <c r="J84" s="437"/>
      <c r="K84" s="422">
        <f>K85</f>
        <v>732.6</v>
      </c>
      <c r="L84" s="437"/>
      <c r="M84" s="437"/>
      <c r="N84" s="416" t="s">
        <v>778</v>
      </c>
    </row>
    <row r="85" spans="3:14" s="237" customFormat="1" ht="38.25">
      <c r="C85" s="416" t="s">
        <v>566</v>
      </c>
      <c r="D85" s="371" t="s">
        <v>634</v>
      </c>
      <c r="E85" s="417" t="s">
        <v>620</v>
      </c>
      <c r="F85" s="422"/>
      <c r="G85" s="422"/>
      <c r="H85" s="437"/>
      <c r="I85" s="437"/>
      <c r="J85" s="437"/>
      <c r="K85" s="422">
        <v>732.6</v>
      </c>
      <c r="L85" s="437"/>
      <c r="M85" s="437"/>
      <c r="N85" s="416" t="s">
        <v>778</v>
      </c>
    </row>
    <row r="86" spans="3:14" s="237" customFormat="1" ht="54" customHeight="1">
      <c r="C86" s="416" t="s">
        <v>566</v>
      </c>
      <c r="D86" s="371" t="s">
        <v>716</v>
      </c>
      <c r="E86" s="417" t="s">
        <v>712</v>
      </c>
      <c r="F86" s="422"/>
      <c r="G86" s="422"/>
      <c r="H86" s="437"/>
      <c r="I86" s="437"/>
      <c r="J86" s="437"/>
      <c r="K86" s="422">
        <f>K87</f>
        <v>19333.8</v>
      </c>
      <c r="L86" s="437"/>
      <c r="M86" s="437"/>
      <c r="N86" s="416" t="s">
        <v>779</v>
      </c>
    </row>
    <row r="87" spans="3:14" s="237" customFormat="1" ht="56.25" customHeight="1">
      <c r="C87" s="416" t="s">
        <v>714</v>
      </c>
      <c r="D87" s="371" t="s">
        <v>715</v>
      </c>
      <c r="E87" s="417" t="s">
        <v>713</v>
      </c>
      <c r="F87" s="422"/>
      <c r="G87" s="422"/>
      <c r="H87" s="437"/>
      <c r="I87" s="437"/>
      <c r="J87" s="437"/>
      <c r="K87" s="422">
        <f>15784.8+3276.1+272.9</f>
        <v>19333.8</v>
      </c>
      <c r="L87" s="437"/>
      <c r="M87" s="437"/>
      <c r="N87" s="416" t="s">
        <v>779</v>
      </c>
    </row>
    <row r="88" spans="3:14" s="237" customFormat="1" ht="38.25">
      <c r="C88" s="416" t="s">
        <v>566</v>
      </c>
      <c r="D88" s="381" t="s">
        <v>637</v>
      </c>
      <c r="E88" s="417" t="s">
        <v>635</v>
      </c>
      <c r="F88" s="422"/>
      <c r="G88" s="422"/>
      <c r="H88" s="437"/>
      <c r="I88" s="437"/>
      <c r="J88" s="437"/>
      <c r="K88" s="422">
        <f>K89</f>
        <v>577.1</v>
      </c>
      <c r="L88" s="437"/>
      <c r="M88" s="437"/>
      <c r="N88" s="416" t="s">
        <v>767</v>
      </c>
    </row>
    <row r="89" spans="3:14" s="237" customFormat="1" ht="38.25">
      <c r="C89" s="416" t="s">
        <v>566</v>
      </c>
      <c r="D89" s="381" t="s">
        <v>638</v>
      </c>
      <c r="E89" s="417" t="s">
        <v>636</v>
      </c>
      <c r="F89" s="422"/>
      <c r="G89" s="422"/>
      <c r="H89" s="437"/>
      <c r="I89" s="437"/>
      <c r="J89" s="437"/>
      <c r="K89" s="422">
        <v>577.1</v>
      </c>
      <c r="L89" s="437"/>
      <c r="M89" s="437"/>
      <c r="N89" s="416" t="s">
        <v>767</v>
      </c>
    </row>
    <row r="90" spans="3:14" s="237" customFormat="1" ht="25.5">
      <c r="C90" s="416" t="s">
        <v>566</v>
      </c>
      <c r="D90" s="381" t="s">
        <v>641</v>
      </c>
      <c r="E90" s="417" t="s">
        <v>639</v>
      </c>
      <c r="F90" s="422"/>
      <c r="G90" s="422"/>
      <c r="H90" s="437"/>
      <c r="I90" s="437"/>
      <c r="J90" s="437"/>
      <c r="K90" s="422">
        <v>1327.3</v>
      </c>
      <c r="L90" s="437"/>
      <c r="M90" s="437"/>
      <c r="N90" s="416" t="s">
        <v>780</v>
      </c>
    </row>
    <row r="91" spans="3:14" s="237" customFormat="1" ht="35.25" customHeight="1">
      <c r="C91" s="416" t="s">
        <v>566</v>
      </c>
      <c r="D91" s="381" t="s">
        <v>642</v>
      </c>
      <c r="E91" s="417" t="s">
        <v>640</v>
      </c>
      <c r="F91" s="422"/>
      <c r="G91" s="422"/>
      <c r="H91" s="437"/>
      <c r="I91" s="437"/>
      <c r="J91" s="437"/>
      <c r="K91" s="422">
        <v>1327.3</v>
      </c>
      <c r="L91" s="437"/>
      <c r="M91" s="437"/>
      <c r="N91" s="416" t="s">
        <v>780</v>
      </c>
    </row>
    <row r="92" spans="3:14" s="237" customFormat="1" ht="12.75">
      <c r="C92" s="416" t="s">
        <v>739</v>
      </c>
      <c r="D92" s="381" t="s">
        <v>665</v>
      </c>
      <c r="E92" s="417" t="s">
        <v>664</v>
      </c>
      <c r="F92" s="422"/>
      <c r="G92" s="422"/>
      <c r="H92" s="437"/>
      <c r="I92" s="437"/>
      <c r="J92" s="437"/>
      <c r="K92" s="422">
        <f>4632.3+66.2</f>
        <v>4698.5</v>
      </c>
      <c r="L92" s="437"/>
      <c r="M92" s="437"/>
      <c r="N92" s="416" t="s">
        <v>781</v>
      </c>
    </row>
    <row r="93" spans="3:14" s="237" customFormat="1" ht="25.5">
      <c r="C93" s="416" t="s">
        <v>739</v>
      </c>
      <c r="D93" s="381" t="s">
        <v>663</v>
      </c>
      <c r="E93" s="417" t="s">
        <v>662</v>
      </c>
      <c r="F93" s="422"/>
      <c r="G93" s="422"/>
      <c r="H93" s="437"/>
      <c r="I93" s="437"/>
      <c r="J93" s="437"/>
      <c r="K93" s="422">
        <f>K92</f>
        <v>4698.5</v>
      </c>
      <c r="L93" s="437"/>
      <c r="M93" s="437"/>
      <c r="N93" s="416" t="s">
        <v>781</v>
      </c>
    </row>
    <row r="94" spans="3:14" s="237" customFormat="1" ht="25.5">
      <c r="C94" s="416" t="s">
        <v>734</v>
      </c>
      <c r="D94" s="380" t="s">
        <v>735</v>
      </c>
      <c r="E94" s="417" t="s">
        <v>736</v>
      </c>
      <c r="F94" s="422"/>
      <c r="G94" s="422"/>
      <c r="H94" s="437"/>
      <c r="I94" s="437"/>
      <c r="J94" s="437"/>
      <c r="K94" s="438">
        <v>0</v>
      </c>
      <c r="L94" s="437"/>
      <c r="M94" s="437"/>
      <c r="N94" s="416" t="s">
        <v>782</v>
      </c>
    </row>
    <row r="95" spans="3:14" s="237" customFormat="1" ht="25.5">
      <c r="C95" s="416" t="s">
        <v>734</v>
      </c>
      <c r="D95" s="380" t="s">
        <v>737</v>
      </c>
      <c r="E95" s="417" t="s">
        <v>738</v>
      </c>
      <c r="F95" s="422"/>
      <c r="G95" s="422"/>
      <c r="H95" s="437"/>
      <c r="I95" s="437"/>
      <c r="J95" s="437"/>
      <c r="K95" s="438">
        <v>0</v>
      </c>
      <c r="L95" s="437"/>
      <c r="M95" s="437"/>
      <c r="N95" s="416" t="s">
        <v>782</v>
      </c>
    </row>
    <row r="96" spans="3:14" ht="12.75">
      <c r="C96" s="416" t="s">
        <v>566</v>
      </c>
      <c r="D96" s="371" t="s">
        <v>646</v>
      </c>
      <c r="E96" s="417" t="s">
        <v>466</v>
      </c>
      <c r="F96" s="422"/>
      <c r="G96" s="422"/>
      <c r="H96" s="437"/>
      <c r="I96" s="437"/>
      <c r="J96" s="437"/>
      <c r="K96" s="422">
        <f>3018.4+3430.6+1528.4+34090.8+3000+28+19.8</f>
        <v>45116.00000000001</v>
      </c>
      <c r="L96" s="401"/>
      <c r="M96" s="401"/>
      <c r="N96" s="416" t="s">
        <v>783</v>
      </c>
    </row>
    <row r="97" spans="3:14" ht="12.75">
      <c r="C97" s="416" t="s">
        <v>566</v>
      </c>
      <c r="D97" s="371" t="s">
        <v>645</v>
      </c>
      <c r="E97" s="417" t="s">
        <v>467</v>
      </c>
      <c r="F97" s="422"/>
      <c r="G97" s="422"/>
      <c r="H97" s="437"/>
      <c r="I97" s="437"/>
      <c r="J97" s="437"/>
      <c r="K97" s="422">
        <f>K96</f>
        <v>45116.00000000001</v>
      </c>
      <c r="L97" s="401"/>
      <c r="M97" s="401"/>
      <c r="N97" s="416" t="s">
        <v>783</v>
      </c>
    </row>
    <row r="98" spans="3:14" ht="12.75">
      <c r="C98" s="416" t="s">
        <v>566</v>
      </c>
      <c r="D98" s="371" t="s">
        <v>644</v>
      </c>
      <c r="E98" s="420" t="s">
        <v>626</v>
      </c>
      <c r="F98" s="422" t="e">
        <f>G98-'[1]черн'!Z150</f>
        <v>#VALUE!</v>
      </c>
      <c r="G98" s="422">
        <f>3620.7+665.7</f>
        <v>4286.4</v>
      </c>
      <c r="H98" s="401"/>
      <c r="I98" s="401"/>
      <c r="J98" s="401"/>
      <c r="K98" s="422">
        <f>K99+K101+K103</f>
        <v>320666.49999999994</v>
      </c>
      <c r="L98" s="401"/>
      <c r="M98" s="401"/>
      <c r="N98" s="416" t="s">
        <v>784</v>
      </c>
    </row>
    <row r="99" spans="3:14" ht="25.5">
      <c r="C99" s="416" t="s">
        <v>566</v>
      </c>
      <c r="D99" s="371" t="s">
        <v>661</v>
      </c>
      <c r="E99" s="417" t="s">
        <v>627</v>
      </c>
      <c r="F99" s="422" t="e">
        <f>G99-'[1]черн'!Z151</f>
        <v>#REF!</v>
      </c>
      <c r="G99" s="422" t="e">
        <f>#REF!+#REF!+#REF!+#REF!+#REF!</f>
        <v>#REF!</v>
      </c>
      <c r="H99" s="401"/>
      <c r="I99" s="401"/>
      <c r="J99" s="401"/>
      <c r="K99" s="422">
        <f>K100</f>
        <v>318489.99999999994</v>
      </c>
      <c r="L99" s="401"/>
      <c r="M99" s="401"/>
      <c r="N99" s="416" t="s">
        <v>785</v>
      </c>
    </row>
    <row r="100" spans="3:14" ht="25.5">
      <c r="C100" s="416" t="s">
        <v>566</v>
      </c>
      <c r="D100" s="371" t="s">
        <v>643</v>
      </c>
      <c r="E100" s="417" t="s">
        <v>408</v>
      </c>
      <c r="F100" s="422" t="e">
        <f>G100-'[1]черн'!Y152</f>
        <v>#VALUE!</v>
      </c>
      <c r="G100" s="422" t="s">
        <v>388</v>
      </c>
      <c r="H100" s="401"/>
      <c r="I100" s="401"/>
      <c r="J100" s="401"/>
      <c r="K100" s="422">
        <f>281762.6+2419.7+266.8+284.4+63.8+280.6+4902.6+61.8+1594.1+116.7+987.9+13734.8+11965+49.2</f>
        <v>318489.99999999994</v>
      </c>
      <c r="L100" s="401"/>
      <c r="M100" s="401"/>
      <c r="N100" s="416" t="s">
        <v>786</v>
      </c>
    </row>
    <row r="101" spans="3:14" ht="51">
      <c r="C101" s="416" t="s">
        <v>566</v>
      </c>
      <c r="D101" s="371" t="s">
        <v>652</v>
      </c>
      <c r="E101" s="417" t="s">
        <v>628</v>
      </c>
      <c r="F101" s="422" t="e">
        <f>G101-'[1]черн'!Y154</f>
        <v>#VALUE!</v>
      </c>
      <c r="G101" s="422"/>
      <c r="H101" s="401"/>
      <c r="I101" s="401"/>
      <c r="J101" s="401"/>
      <c r="K101" s="422">
        <v>2107.8</v>
      </c>
      <c r="L101" s="401"/>
      <c r="M101" s="401"/>
      <c r="N101" s="416" t="s">
        <v>787</v>
      </c>
    </row>
    <row r="102" spans="3:14" ht="51">
      <c r="C102" s="416" t="s">
        <v>566</v>
      </c>
      <c r="D102" s="371" t="s">
        <v>653</v>
      </c>
      <c r="E102" s="417" t="s">
        <v>629</v>
      </c>
      <c r="F102" s="422" t="e">
        <f>G102-'[1]черн'!Y155</f>
        <v>#VALUE!</v>
      </c>
      <c r="G102" s="422"/>
      <c r="H102" s="401"/>
      <c r="I102" s="401"/>
      <c r="J102" s="401"/>
      <c r="K102" s="422">
        <v>2107.8</v>
      </c>
      <c r="L102" s="401"/>
      <c r="M102" s="401"/>
      <c r="N102" s="416" t="s">
        <v>787</v>
      </c>
    </row>
    <row r="103" spans="3:14" ht="38.25">
      <c r="C103" s="416" t="s">
        <v>566</v>
      </c>
      <c r="D103" s="397" t="s">
        <v>654</v>
      </c>
      <c r="E103" s="417" t="s">
        <v>631</v>
      </c>
      <c r="F103" s="422"/>
      <c r="G103" s="422"/>
      <c r="H103" s="401"/>
      <c r="I103" s="401"/>
      <c r="J103" s="401"/>
      <c r="K103" s="422">
        <v>68.7</v>
      </c>
      <c r="L103" s="401"/>
      <c r="M103" s="401"/>
      <c r="N103" s="416" t="s">
        <v>788</v>
      </c>
    </row>
    <row r="104" spans="3:14" ht="51" customHeight="1">
      <c r="C104" s="416" t="s">
        <v>566</v>
      </c>
      <c r="D104" s="397" t="s">
        <v>655</v>
      </c>
      <c r="E104" s="417" t="s">
        <v>630</v>
      </c>
      <c r="F104" s="422"/>
      <c r="G104" s="422"/>
      <c r="H104" s="401"/>
      <c r="I104" s="401"/>
      <c r="J104" s="401"/>
      <c r="K104" s="422">
        <v>68.7</v>
      </c>
      <c r="L104" s="401"/>
      <c r="M104" s="401"/>
      <c r="N104" s="416" t="s">
        <v>788</v>
      </c>
    </row>
    <row r="105" spans="3:14" ht="21.75" customHeight="1">
      <c r="C105" s="416" t="s">
        <v>566</v>
      </c>
      <c r="D105" s="397" t="s">
        <v>658</v>
      </c>
      <c r="E105" s="417" t="s">
        <v>438</v>
      </c>
      <c r="F105" s="422"/>
      <c r="G105" s="422"/>
      <c r="H105" s="401"/>
      <c r="I105" s="401"/>
      <c r="J105" s="401"/>
      <c r="K105" s="422">
        <f>K106+K108</f>
        <v>48132.9</v>
      </c>
      <c r="L105" s="401"/>
      <c r="M105" s="401"/>
      <c r="N105" s="416" t="s">
        <v>789</v>
      </c>
    </row>
    <row r="106" spans="3:14" ht="50.25" customHeight="1">
      <c r="C106" s="416" t="s">
        <v>566</v>
      </c>
      <c r="D106" s="397" t="s">
        <v>719</v>
      </c>
      <c r="E106" s="417" t="s">
        <v>717</v>
      </c>
      <c r="F106" s="422"/>
      <c r="G106" s="422"/>
      <c r="H106" s="401"/>
      <c r="I106" s="401"/>
      <c r="J106" s="401"/>
      <c r="K106" s="422">
        <f>K107</f>
        <v>24872.2</v>
      </c>
      <c r="L106" s="401"/>
      <c r="M106" s="401"/>
      <c r="N106" s="416" t="s">
        <v>790</v>
      </c>
    </row>
    <row r="107" spans="3:14" ht="59.25" customHeight="1">
      <c r="C107" s="416" t="s">
        <v>566</v>
      </c>
      <c r="D107" s="397" t="s">
        <v>720</v>
      </c>
      <c r="E107" s="417" t="s">
        <v>718</v>
      </c>
      <c r="F107" s="422"/>
      <c r="G107" s="422"/>
      <c r="H107" s="401"/>
      <c r="I107" s="401"/>
      <c r="J107" s="401"/>
      <c r="K107" s="422">
        <v>24872.2</v>
      </c>
      <c r="L107" s="401"/>
      <c r="M107" s="401"/>
      <c r="N107" s="416" t="s">
        <v>790</v>
      </c>
    </row>
    <row r="108" spans="3:14" ht="38.25">
      <c r="C108" s="416" t="s">
        <v>566</v>
      </c>
      <c r="D108" s="397" t="s">
        <v>660</v>
      </c>
      <c r="E108" s="417" t="s">
        <v>657</v>
      </c>
      <c r="F108" s="422"/>
      <c r="G108" s="422"/>
      <c r="H108" s="401"/>
      <c r="I108" s="401"/>
      <c r="J108" s="401"/>
      <c r="K108" s="422">
        <f>K109</f>
        <v>23260.7</v>
      </c>
      <c r="L108" s="401"/>
      <c r="M108" s="401"/>
      <c r="N108" s="416" t="s">
        <v>791</v>
      </c>
    </row>
    <row r="109" spans="3:14" ht="59.25" customHeight="1">
      <c r="C109" s="416" t="s">
        <v>566</v>
      </c>
      <c r="D109" s="397" t="s">
        <v>659</v>
      </c>
      <c r="E109" s="417" t="s">
        <v>656</v>
      </c>
      <c r="F109" s="422"/>
      <c r="G109" s="422"/>
      <c r="H109" s="401"/>
      <c r="I109" s="401"/>
      <c r="J109" s="401"/>
      <c r="K109" s="422">
        <f>8674.4+14010.1+576.2</f>
        <v>23260.7</v>
      </c>
      <c r="L109" s="401"/>
      <c r="M109" s="401"/>
      <c r="N109" s="416" t="s">
        <v>791</v>
      </c>
    </row>
    <row r="110" spans="3:14" ht="26.25" customHeight="1">
      <c r="C110" s="416"/>
      <c r="D110" s="369"/>
      <c r="E110" s="420" t="s">
        <v>258</v>
      </c>
      <c r="F110" s="422" t="e">
        <f>G110-черн!Z228</f>
        <v>#REF!</v>
      </c>
      <c r="G110" s="422" t="e">
        <f>G10+G78</f>
        <v>#REF!</v>
      </c>
      <c r="H110" s="401"/>
      <c r="I110" s="401"/>
      <c r="J110" s="401"/>
      <c r="K110" s="422">
        <f>K10+K78</f>
        <v>795489.22</v>
      </c>
      <c r="L110" s="419"/>
      <c r="M110" s="401"/>
      <c r="N110" s="416" t="s">
        <v>792</v>
      </c>
    </row>
    <row r="111" spans="3:14" ht="25.5" hidden="1">
      <c r="C111" s="416"/>
      <c r="D111" s="369"/>
      <c r="E111" s="420" t="s">
        <v>508</v>
      </c>
      <c r="F111" s="422" t="e">
        <f>G111-черн!Z229</f>
        <v>#REF!</v>
      </c>
      <c r="G111" s="422" t="e">
        <f>G10</f>
        <v>#REF!</v>
      </c>
      <c r="H111" s="401"/>
      <c r="I111" s="401"/>
      <c r="J111" s="401"/>
      <c r="K111" s="422">
        <f>K10</f>
        <v>96102.81999999999</v>
      </c>
      <c r="L111" s="401"/>
      <c r="M111" s="401"/>
      <c r="N111" s="401"/>
    </row>
    <row r="112" spans="3:14" ht="12.75">
      <c r="C112" s="398"/>
      <c r="D112" s="398"/>
      <c r="E112" s="401"/>
      <c r="F112" s="439" t="e">
        <f>F110+#REF!</f>
        <v>#REF!</v>
      </c>
      <c r="G112" s="401"/>
      <c r="H112" s="401"/>
      <c r="I112" s="401"/>
      <c r="J112" s="401"/>
      <c r="K112" s="401"/>
      <c r="L112" s="401"/>
      <c r="M112" s="401"/>
      <c r="N112" s="419"/>
    </row>
    <row r="113" spans="3:14" ht="12.75">
      <c r="C113" s="398"/>
      <c r="D113" s="398"/>
      <c r="E113" s="401"/>
      <c r="F113" s="437">
        <v>2323.85</v>
      </c>
      <c r="G113" s="401"/>
      <c r="H113" s="401"/>
      <c r="I113" s="401"/>
      <c r="J113" s="401"/>
      <c r="K113" s="401"/>
      <c r="L113" s="401"/>
      <c r="M113" s="401"/>
      <c r="N113" s="401"/>
    </row>
    <row r="114" spans="3:14" ht="12.75">
      <c r="C114" s="398"/>
      <c r="D114" s="398"/>
      <c r="E114" s="401"/>
      <c r="F114" s="439" t="e">
        <f>F110+F113</f>
        <v>#REF!</v>
      </c>
      <c r="G114" s="401"/>
      <c r="H114" s="401"/>
      <c r="I114" s="401"/>
      <c r="J114" s="401"/>
      <c r="K114" s="401"/>
      <c r="L114" s="401"/>
      <c r="M114" s="401"/>
      <c r="N114" s="401"/>
    </row>
    <row r="115" spans="3:14" ht="12.75">
      <c r="C115" s="398"/>
      <c r="D115" s="398"/>
      <c r="E115" s="401"/>
      <c r="F115" s="439" t="e">
        <f>#REF!/F111*100</f>
        <v>#REF!</v>
      </c>
      <c r="G115" s="401"/>
      <c r="H115" s="401"/>
      <c r="I115" s="401"/>
      <c r="J115" s="401"/>
      <c r="K115" s="401"/>
      <c r="L115" s="401"/>
      <c r="M115" s="401"/>
      <c r="N115" s="401"/>
    </row>
    <row r="116" spans="3:14" ht="12.75">
      <c r="C116" s="398"/>
      <c r="D116" s="399"/>
      <c r="E116" s="440"/>
      <c r="F116" s="437" t="e">
        <f>F113/F111*100</f>
        <v>#REF!</v>
      </c>
      <c r="G116" s="401"/>
      <c r="H116" s="401"/>
      <c r="I116" s="401"/>
      <c r="J116" s="401"/>
      <c r="K116" s="401"/>
      <c r="L116" s="401"/>
      <c r="M116" s="401"/>
      <c r="N116" s="401"/>
    </row>
    <row r="117" spans="3:14" ht="12.75">
      <c r="C117" s="398"/>
      <c r="D117" s="399"/>
      <c r="E117" s="441"/>
      <c r="F117" s="437"/>
      <c r="G117" s="401"/>
      <c r="H117" s="401"/>
      <c r="I117" s="401"/>
      <c r="J117" s="401"/>
      <c r="K117" s="401"/>
      <c r="L117" s="401"/>
      <c r="M117" s="401"/>
      <c r="N117" s="401"/>
    </row>
    <row r="118" spans="3:14" ht="12.75">
      <c r="C118" s="398"/>
      <c r="D118" s="399"/>
      <c r="E118" s="441"/>
      <c r="F118" s="437"/>
      <c r="G118" s="401"/>
      <c r="H118" s="401"/>
      <c r="I118" s="401"/>
      <c r="J118" s="401"/>
      <c r="K118" s="401"/>
      <c r="L118" s="401"/>
      <c r="M118" s="401"/>
      <c r="N118" s="401"/>
    </row>
    <row r="119" spans="3:14" ht="12.75">
      <c r="C119" s="398"/>
      <c r="D119" s="399"/>
      <c r="E119" s="440"/>
      <c r="F119" s="437"/>
      <c r="G119" s="401"/>
      <c r="H119" s="401"/>
      <c r="I119" s="401"/>
      <c r="J119" s="401"/>
      <c r="K119" s="401"/>
      <c r="L119" s="401"/>
      <c r="M119" s="401"/>
      <c r="N119" s="401"/>
    </row>
    <row r="120" spans="3:14" ht="12.75">
      <c r="C120" s="398"/>
      <c r="D120" s="399"/>
      <c r="E120" s="440"/>
      <c r="F120" s="437"/>
      <c r="G120" s="401"/>
      <c r="H120" s="401"/>
      <c r="I120" s="401"/>
      <c r="J120" s="401"/>
      <c r="K120" s="401"/>
      <c r="L120" s="401"/>
      <c r="M120" s="401"/>
      <c r="N120" s="401"/>
    </row>
    <row r="121" spans="3:14" ht="12.75">
      <c r="C121" s="398"/>
      <c r="D121" s="400"/>
      <c r="E121" s="440"/>
      <c r="F121" s="437"/>
      <c r="G121" s="401"/>
      <c r="H121" s="401"/>
      <c r="I121" s="401"/>
      <c r="J121" s="401"/>
      <c r="K121" s="401"/>
      <c r="L121" s="401"/>
      <c r="M121" s="401"/>
      <c r="N121" s="401"/>
    </row>
    <row r="122" spans="3:14" ht="12.75">
      <c r="C122" s="398"/>
      <c r="D122" s="399"/>
      <c r="E122" s="440"/>
      <c r="F122" s="437"/>
      <c r="G122" s="401"/>
      <c r="H122" s="401"/>
      <c r="I122" s="401"/>
      <c r="J122" s="401"/>
      <c r="K122" s="401"/>
      <c r="L122" s="401"/>
      <c r="M122" s="401"/>
      <c r="N122" s="401"/>
    </row>
    <row r="123" spans="3:14" ht="12.75">
      <c r="C123" s="398"/>
      <c r="D123" s="399"/>
      <c r="E123" s="440"/>
      <c r="F123" s="437"/>
      <c r="G123" s="401"/>
      <c r="H123" s="401"/>
      <c r="I123" s="401"/>
      <c r="J123" s="401"/>
      <c r="K123" s="401"/>
      <c r="L123" s="401"/>
      <c r="M123" s="401"/>
      <c r="N123" s="401"/>
    </row>
    <row r="124" spans="3:14" ht="12.75">
      <c r="C124" s="398"/>
      <c r="D124" s="400"/>
      <c r="E124" s="440"/>
      <c r="F124" s="437"/>
      <c r="G124" s="401"/>
      <c r="H124" s="401"/>
      <c r="I124" s="401"/>
      <c r="J124" s="401"/>
      <c r="K124" s="401"/>
      <c r="L124" s="401"/>
      <c r="M124" s="401"/>
      <c r="N124" s="401"/>
    </row>
    <row r="125" spans="3:14" ht="12.75">
      <c r="C125" s="398"/>
      <c r="D125" s="398"/>
      <c r="E125" s="401"/>
      <c r="F125" s="437"/>
      <c r="G125" s="401"/>
      <c r="H125" s="401"/>
      <c r="I125" s="401"/>
      <c r="J125" s="401"/>
      <c r="K125" s="401"/>
      <c r="L125" s="401"/>
      <c r="M125" s="401"/>
      <c r="N125" s="401"/>
    </row>
    <row r="126" spans="3:14" ht="12.75">
      <c r="C126" s="398"/>
      <c r="D126" s="398"/>
      <c r="E126" s="401"/>
      <c r="F126" s="437"/>
      <c r="G126" s="401"/>
      <c r="H126" s="401"/>
      <c r="I126" s="401"/>
      <c r="J126" s="401"/>
      <c r="K126" s="401"/>
      <c r="L126" s="401"/>
      <c r="M126" s="401"/>
      <c r="N126" s="401"/>
    </row>
    <row r="127" spans="3:14" ht="12.75">
      <c r="C127" s="398"/>
      <c r="D127" s="398"/>
      <c r="E127" s="401"/>
      <c r="F127" s="437"/>
      <c r="G127" s="401"/>
      <c r="H127" s="401"/>
      <c r="I127" s="401"/>
      <c r="J127" s="401"/>
      <c r="K127" s="401"/>
      <c r="L127" s="401"/>
      <c r="M127" s="401"/>
      <c r="N127" s="401"/>
    </row>
    <row r="128" spans="3:14" ht="12.75">
      <c r="C128" s="398"/>
      <c r="D128" s="398"/>
      <c r="E128" s="401"/>
      <c r="F128" s="437"/>
      <c r="G128" s="401"/>
      <c r="H128" s="401"/>
      <c r="I128" s="401"/>
      <c r="J128" s="401"/>
      <c r="K128" s="401"/>
      <c r="L128" s="401"/>
      <c r="M128" s="401"/>
      <c r="N128" s="401"/>
    </row>
    <row r="129" spans="3:14" ht="12.75">
      <c r="C129" s="398"/>
      <c r="D129" s="398"/>
      <c r="E129" s="401"/>
      <c r="F129" s="437"/>
      <c r="G129" s="401"/>
      <c r="H129" s="401"/>
      <c r="I129" s="401"/>
      <c r="J129" s="401"/>
      <c r="K129" s="401"/>
      <c r="L129" s="401"/>
      <c r="M129" s="401"/>
      <c r="N129" s="401"/>
    </row>
    <row r="130" spans="3:14" ht="12.75">
      <c r="C130" s="398"/>
      <c r="D130" s="398"/>
      <c r="E130" s="401"/>
      <c r="F130" s="437"/>
      <c r="G130" s="401"/>
      <c r="H130" s="401"/>
      <c r="I130" s="401"/>
      <c r="J130" s="401"/>
      <c r="K130" s="401"/>
      <c r="L130" s="401"/>
      <c r="M130" s="401"/>
      <c r="N130" s="401"/>
    </row>
    <row r="131" spans="3:14" ht="12.75">
      <c r="C131" s="398"/>
      <c r="D131" s="398"/>
      <c r="E131" s="401"/>
      <c r="F131" s="437"/>
      <c r="G131" s="401"/>
      <c r="H131" s="401"/>
      <c r="I131" s="401"/>
      <c r="J131" s="401"/>
      <c r="K131" s="401"/>
      <c r="L131" s="401"/>
      <c r="M131" s="401"/>
      <c r="N131" s="401"/>
    </row>
    <row r="132" spans="3:14" ht="12.75">
      <c r="C132" s="398"/>
      <c r="D132" s="398"/>
      <c r="E132" s="401"/>
      <c r="F132" s="437"/>
      <c r="G132" s="401"/>
      <c r="H132" s="401"/>
      <c r="I132" s="401"/>
      <c r="J132" s="401"/>
      <c r="K132" s="401"/>
      <c r="L132" s="401"/>
      <c r="M132" s="401"/>
      <c r="N132" s="401"/>
    </row>
    <row r="133" spans="3:14" ht="12.75">
      <c r="C133" s="398"/>
      <c r="D133" s="398"/>
      <c r="E133" s="401"/>
      <c r="F133" s="437"/>
      <c r="G133" s="401"/>
      <c r="H133" s="401"/>
      <c r="I133" s="401"/>
      <c r="J133" s="401"/>
      <c r="K133" s="401"/>
      <c r="L133" s="401"/>
      <c r="M133" s="401"/>
      <c r="N133" s="401"/>
    </row>
    <row r="134" spans="3:14" ht="12.75">
      <c r="C134" s="398"/>
      <c r="D134" s="398"/>
      <c r="E134" s="401"/>
      <c r="F134" s="437"/>
      <c r="G134" s="401"/>
      <c r="H134" s="401"/>
      <c r="I134" s="401"/>
      <c r="J134" s="401"/>
      <c r="K134" s="401"/>
      <c r="L134" s="401"/>
      <c r="M134" s="401"/>
      <c r="N134" s="401"/>
    </row>
    <row r="135" spans="3:14" ht="12.75">
      <c r="C135" s="398"/>
      <c r="D135" s="398"/>
      <c r="E135" s="401"/>
      <c r="F135" s="437"/>
      <c r="G135" s="401"/>
      <c r="H135" s="401"/>
      <c r="I135" s="401"/>
      <c r="J135" s="401"/>
      <c r="K135" s="401"/>
      <c r="L135" s="401"/>
      <c r="M135" s="401"/>
      <c r="N135" s="401"/>
    </row>
    <row r="136" spans="3:14" ht="12.75">
      <c r="C136" s="398"/>
      <c r="D136" s="398"/>
      <c r="E136" s="401"/>
      <c r="F136" s="437"/>
      <c r="G136" s="401"/>
      <c r="H136" s="401"/>
      <c r="I136" s="401"/>
      <c r="J136" s="401"/>
      <c r="K136" s="401"/>
      <c r="L136" s="401"/>
      <c r="M136" s="401"/>
      <c r="N136" s="401"/>
    </row>
    <row r="137" spans="3:14" ht="12.75">
      <c r="C137" s="398"/>
      <c r="D137" s="398"/>
      <c r="E137" s="401"/>
      <c r="F137" s="437"/>
      <c r="G137" s="401"/>
      <c r="H137" s="401"/>
      <c r="I137" s="401"/>
      <c r="J137" s="401"/>
      <c r="K137" s="401"/>
      <c r="L137" s="401"/>
      <c r="M137" s="401"/>
      <c r="N137" s="401"/>
    </row>
    <row r="138" spans="3:14" ht="12.75">
      <c r="C138" s="398"/>
      <c r="D138" s="398"/>
      <c r="E138" s="401"/>
      <c r="F138" s="437"/>
      <c r="G138" s="401"/>
      <c r="H138" s="401"/>
      <c r="I138" s="401"/>
      <c r="J138" s="401"/>
      <c r="K138" s="401"/>
      <c r="L138" s="401"/>
      <c r="M138" s="401"/>
      <c r="N138" s="401"/>
    </row>
    <row r="139" spans="3:14" ht="12.75">
      <c r="C139" s="398"/>
      <c r="D139" s="398"/>
      <c r="E139" s="401"/>
      <c r="F139" s="437"/>
      <c r="G139" s="401"/>
      <c r="H139" s="401"/>
      <c r="I139" s="401"/>
      <c r="J139" s="401"/>
      <c r="K139" s="401"/>
      <c r="L139" s="401"/>
      <c r="M139" s="401"/>
      <c r="N139" s="401"/>
    </row>
    <row r="140" spans="3:14" ht="12.75">
      <c r="C140" s="398"/>
      <c r="D140" s="398"/>
      <c r="E140" s="401"/>
      <c r="F140" s="437"/>
      <c r="G140" s="401"/>
      <c r="H140" s="401"/>
      <c r="I140" s="401"/>
      <c r="J140" s="401"/>
      <c r="K140" s="401"/>
      <c r="L140" s="401"/>
      <c r="M140" s="401"/>
      <c r="N140" s="401"/>
    </row>
    <row r="141" spans="3:14" ht="12.75">
      <c r="C141" s="398"/>
      <c r="D141" s="398"/>
      <c r="E141" s="401"/>
      <c r="F141" s="437"/>
      <c r="G141" s="401"/>
      <c r="H141" s="401"/>
      <c r="I141" s="401"/>
      <c r="J141" s="401"/>
      <c r="K141" s="401"/>
      <c r="L141" s="401"/>
      <c r="M141" s="401"/>
      <c r="N141" s="401"/>
    </row>
    <row r="142" spans="3:14" ht="12.75">
      <c r="C142" s="398"/>
      <c r="D142" s="398"/>
      <c r="E142" s="401"/>
      <c r="F142" s="437"/>
      <c r="G142" s="401"/>
      <c r="H142" s="401"/>
      <c r="I142" s="401"/>
      <c r="J142" s="401"/>
      <c r="K142" s="401"/>
      <c r="L142" s="401"/>
      <c r="M142" s="401"/>
      <c r="N142" s="401"/>
    </row>
    <row r="143" spans="3:14" ht="12.75">
      <c r="C143" s="398"/>
      <c r="D143" s="388"/>
      <c r="E143" s="401"/>
      <c r="F143" s="437"/>
      <c r="G143" s="401"/>
      <c r="H143" s="401"/>
      <c r="I143" s="401"/>
      <c r="J143" s="401"/>
      <c r="K143" s="401"/>
      <c r="L143" s="401"/>
      <c r="M143" s="401"/>
      <c r="N143" s="401"/>
    </row>
    <row r="144" spans="3:14" ht="12.75">
      <c r="C144" s="398"/>
      <c r="D144" s="388"/>
      <c r="E144" s="401"/>
      <c r="F144" s="437"/>
      <c r="G144" s="401"/>
      <c r="H144" s="401"/>
      <c r="I144" s="401"/>
      <c r="J144" s="401"/>
      <c r="K144" s="401"/>
      <c r="L144" s="401"/>
      <c r="M144" s="401"/>
      <c r="N144" s="401"/>
    </row>
    <row r="145" spans="3:14" ht="12.75">
      <c r="C145" s="398"/>
      <c r="D145" s="388"/>
      <c r="E145" s="401"/>
      <c r="F145" s="437"/>
      <c r="G145" s="401"/>
      <c r="H145" s="401"/>
      <c r="I145" s="401"/>
      <c r="J145" s="401"/>
      <c r="K145" s="401"/>
      <c r="L145" s="401"/>
      <c r="M145" s="401"/>
      <c r="N145" s="401"/>
    </row>
    <row r="146" spans="3:14" ht="12.75">
      <c r="C146" s="398"/>
      <c r="D146" s="388"/>
      <c r="E146" s="401"/>
      <c r="F146" s="437"/>
      <c r="G146" s="401"/>
      <c r="H146" s="401"/>
      <c r="I146" s="401"/>
      <c r="J146" s="401"/>
      <c r="K146" s="401"/>
      <c r="L146" s="401"/>
      <c r="M146" s="401"/>
      <c r="N146" s="401"/>
    </row>
    <row r="147" spans="3:14" ht="12.75">
      <c r="C147" s="398"/>
      <c r="D147" s="388"/>
      <c r="E147" s="401"/>
      <c r="F147" s="437"/>
      <c r="G147" s="401"/>
      <c r="H147" s="401"/>
      <c r="I147" s="401"/>
      <c r="J147" s="401"/>
      <c r="K147" s="401"/>
      <c r="L147" s="401"/>
      <c r="M147" s="401"/>
      <c r="N147" s="401"/>
    </row>
    <row r="148" spans="3:14" ht="12.75">
      <c r="C148" s="398"/>
      <c r="D148" s="388"/>
      <c r="E148" s="401"/>
      <c r="F148" s="437"/>
      <c r="G148" s="401"/>
      <c r="H148" s="401"/>
      <c r="I148" s="401"/>
      <c r="J148" s="401"/>
      <c r="K148" s="401"/>
      <c r="L148" s="401"/>
      <c r="M148" s="401"/>
      <c r="N148" s="401"/>
    </row>
    <row r="149" spans="3:14" ht="12.75">
      <c r="C149" s="398"/>
      <c r="D149" s="388"/>
      <c r="E149" s="401"/>
      <c r="F149" s="437"/>
      <c r="G149" s="401"/>
      <c r="H149" s="401"/>
      <c r="I149" s="401"/>
      <c r="J149" s="401"/>
      <c r="K149" s="401"/>
      <c r="L149" s="401"/>
      <c r="M149" s="401"/>
      <c r="N149" s="401"/>
    </row>
    <row r="150" spans="3:14" ht="12.75">
      <c r="C150" s="398"/>
      <c r="D150" s="388"/>
      <c r="E150" s="401"/>
      <c r="F150" s="437"/>
      <c r="G150" s="401"/>
      <c r="H150" s="401"/>
      <c r="I150" s="401"/>
      <c r="J150" s="401"/>
      <c r="K150" s="401"/>
      <c r="L150" s="401"/>
      <c r="M150" s="401"/>
      <c r="N150" s="401"/>
    </row>
    <row r="151" spans="3:14" ht="12.75">
      <c r="C151" s="398"/>
      <c r="D151" s="388"/>
      <c r="E151" s="401"/>
      <c r="F151" s="437"/>
      <c r="G151" s="401"/>
      <c r="H151" s="401"/>
      <c r="I151" s="401"/>
      <c r="J151" s="401"/>
      <c r="K151" s="401"/>
      <c r="L151" s="401"/>
      <c r="M151" s="401"/>
      <c r="N151" s="401"/>
    </row>
    <row r="152" spans="3:14" ht="12.75">
      <c r="C152" s="398"/>
      <c r="D152" s="388"/>
      <c r="E152" s="401"/>
      <c r="F152" s="437"/>
      <c r="G152" s="401"/>
      <c r="H152" s="401"/>
      <c r="I152" s="401"/>
      <c r="J152" s="401"/>
      <c r="K152" s="401"/>
      <c r="L152" s="401"/>
      <c r="M152" s="401"/>
      <c r="N152" s="401"/>
    </row>
    <row r="153" spans="3:14" ht="12.75">
      <c r="C153" s="398"/>
      <c r="D153" s="388"/>
      <c r="E153" s="401"/>
      <c r="F153" s="437"/>
      <c r="G153" s="401"/>
      <c r="H153" s="401"/>
      <c r="I153" s="401"/>
      <c r="J153" s="401"/>
      <c r="K153" s="401"/>
      <c r="L153" s="401"/>
      <c r="M153" s="401"/>
      <c r="N153" s="401"/>
    </row>
    <row r="154" spans="3:14" ht="12.75">
      <c r="C154" s="398"/>
      <c r="D154" s="388"/>
      <c r="E154" s="401"/>
      <c r="F154" s="437"/>
      <c r="G154" s="401"/>
      <c r="H154" s="401"/>
      <c r="I154" s="401"/>
      <c r="J154" s="401"/>
      <c r="K154" s="401"/>
      <c r="L154" s="401"/>
      <c r="M154" s="401"/>
      <c r="N154" s="401"/>
    </row>
    <row r="155" spans="3:14" ht="12.75">
      <c r="C155" s="398"/>
      <c r="D155" s="388"/>
      <c r="E155" s="401"/>
      <c r="F155" s="437"/>
      <c r="G155" s="401"/>
      <c r="H155" s="401"/>
      <c r="I155" s="401"/>
      <c r="J155" s="401"/>
      <c r="K155" s="401"/>
      <c r="L155" s="401"/>
      <c r="M155" s="401"/>
      <c r="N155" s="401"/>
    </row>
    <row r="156" spans="3:14" ht="12.75">
      <c r="C156" s="398"/>
      <c r="D156" s="388"/>
      <c r="E156" s="401"/>
      <c r="F156" s="437"/>
      <c r="G156" s="401"/>
      <c r="H156" s="401"/>
      <c r="I156" s="401"/>
      <c r="J156" s="401"/>
      <c r="K156" s="401"/>
      <c r="L156" s="401"/>
      <c r="M156" s="401"/>
      <c r="N156" s="401"/>
    </row>
    <row r="157" spans="3:14" ht="12.75">
      <c r="C157" s="398"/>
      <c r="D157" s="388"/>
      <c r="E157" s="401"/>
      <c r="F157" s="437"/>
      <c r="G157" s="401"/>
      <c r="H157" s="401"/>
      <c r="I157" s="401"/>
      <c r="J157" s="401"/>
      <c r="K157" s="401"/>
      <c r="L157" s="401"/>
      <c r="M157" s="401"/>
      <c r="N157" s="401"/>
    </row>
    <row r="158" spans="3:14" ht="12.75">
      <c r="C158" s="398"/>
      <c r="D158" s="388"/>
      <c r="E158" s="401"/>
      <c r="F158" s="437"/>
      <c r="G158" s="401"/>
      <c r="H158" s="401"/>
      <c r="I158" s="401"/>
      <c r="J158" s="401"/>
      <c r="K158" s="401"/>
      <c r="L158" s="401"/>
      <c r="M158" s="401"/>
      <c r="N158" s="401"/>
    </row>
    <row r="159" spans="3:14" ht="12.75">
      <c r="C159" s="398"/>
      <c r="D159" s="388"/>
      <c r="E159" s="401"/>
      <c r="F159" s="437"/>
      <c r="G159" s="401"/>
      <c r="H159" s="401"/>
      <c r="I159" s="401"/>
      <c r="J159" s="401"/>
      <c r="K159" s="401"/>
      <c r="L159" s="401"/>
      <c r="M159" s="401"/>
      <c r="N159" s="401"/>
    </row>
    <row r="160" spans="3:14" ht="12.75">
      <c r="C160" s="398"/>
      <c r="D160" s="388"/>
      <c r="E160" s="401"/>
      <c r="F160" s="437"/>
      <c r="G160" s="401"/>
      <c r="H160" s="401"/>
      <c r="I160" s="401"/>
      <c r="J160" s="401"/>
      <c r="K160" s="401"/>
      <c r="L160" s="401"/>
      <c r="M160" s="401"/>
      <c r="N160" s="401"/>
    </row>
    <row r="161" spans="3:14" ht="12.75">
      <c r="C161" s="398"/>
      <c r="D161" s="388"/>
      <c r="E161" s="401"/>
      <c r="F161" s="437"/>
      <c r="G161" s="401"/>
      <c r="H161" s="401"/>
      <c r="I161" s="401"/>
      <c r="J161" s="401"/>
      <c r="K161" s="401"/>
      <c r="L161" s="401"/>
      <c r="M161" s="401"/>
      <c r="N161" s="401"/>
    </row>
    <row r="162" spans="3:14" ht="12.75">
      <c r="C162" s="398"/>
      <c r="D162" s="388"/>
      <c r="E162" s="401"/>
      <c r="F162" s="437"/>
      <c r="G162" s="401"/>
      <c r="H162" s="401"/>
      <c r="I162" s="401"/>
      <c r="J162" s="401"/>
      <c r="K162" s="401"/>
      <c r="L162" s="401"/>
      <c r="M162" s="401"/>
      <c r="N162" s="401"/>
    </row>
    <row r="163" spans="3:14" ht="12.75">
      <c r="C163" s="398"/>
      <c r="D163" s="388"/>
      <c r="E163" s="401"/>
      <c r="F163" s="437"/>
      <c r="G163" s="401"/>
      <c r="H163" s="401"/>
      <c r="I163" s="401"/>
      <c r="J163" s="401"/>
      <c r="K163" s="401"/>
      <c r="L163" s="401"/>
      <c r="M163" s="401"/>
      <c r="N163" s="401"/>
    </row>
    <row r="164" spans="3:14" ht="12.75">
      <c r="C164" s="398"/>
      <c r="D164" s="388"/>
      <c r="E164" s="401"/>
      <c r="F164" s="437"/>
      <c r="G164" s="401"/>
      <c r="H164" s="401"/>
      <c r="I164" s="401"/>
      <c r="J164" s="401"/>
      <c r="K164" s="401"/>
      <c r="L164" s="401"/>
      <c r="M164" s="401"/>
      <c r="N164" s="401"/>
    </row>
    <row r="165" spans="3:14" ht="12.75">
      <c r="C165" s="398"/>
      <c r="D165" s="388"/>
      <c r="E165" s="401"/>
      <c r="F165" s="437"/>
      <c r="G165" s="401"/>
      <c r="H165" s="401"/>
      <c r="I165" s="401"/>
      <c r="J165" s="401"/>
      <c r="K165" s="401"/>
      <c r="L165" s="401"/>
      <c r="M165" s="401"/>
      <c r="N165" s="401"/>
    </row>
    <row r="166" spans="3:14" ht="12.75">
      <c r="C166" s="398"/>
      <c r="D166" s="388"/>
      <c r="E166" s="401"/>
      <c r="F166" s="437"/>
      <c r="G166" s="401"/>
      <c r="H166" s="401"/>
      <c r="I166" s="401"/>
      <c r="J166" s="401"/>
      <c r="K166" s="401"/>
      <c r="L166" s="401"/>
      <c r="M166" s="401"/>
      <c r="N166" s="401"/>
    </row>
    <row r="167" spans="3:14" ht="12.75">
      <c r="C167" s="398"/>
      <c r="D167" s="388"/>
      <c r="E167" s="401"/>
      <c r="F167" s="437"/>
      <c r="G167" s="401"/>
      <c r="H167" s="401"/>
      <c r="I167" s="401"/>
      <c r="J167" s="401"/>
      <c r="K167" s="401"/>
      <c r="L167" s="401"/>
      <c r="M167" s="401"/>
      <c r="N167" s="401"/>
    </row>
    <row r="168" spans="3:14" ht="12.75">
      <c r="C168" s="398"/>
      <c r="D168" s="388"/>
      <c r="E168" s="401"/>
      <c r="F168" s="437"/>
      <c r="G168" s="401"/>
      <c r="H168" s="401"/>
      <c r="I168" s="401"/>
      <c r="J168" s="401"/>
      <c r="K168" s="401"/>
      <c r="L168" s="401"/>
      <c r="M168" s="401"/>
      <c r="N168" s="401"/>
    </row>
    <row r="169" spans="3:14" ht="12.75">
      <c r="C169" s="398"/>
      <c r="D169" s="388"/>
      <c r="E169" s="401"/>
      <c r="F169" s="437"/>
      <c r="G169" s="401"/>
      <c r="H169" s="401"/>
      <c r="I169" s="401"/>
      <c r="J169" s="401"/>
      <c r="K169" s="401"/>
      <c r="L169" s="401"/>
      <c r="M169" s="401"/>
      <c r="N169" s="401"/>
    </row>
    <row r="170" spans="3:14" ht="12.75">
      <c r="C170" s="398"/>
      <c r="D170" s="388"/>
      <c r="E170" s="401"/>
      <c r="F170" s="437"/>
      <c r="G170" s="401"/>
      <c r="H170" s="401"/>
      <c r="I170" s="401"/>
      <c r="J170" s="401"/>
      <c r="K170" s="401"/>
      <c r="L170" s="401"/>
      <c r="M170" s="401"/>
      <c r="N170" s="401"/>
    </row>
    <row r="171" spans="3:14" ht="12.75">
      <c r="C171" s="398"/>
      <c r="D171" s="388"/>
      <c r="E171" s="401"/>
      <c r="F171" s="437"/>
      <c r="G171" s="401"/>
      <c r="H171" s="401"/>
      <c r="I171" s="401"/>
      <c r="J171" s="401"/>
      <c r="K171" s="401"/>
      <c r="L171" s="401"/>
      <c r="M171" s="401"/>
      <c r="N171" s="401"/>
    </row>
    <row r="172" spans="3:14" ht="12.75">
      <c r="C172" s="398"/>
      <c r="D172" s="388"/>
      <c r="E172" s="401"/>
      <c r="F172" s="437"/>
      <c r="G172" s="401"/>
      <c r="H172" s="401"/>
      <c r="I172" s="401"/>
      <c r="J172" s="401"/>
      <c r="K172" s="401"/>
      <c r="L172" s="401"/>
      <c r="M172" s="401"/>
      <c r="N172" s="401"/>
    </row>
    <row r="173" spans="3:14" ht="12.75">
      <c r="C173" s="398"/>
      <c r="D173" s="388"/>
      <c r="E173" s="401"/>
      <c r="F173" s="437"/>
      <c r="G173" s="401"/>
      <c r="H173" s="401"/>
      <c r="I173" s="401"/>
      <c r="J173" s="401"/>
      <c r="K173" s="401"/>
      <c r="L173" s="401"/>
      <c r="M173" s="401"/>
      <c r="N173" s="401"/>
    </row>
    <row r="174" spans="3:14" ht="12.75">
      <c r="C174" s="398"/>
      <c r="D174" s="388"/>
      <c r="E174" s="401"/>
      <c r="F174" s="437"/>
      <c r="G174" s="401"/>
      <c r="H174" s="401"/>
      <c r="I174" s="401"/>
      <c r="J174" s="401"/>
      <c r="K174" s="401"/>
      <c r="L174" s="401"/>
      <c r="M174" s="401"/>
      <c r="N174" s="401"/>
    </row>
    <row r="175" spans="3:14" ht="12.75">
      <c r="C175" s="398"/>
      <c r="D175" s="388"/>
      <c r="E175" s="401"/>
      <c r="F175" s="437"/>
      <c r="G175" s="401"/>
      <c r="H175" s="401"/>
      <c r="I175" s="401"/>
      <c r="J175" s="401"/>
      <c r="K175" s="401"/>
      <c r="L175" s="401"/>
      <c r="M175" s="401"/>
      <c r="N175" s="401"/>
    </row>
    <row r="176" spans="3:14" ht="12.75">
      <c r="C176" s="398"/>
      <c r="D176" s="388"/>
      <c r="E176" s="401"/>
      <c r="F176" s="437"/>
      <c r="G176" s="401"/>
      <c r="H176" s="401"/>
      <c r="I176" s="401"/>
      <c r="J176" s="401"/>
      <c r="K176" s="401"/>
      <c r="L176" s="401"/>
      <c r="M176" s="401"/>
      <c r="N176" s="401"/>
    </row>
    <row r="177" spans="3:14" ht="12.75">
      <c r="C177" s="398"/>
      <c r="D177" s="388"/>
      <c r="E177" s="401"/>
      <c r="F177" s="401"/>
      <c r="G177" s="401"/>
      <c r="H177" s="401"/>
      <c r="I177" s="401"/>
      <c r="J177" s="401"/>
      <c r="K177" s="401"/>
      <c r="L177" s="401"/>
      <c r="M177" s="401"/>
      <c r="N177" s="401"/>
    </row>
    <row r="178" spans="3:7" ht="18.75">
      <c r="C178" s="266"/>
      <c r="D178" s="152"/>
      <c r="E178" s="412"/>
      <c r="F178" s="412"/>
      <c r="G178" s="412"/>
    </row>
    <row r="179" spans="3:7" ht="18.75">
      <c r="C179" s="266"/>
      <c r="D179" s="152"/>
      <c r="E179" s="412"/>
      <c r="F179" s="412"/>
      <c r="G179" s="412"/>
    </row>
    <row r="180" spans="3:7" ht="18.75">
      <c r="C180" s="266"/>
      <c r="D180" s="152"/>
      <c r="E180" s="412"/>
      <c r="F180" s="412"/>
      <c r="G180" s="412"/>
    </row>
    <row r="181" spans="3:7" ht="18.75">
      <c r="C181" s="266"/>
      <c r="D181" s="152"/>
      <c r="E181" s="412"/>
      <c r="F181" s="412"/>
      <c r="G181" s="412"/>
    </row>
    <row r="182" spans="3:7" ht="18.75">
      <c r="C182" s="266"/>
      <c r="D182" s="152"/>
      <c r="E182" s="412"/>
      <c r="F182" s="412"/>
      <c r="G182" s="412"/>
    </row>
    <row r="183" spans="3:7" ht="18.75">
      <c r="C183" s="266"/>
      <c r="D183" s="152"/>
      <c r="E183" s="412"/>
      <c r="F183" s="412"/>
      <c r="G183" s="412"/>
    </row>
    <row r="184" spans="3:7" ht="18.75">
      <c r="C184" s="266"/>
      <c r="D184" s="152"/>
      <c r="E184" s="412"/>
      <c r="F184" s="412"/>
      <c r="G184" s="412"/>
    </row>
    <row r="185" spans="3:7" ht="18.75">
      <c r="C185" s="266"/>
      <c r="D185" s="152"/>
      <c r="E185" s="412"/>
      <c r="F185" s="412"/>
      <c r="G185" s="412"/>
    </row>
    <row r="186" spans="3:7" ht="18.75">
      <c r="C186" s="266"/>
      <c r="D186" s="152"/>
      <c r="E186" s="412"/>
      <c r="F186" s="412"/>
      <c r="G186" s="412"/>
    </row>
    <row r="187" spans="3:7" ht="18.75">
      <c r="C187" s="266"/>
      <c r="D187" s="152"/>
      <c r="E187" s="412"/>
      <c r="F187" s="412"/>
      <c r="G187" s="412"/>
    </row>
    <row r="188" spans="3:7" ht="18.75">
      <c r="C188" s="266"/>
      <c r="D188" s="152"/>
      <c r="E188" s="412"/>
      <c r="F188" s="412"/>
      <c r="G188" s="412"/>
    </row>
    <row r="189" spans="3:7" ht="18.75">
      <c r="C189" s="266"/>
      <c r="D189" s="152"/>
      <c r="E189" s="412"/>
      <c r="F189" s="412"/>
      <c r="G189" s="412"/>
    </row>
    <row r="190" spans="3:7" ht="18.75">
      <c r="C190" s="266"/>
      <c r="D190" s="152"/>
      <c r="E190" s="412"/>
      <c r="F190" s="412"/>
      <c r="G190" s="412"/>
    </row>
    <row r="191" spans="3:7" ht="18.75">
      <c r="C191" s="266"/>
      <c r="D191" s="152"/>
      <c r="E191" s="412"/>
      <c r="F191" s="412"/>
      <c r="G191" s="412"/>
    </row>
    <row r="192" spans="3:7" ht="18.75">
      <c r="C192" s="266"/>
      <c r="D192" s="152"/>
      <c r="E192" s="412"/>
      <c r="F192" s="412"/>
      <c r="G192" s="412"/>
    </row>
    <row r="193" spans="3:7" ht="18.75">
      <c r="C193" s="266"/>
      <c r="D193" s="152"/>
      <c r="E193" s="412"/>
      <c r="F193" s="412"/>
      <c r="G193" s="412"/>
    </row>
    <row r="194" spans="3:7" ht="18.75">
      <c r="C194" s="266"/>
      <c r="D194" s="152"/>
      <c r="E194" s="412"/>
      <c r="F194" s="412"/>
      <c r="G194" s="412"/>
    </row>
    <row r="195" spans="3:7" ht="18.75">
      <c r="C195" s="266"/>
      <c r="D195" s="152"/>
      <c r="E195" s="412"/>
      <c r="F195" s="412"/>
      <c r="G195" s="412"/>
    </row>
    <row r="196" spans="3:7" ht="18.75">
      <c r="C196" s="266"/>
      <c r="D196" s="152"/>
      <c r="E196" s="412"/>
      <c r="F196" s="412"/>
      <c r="G196" s="412"/>
    </row>
    <row r="197" spans="3:7" ht="18.75">
      <c r="C197" s="266"/>
      <c r="D197" s="152"/>
      <c r="E197" s="412"/>
      <c r="F197" s="412"/>
      <c r="G197" s="412"/>
    </row>
    <row r="198" spans="3:7" ht="18.75">
      <c r="C198" s="266"/>
      <c r="D198" s="152"/>
      <c r="E198" s="412"/>
      <c r="F198" s="412"/>
      <c r="G198" s="412"/>
    </row>
    <row r="199" spans="3:7" ht="18.75">
      <c r="C199" s="266"/>
      <c r="D199" s="152"/>
      <c r="E199" s="412"/>
      <c r="F199" s="412"/>
      <c r="G199" s="412"/>
    </row>
    <row r="200" spans="3:7" ht="18.75">
      <c r="C200" s="266"/>
      <c r="D200" s="152"/>
      <c r="E200" s="412"/>
      <c r="F200" s="412"/>
      <c r="G200" s="412"/>
    </row>
    <row r="201" spans="3:7" ht="18.75">
      <c r="C201" s="266"/>
      <c r="D201" s="152"/>
      <c r="E201" s="412"/>
      <c r="F201" s="412"/>
      <c r="G201" s="412"/>
    </row>
    <row r="202" spans="3:7" ht="18.75">
      <c r="C202" s="266"/>
      <c r="D202" s="152"/>
      <c r="E202" s="412"/>
      <c r="F202" s="412"/>
      <c r="G202" s="412"/>
    </row>
    <row r="203" spans="3:7" ht="18.75">
      <c r="C203" s="266"/>
      <c r="D203" s="152"/>
      <c r="E203" s="412"/>
      <c r="F203" s="412"/>
      <c r="G203" s="412"/>
    </row>
    <row r="204" spans="3:7" ht="18.75">
      <c r="C204" s="266"/>
      <c r="D204" s="152"/>
      <c r="E204" s="412"/>
      <c r="F204" s="412"/>
      <c r="G204" s="412"/>
    </row>
    <row r="205" spans="3:7" ht="18.75">
      <c r="C205" s="266"/>
      <c r="D205" s="152"/>
      <c r="E205" s="412"/>
      <c r="F205" s="412"/>
      <c r="G205" s="412"/>
    </row>
    <row r="206" ht="18.75">
      <c r="E206" s="404"/>
    </row>
    <row r="207" ht="18.75">
      <c r="E207" s="404"/>
    </row>
    <row r="208" ht="18.75">
      <c r="E208" s="404"/>
    </row>
    <row r="209" ht="18.75">
      <c r="E209" s="404"/>
    </row>
  </sheetData>
  <sheetProtection/>
  <mergeCells count="10">
    <mergeCell ref="N8:N9"/>
    <mergeCell ref="K1:N2"/>
    <mergeCell ref="C6:K6"/>
    <mergeCell ref="C8:C9"/>
    <mergeCell ref="D8:D9"/>
    <mergeCell ref="E8:E9"/>
    <mergeCell ref="F8:G8"/>
    <mergeCell ref="F1:H1"/>
    <mergeCell ref="I1:J1"/>
    <mergeCell ref="H8:K9"/>
  </mergeCells>
  <printOptions/>
  <pageMargins left="0.5118110236220472" right="0.5118110236220472" top="0.7480314960629921" bottom="0.7480314960629921" header="0.31496062992125984" footer="0.31496062992125984"/>
  <pageSetup fitToHeight="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78"/>
      <c r="E1" s="278"/>
      <c r="X1" s="278" t="s">
        <v>558</v>
      </c>
      <c r="Y1" s="281"/>
      <c r="Z1" s="281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76" t="s">
        <v>559</v>
      </c>
      <c r="B5" s="284"/>
      <c r="C5" s="284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1"/>
      <c r="AB67" s="262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1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1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1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1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04" t="s">
        <v>291</v>
      </c>
      <c r="G1" s="304"/>
    </row>
    <row r="2" spans="1:7" ht="15.75">
      <c r="A2" s="61"/>
      <c r="B2" s="61"/>
      <c r="C2" s="61"/>
      <c r="D2" s="61"/>
      <c r="E2" s="61"/>
      <c r="F2" s="304" t="s">
        <v>292</v>
      </c>
      <c r="G2" s="304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05" t="s">
        <v>531</v>
      </c>
      <c r="B9" s="305"/>
      <c r="C9" s="305"/>
      <c r="D9" s="305"/>
      <c r="E9" s="305"/>
      <c r="F9" s="305"/>
      <c r="G9" s="305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06" t="s">
        <v>296</v>
      </c>
      <c r="B11" s="307"/>
      <c r="C11" s="307"/>
      <c r="D11" s="307"/>
      <c r="E11" s="308"/>
      <c r="F11" s="312" t="s">
        <v>532</v>
      </c>
      <c r="G11" s="313"/>
      <c r="H11" s="64"/>
      <c r="I11" s="64"/>
    </row>
    <row r="12" spans="1:9" ht="78" customHeight="1" thickBot="1">
      <c r="A12" s="309"/>
      <c r="B12" s="310"/>
      <c r="C12" s="310"/>
      <c r="D12" s="310"/>
      <c r="E12" s="311"/>
      <c r="F12" s="133" t="s">
        <v>297</v>
      </c>
      <c r="G12" s="134" t="s">
        <v>298</v>
      </c>
      <c r="H12" s="64"/>
      <c r="I12" s="64"/>
    </row>
    <row r="13" spans="1:9" ht="18.75">
      <c r="A13" s="314" t="s">
        <v>299</v>
      </c>
      <c r="B13" s="315"/>
      <c r="C13" s="315"/>
      <c r="D13" s="315"/>
      <c r="E13" s="315"/>
      <c r="F13" s="315"/>
      <c r="G13" s="316"/>
      <c r="H13" s="64"/>
      <c r="I13" s="64"/>
    </row>
    <row r="14" spans="1:9" ht="34.5" customHeight="1">
      <c r="A14" s="288" t="s">
        <v>300</v>
      </c>
      <c r="B14" s="289"/>
      <c r="C14" s="289"/>
      <c r="D14" s="289"/>
      <c r="E14" s="290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288" t="s">
        <v>302</v>
      </c>
      <c r="B15" s="289"/>
      <c r="C15" s="289"/>
      <c r="D15" s="289"/>
      <c r="E15" s="290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288" t="s">
        <v>303</v>
      </c>
      <c r="B16" s="289"/>
      <c r="C16" s="289"/>
      <c r="D16" s="289"/>
      <c r="E16" s="289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288" t="s">
        <v>304</v>
      </c>
      <c r="B17" s="289"/>
      <c r="C17" s="289"/>
      <c r="D17" s="289"/>
      <c r="E17" s="290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288" t="s">
        <v>305</v>
      </c>
      <c r="B18" s="289"/>
      <c r="C18" s="289"/>
      <c r="D18" s="289"/>
      <c r="E18" s="290"/>
      <c r="F18" s="138">
        <v>100</v>
      </c>
      <c r="G18" s="139">
        <f>F18/2</f>
        <v>50</v>
      </c>
      <c r="H18" s="64"/>
      <c r="I18" s="64"/>
    </row>
    <row r="19" spans="1:9" ht="19.5" thickBot="1">
      <c r="A19" s="293" t="s">
        <v>306</v>
      </c>
      <c r="B19" s="294"/>
      <c r="C19" s="294"/>
      <c r="D19" s="294"/>
      <c r="E19" s="295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296" t="s">
        <v>307</v>
      </c>
      <c r="B20" s="297"/>
      <c r="C20" s="297"/>
      <c r="D20" s="297"/>
      <c r="E20" s="297"/>
      <c r="F20" s="297"/>
      <c r="G20" s="298"/>
      <c r="H20" s="64"/>
      <c r="I20" s="64"/>
    </row>
    <row r="21" spans="1:7" ht="95.25" customHeight="1">
      <c r="A21" s="299" t="s">
        <v>509</v>
      </c>
      <c r="B21" s="300"/>
      <c r="C21" s="300"/>
      <c r="D21" s="300"/>
      <c r="E21" s="301"/>
      <c r="F21" s="138">
        <v>240</v>
      </c>
      <c r="G21" s="139">
        <f>F21/2</f>
        <v>120</v>
      </c>
    </row>
    <row r="22" spans="1:7" ht="74.25" customHeight="1">
      <c r="A22" s="288" t="s">
        <v>510</v>
      </c>
      <c r="B22" s="289"/>
      <c r="C22" s="289"/>
      <c r="D22" s="289"/>
      <c r="E22" s="290"/>
      <c r="F22" s="143">
        <v>210</v>
      </c>
      <c r="G22" s="139">
        <f>F22/2</f>
        <v>105</v>
      </c>
    </row>
    <row r="23" spans="1:7" ht="100.5" customHeight="1">
      <c r="A23" s="288" t="s">
        <v>533</v>
      </c>
      <c r="B23" s="302"/>
      <c r="C23" s="302"/>
      <c r="D23" s="302"/>
      <c r="E23" s="303"/>
      <c r="F23" s="143">
        <v>570</v>
      </c>
      <c r="G23" s="139">
        <f>F23*20%</f>
        <v>114</v>
      </c>
    </row>
    <row r="24" spans="1:7" s="131" customFormat="1" ht="42.75" customHeight="1" thickBot="1">
      <c r="A24" s="291" t="s">
        <v>308</v>
      </c>
      <c r="B24" s="292"/>
      <c r="C24" s="292"/>
      <c r="D24" s="292"/>
      <c r="E24" s="292"/>
      <c r="F24" s="140">
        <f>F21+F22</f>
        <v>450</v>
      </c>
      <c r="G24" s="139">
        <f>G21+G22+G23</f>
        <v>339</v>
      </c>
    </row>
    <row r="25" spans="1:7" ht="19.5" thickBot="1">
      <c r="A25" s="285" t="s">
        <v>309</v>
      </c>
      <c r="B25" s="286"/>
      <c r="C25" s="286"/>
      <c r="D25" s="286"/>
      <c r="E25" s="287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05" t="s">
        <v>551</v>
      </c>
      <c r="B4" s="305"/>
      <c r="C4" s="305"/>
      <c r="D4" s="305"/>
      <c r="E4" s="305"/>
      <c r="F4" s="305"/>
      <c r="G4" s="305"/>
      <c r="H4" s="305"/>
      <c r="I4" s="305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27" t="s">
        <v>296</v>
      </c>
      <c r="B6" s="328"/>
      <c r="C6" s="328"/>
      <c r="D6" s="328"/>
      <c r="E6" s="328"/>
      <c r="F6" s="331" t="s">
        <v>552</v>
      </c>
      <c r="G6" s="331"/>
      <c r="H6" s="331" t="s">
        <v>553</v>
      </c>
      <c r="I6" s="332"/>
    </row>
    <row r="7" spans="1:9" s="148" customFormat="1" ht="72.75" customHeight="1" thickBot="1">
      <c r="A7" s="329"/>
      <c r="B7" s="330"/>
      <c r="C7" s="330"/>
      <c r="D7" s="330"/>
      <c r="E7" s="330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296" t="s">
        <v>299</v>
      </c>
      <c r="B8" s="297"/>
      <c r="C8" s="297"/>
      <c r="D8" s="297"/>
      <c r="E8" s="297"/>
      <c r="F8" s="297"/>
      <c r="G8" s="297"/>
      <c r="H8" s="297"/>
      <c r="I8" s="298"/>
    </row>
    <row r="9" spans="1:9" ht="22.5" customHeight="1">
      <c r="A9" s="288" t="s">
        <v>300</v>
      </c>
      <c r="B9" s="289"/>
      <c r="C9" s="289"/>
      <c r="D9" s="289"/>
      <c r="E9" s="290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25" t="s">
        <v>302</v>
      </c>
      <c r="B10" s="326"/>
      <c r="C10" s="326"/>
      <c r="D10" s="326"/>
      <c r="E10" s="326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20" t="s">
        <v>303</v>
      </c>
      <c r="B11" s="321"/>
      <c r="C11" s="321"/>
      <c r="D11" s="321"/>
      <c r="E11" s="321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20" t="s">
        <v>304</v>
      </c>
      <c r="B12" s="321"/>
      <c r="C12" s="321"/>
      <c r="D12" s="321"/>
      <c r="E12" s="321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20" t="s">
        <v>305</v>
      </c>
      <c r="B13" s="321"/>
      <c r="C13" s="321"/>
      <c r="D13" s="321"/>
      <c r="E13" s="321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293" t="s">
        <v>306</v>
      </c>
      <c r="B14" s="294"/>
      <c r="C14" s="294"/>
      <c r="D14" s="294"/>
      <c r="E14" s="295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22" t="s">
        <v>307</v>
      </c>
      <c r="B15" s="323"/>
      <c r="C15" s="323"/>
      <c r="D15" s="323"/>
      <c r="E15" s="323"/>
      <c r="F15" s="323"/>
      <c r="G15" s="323"/>
      <c r="H15" s="323"/>
      <c r="I15" s="324"/>
    </row>
    <row r="16" spans="1:9" ht="147.75" customHeight="1" thickBot="1">
      <c r="A16" s="299" t="s">
        <v>509</v>
      </c>
      <c r="B16" s="300"/>
      <c r="C16" s="300"/>
      <c r="D16" s="300"/>
      <c r="E16" s="301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288" t="s">
        <v>510</v>
      </c>
      <c r="B17" s="289"/>
      <c r="C17" s="289"/>
      <c r="D17" s="289"/>
      <c r="E17" s="290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288" t="s">
        <v>533</v>
      </c>
      <c r="B18" s="302"/>
      <c r="C18" s="302"/>
      <c r="D18" s="302"/>
      <c r="E18" s="303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293" t="s">
        <v>308</v>
      </c>
      <c r="B19" s="294"/>
      <c r="C19" s="294"/>
      <c r="D19" s="294"/>
      <c r="E19" s="295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17" t="s">
        <v>309</v>
      </c>
      <c r="B20" s="318"/>
      <c r="C20" s="318"/>
      <c r="D20" s="318"/>
      <c r="E20" s="319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282" t="s">
        <v>311</v>
      </c>
      <c r="C1" s="282"/>
    </row>
    <row r="2" spans="2:3" ht="15" customHeight="1">
      <c r="B2" s="282" t="s">
        <v>292</v>
      </c>
      <c r="C2" s="282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37" t="s">
        <v>554</v>
      </c>
      <c r="C6" s="338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279" t="s">
        <v>534</v>
      </c>
      <c r="B9" s="279"/>
      <c r="C9" s="279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36"/>
      <c r="N12" s="336"/>
      <c r="O12" s="336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39">
        <v>3</v>
      </c>
      <c r="B14" s="174" t="s">
        <v>336</v>
      </c>
      <c r="C14" s="341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40"/>
      <c r="B15" s="174" t="s">
        <v>316</v>
      </c>
      <c r="C15" s="342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33">
        <v>6</v>
      </c>
      <c r="B19" s="168" t="s">
        <v>329</v>
      </c>
      <c r="C19" s="334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33"/>
      <c r="B20" s="168" t="s">
        <v>316</v>
      </c>
      <c r="C20" s="335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282" t="s">
        <v>320</v>
      </c>
      <c r="C1" s="282"/>
    </row>
    <row r="3" spans="1:3" ht="46.5" customHeight="1">
      <c r="A3" s="279" t="s">
        <v>561</v>
      </c>
      <c r="B3" s="279"/>
      <c r="C3" s="279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43">
        <v>3</v>
      </c>
      <c r="B8" s="174" t="s">
        <v>329</v>
      </c>
      <c r="C8" s="345">
        <f>C7*0.46%</f>
        <v>3912.5976384</v>
      </c>
      <c r="D8" s="62"/>
      <c r="E8" s="64"/>
    </row>
    <row r="9" spans="1:5" ht="22.5" customHeight="1">
      <c r="A9" s="344"/>
      <c r="B9" s="174" t="s">
        <v>316</v>
      </c>
      <c r="C9" s="346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51">
        <v>6</v>
      </c>
      <c r="B13" s="168" t="s">
        <v>540</v>
      </c>
      <c r="C13" s="353">
        <f>C12*C6%</f>
        <v>4139.5283014272</v>
      </c>
      <c r="D13" s="62"/>
      <c r="E13" s="64"/>
    </row>
    <row r="14" spans="1:5" ht="18.75" customHeight="1">
      <c r="A14" s="352"/>
      <c r="B14" s="174" t="s">
        <v>316</v>
      </c>
      <c r="C14" s="354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39">
        <v>3</v>
      </c>
      <c r="B26" s="174" t="s">
        <v>540</v>
      </c>
      <c r="C26" s="341">
        <f>C25*0.55%</f>
        <v>4949.436012576</v>
      </c>
    </row>
    <row r="27" spans="1:3" ht="18.75">
      <c r="A27" s="340"/>
      <c r="B27" s="174" t="s">
        <v>316</v>
      </c>
      <c r="C27" s="342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47">
        <v>6</v>
      </c>
      <c r="B31" s="174" t="s">
        <v>544</v>
      </c>
      <c r="C31" s="349">
        <f>C30*C24%</f>
        <v>4396.179056115687</v>
      </c>
    </row>
    <row r="32" spans="1:3" ht="18.75">
      <c r="A32" s="348"/>
      <c r="B32" s="174" t="s">
        <v>316</v>
      </c>
      <c r="C32" s="350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114"/>
  <sheetViews>
    <sheetView tabSelected="1" view="pageBreakPreview" zoomScale="80" zoomScaleNormal="76" zoomScaleSheetLayoutView="80" workbookViewId="0" topLeftCell="B94">
      <selection activeCell="M45" sqref="M45"/>
    </sheetView>
  </sheetViews>
  <sheetFormatPr defaultColWidth="9.00390625" defaultRowHeight="12.75"/>
  <cols>
    <col min="1" max="1" width="0.875" style="56" hidden="1" customWidth="1"/>
    <col min="2" max="2" width="12.375" style="264" customWidth="1"/>
    <col min="3" max="3" width="34.25390625" style="87" customWidth="1"/>
    <col min="4" max="4" width="59.375" style="49" customWidth="1"/>
    <col min="5" max="5" width="0.12890625" style="56" hidden="1" customWidth="1"/>
    <col min="6" max="6" width="13.625" style="56" hidden="1" customWidth="1"/>
    <col min="7" max="7" width="0.12890625" style="56" hidden="1" customWidth="1"/>
    <col min="8" max="8" width="6.375" style="56" hidden="1" customWidth="1"/>
    <col min="9" max="9" width="11.125" style="56" hidden="1" customWidth="1"/>
    <col min="10" max="10" width="19.875" style="237" customWidth="1"/>
    <col min="11" max="11" width="19.875" style="273" customWidth="1"/>
    <col min="12" max="12" width="20.875" style="237" customWidth="1"/>
    <col min="13" max="16384" width="9.125" style="56" customWidth="1"/>
  </cols>
  <sheetData>
    <row r="1" spans="2:12" s="49" customFormat="1" ht="123.75" customHeight="1">
      <c r="B1" s="264"/>
      <c r="C1" s="87"/>
      <c r="D1" s="46" t="s">
        <v>388</v>
      </c>
      <c r="E1" s="282"/>
      <c r="F1" s="282"/>
      <c r="G1" s="283"/>
      <c r="H1" s="282"/>
      <c r="I1" s="282"/>
      <c r="J1" s="282" t="s">
        <v>733</v>
      </c>
      <c r="K1" s="282"/>
      <c r="L1" s="282"/>
    </row>
    <row r="2" spans="2:12" s="49" customFormat="1" ht="31.5" customHeight="1" hidden="1">
      <c r="B2" s="264"/>
      <c r="C2" s="87"/>
      <c r="D2" s="46"/>
      <c r="E2" s="260" t="s">
        <v>388</v>
      </c>
      <c r="F2" s="260"/>
      <c r="G2" s="260"/>
      <c r="H2" s="260"/>
      <c r="I2" s="260"/>
      <c r="J2" s="267"/>
      <c r="K2" s="271"/>
      <c r="L2" s="267"/>
    </row>
    <row r="3" spans="2:12" s="49" customFormat="1" ht="9.75" customHeight="1">
      <c r="B3" s="264"/>
      <c r="C3" s="87" t="s">
        <v>388</v>
      </c>
      <c r="D3" s="46"/>
      <c r="J3" s="268"/>
      <c r="K3" s="272"/>
      <c r="L3" s="268"/>
    </row>
    <row r="4" spans="2:12" s="49" customFormat="1" ht="15" customHeight="1" hidden="1">
      <c r="B4" s="264"/>
      <c r="C4" s="87"/>
      <c r="D4" s="46"/>
      <c r="J4" s="268"/>
      <c r="K4" s="272"/>
      <c r="L4" s="268"/>
    </row>
    <row r="5" spans="2:12" s="49" customFormat="1" ht="15" customHeight="1" hidden="1">
      <c r="B5" s="264"/>
      <c r="C5" s="87"/>
      <c r="D5" s="46"/>
      <c r="J5" s="268"/>
      <c r="K5" s="272"/>
      <c r="L5" s="268"/>
    </row>
    <row r="6" spans="2:12" s="49" customFormat="1" ht="36.75" customHeight="1">
      <c r="B6" s="279" t="s">
        <v>721</v>
      </c>
      <c r="C6" s="280"/>
      <c r="D6" s="280"/>
      <c r="E6" s="280"/>
      <c r="F6" s="280"/>
      <c r="G6" s="280"/>
      <c r="H6" s="280"/>
      <c r="I6" s="281"/>
      <c r="J6" s="281"/>
      <c r="K6" s="281"/>
      <c r="L6" s="281"/>
    </row>
    <row r="8" spans="3:12" ht="15.75">
      <c r="C8" s="265"/>
      <c r="E8" s="49"/>
      <c r="F8" s="49"/>
      <c r="G8" s="49"/>
      <c r="H8" s="49"/>
      <c r="I8" s="49"/>
      <c r="L8" s="269" t="s">
        <v>617</v>
      </c>
    </row>
    <row r="9" spans="2:12" ht="18.75" customHeight="1">
      <c r="B9" s="355" t="s">
        <v>577</v>
      </c>
      <c r="C9" s="355" t="s">
        <v>562</v>
      </c>
      <c r="D9" s="355" t="s">
        <v>563</v>
      </c>
      <c r="E9" s="356" t="s">
        <v>618</v>
      </c>
      <c r="F9" s="357"/>
      <c r="G9" s="358" t="s">
        <v>666</v>
      </c>
      <c r="H9" s="359"/>
      <c r="I9" s="360"/>
      <c r="J9" s="361"/>
      <c r="K9" s="442" t="s">
        <v>84</v>
      </c>
      <c r="L9" s="443" t="s">
        <v>722</v>
      </c>
    </row>
    <row r="10" spans="2:12" ht="78" customHeight="1">
      <c r="B10" s="363"/>
      <c r="C10" s="363"/>
      <c r="D10" s="363"/>
      <c r="E10" s="364" t="s">
        <v>564</v>
      </c>
      <c r="F10" s="364" t="s">
        <v>565</v>
      </c>
      <c r="G10" s="365"/>
      <c r="H10" s="366"/>
      <c r="I10" s="366"/>
      <c r="J10" s="367"/>
      <c r="K10" s="444"/>
      <c r="L10" s="445"/>
    </row>
    <row r="11" spans="2:12" ht="12.75">
      <c r="B11" s="368" t="s">
        <v>613</v>
      </c>
      <c r="C11" s="369" t="s">
        <v>578</v>
      </c>
      <c r="D11" s="38" t="s">
        <v>453</v>
      </c>
      <c r="E11" s="370" t="e">
        <f>F11-черн!Z9</f>
        <v>#REF!</v>
      </c>
      <c r="F11" s="370" t="e">
        <f>F12+F22+F34+#REF!+F37+F43+F49+F53+F56+#REF!+F17</f>
        <v>#REF!</v>
      </c>
      <c r="G11" s="362"/>
      <c r="H11" s="362"/>
      <c r="I11" s="362"/>
      <c r="J11" s="370">
        <f>J12+J17+J22+J34+J37+J43+J49+J53+J56</f>
        <v>101448.99</v>
      </c>
      <c r="K11" s="368" t="s">
        <v>793</v>
      </c>
      <c r="L11" s="370">
        <f>L12+L17+L22+L34+L37+L43+L49+L53+L56</f>
        <v>106533.61</v>
      </c>
    </row>
    <row r="12" spans="2:12" ht="12.75">
      <c r="B12" s="368" t="s">
        <v>614</v>
      </c>
      <c r="C12" s="369" t="s">
        <v>579</v>
      </c>
      <c r="D12" s="76" t="s">
        <v>525</v>
      </c>
      <c r="E12" s="370" t="e">
        <f>F12-черн!Z11</f>
        <v>#REF!</v>
      </c>
      <c r="F12" s="370" t="e">
        <f>F13</f>
        <v>#REF!</v>
      </c>
      <c r="G12" s="362"/>
      <c r="H12" s="362"/>
      <c r="I12" s="362"/>
      <c r="J12" s="370">
        <f>J13</f>
        <v>69160.16</v>
      </c>
      <c r="K12" s="368" t="s">
        <v>794</v>
      </c>
      <c r="L12" s="370">
        <f>L13</f>
        <v>73288.37</v>
      </c>
    </row>
    <row r="13" spans="2:12" ht="12.75">
      <c r="B13" s="368" t="s">
        <v>614</v>
      </c>
      <c r="C13" s="371" t="s">
        <v>616</v>
      </c>
      <c r="D13" s="38" t="s">
        <v>527</v>
      </c>
      <c r="E13" s="370" t="e">
        <f>F13-черн!Z14</f>
        <v>#REF!</v>
      </c>
      <c r="F13" s="370" t="e">
        <f>F14+F15+F16+#REF!</f>
        <v>#REF!</v>
      </c>
      <c r="G13" s="362"/>
      <c r="H13" s="362"/>
      <c r="I13" s="362"/>
      <c r="J13" s="370">
        <f>J14+J15+J16</f>
        <v>69160.16</v>
      </c>
      <c r="K13" s="368" t="s">
        <v>794</v>
      </c>
      <c r="L13" s="370">
        <f>L14+L15+L16</f>
        <v>73288.37</v>
      </c>
    </row>
    <row r="14" spans="2:12" ht="76.5">
      <c r="B14" s="368" t="s">
        <v>614</v>
      </c>
      <c r="C14" s="371" t="s">
        <v>580</v>
      </c>
      <c r="D14" s="372" t="s">
        <v>499</v>
      </c>
      <c r="E14" s="370" t="e">
        <f>F14-черн!Z15</f>
        <v>#REF!</v>
      </c>
      <c r="F14" s="373" t="e">
        <f>43625-F15-F16-#REF!</f>
        <v>#REF!</v>
      </c>
      <c r="G14" s="362"/>
      <c r="H14" s="362"/>
      <c r="I14" s="362"/>
      <c r="J14" s="373">
        <v>67970.16</v>
      </c>
      <c r="K14" s="446" t="s">
        <v>795</v>
      </c>
      <c r="L14" s="373">
        <v>72048.37</v>
      </c>
    </row>
    <row r="15" spans="2:12" ht="89.25">
      <c r="B15" s="368" t="s">
        <v>614</v>
      </c>
      <c r="C15" s="371" t="s">
        <v>581</v>
      </c>
      <c r="D15" s="374" t="s">
        <v>501</v>
      </c>
      <c r="E15" s="370">
        <f>F15-черн!Z16</f>
        <v>-50</v>
      </c>
      <c r="F15" s="373">
        <v>60</v>
      </c>
      <c r="G15" s="362"/>
      <c r="H15" s="362"/>
      <c r="I15" s="362"/>
      <c r="J15" s="373">
        <v>340</v>
      </c>
      <c r="K15" s="446" t="s">
        <v>796</v>
      </c>
      <c r="L15" s="373">
        <v>360</v>
      </c>
    </row>
    <row r="16" spans="2:12" ht="38.25">
      <c r="B16" s="368" t="s">
        <v>614</v>
      </c>
      <c r="C16" s="375" t="s">
        <v>582</v>
      </c>
      <c r="D16" s="376" t="s">
        <v>502</v>
      </c>
      <c r="E16" s="370">
        <f>F16-черн!Z17</f>
        <v>110</v>
      </c>
      <c r="F16" s="373">
        <v>110</v>
      </c>
      <c r="G16" s="362"/>
      <c r="H16" s="362"/>
      <c r="I16" s="362"/>
      <c r="J16" s="373">
        <v>850</v>
      </c>
      <c r="K16" s="446" t="s">
        <v>797</v>
      </c>
      <c r="L16" s="373">
        <v>880</v>
      </c>
    </row>
    <row r="17" spans="2:12" ht="25.5">
      <c r="B17" s="377" t="s">
        <v>614</v>
      </c>
      <c r="C17" s="364" t="s">
        <v>576</v>
      </c>
      <c r="D17" s="76" t="s">
        <v>575</v>
      </c>
      <c r="E17" s="378" t="e">
        <f>F17</f>
        <v>#REF!</v>
      </c>
      <c r="F17" s="378" t="e">
        <f>F18</f>
        <v>#REF!</v>
      </c>
      <c r="G17" s="379"/>
      <c r="H17" s="379"/>
      <c r="I17" s="379"/>
      <c r="J17" s="373">
        <f>J18</f>
        <v>9643.43</v>
      </c>
      <c r="K17" s="446" t="s">
        <v>798</v>
      </c>
      <c r="L17" s="373">
        <f>L18</f>
        <v>9584.939999999999</v>
      </c>
    </row>
    <row r="18" spans="2:12" ht="25.5">
      <c r="B18" s="380" t="s">
        <v>614</v>
      </c>
      <c r="C18" s="381" t="s">
        <v>573</v>
      </c>
      <c r="D18" s="38" t="s">
        <v>574</v>
      </c>
      <c r="E18" s="378" t="e">
        <f>F18</f>
        <v>#REF!</v>
      </c>
      <c r="F18" s="373" t="e">
        <f>F19+F20+F21+#REF!</f>
        <v>#REF!</v>
      </c>
      <c r="G18" s="362"/>
      <c r="H18" s="362"/>
      <c r="I18" s="362"/>
      <c r="J18" s="373">
        <f>J19+J20+J21</f>
        <v>9643.43</v>
      </c>
      <c r="K18" s="446" t="s">
        <v>798</v>
      </c>
      <c r="L18" s="373">
        <f>L19+L20+L21</f>
        <v>9584.939999999999</v>
      </c>
    </row>
    <row r="19" spans="2:12" ht="25.5">
      <c r="B19" s="368" t="s">
        <v>614</v>
      </c>
      <c r="C19" s="382" t="s">
        <v>567</v>
      </c>
      <c r="D19" s="38" t="s">
        <v>568</v>
      </c>
      <c r="E19" s="378">
        <f>F19</f>
        <v>1306</v>
      </c>
      <c r="F19" s="373">
        <v>1306</v>
      </c>
      <c r="G19" s="362"/>
      <c r="H19" s="362"/>
      <c r="I19" s="362"/>
      <c r="J19" s="373">
        <v>3600</v>
      </c>
      <c r="K19" s="446" t="s">
        <v>799</v>
      </c>
      <c r="L19" s="373">
        <v>3580</v>
      </c>
    </row>
    <row r="20" spans="2:18" ht="38.25">
      <c r="B20" s="368" t="s">
        <v>614</v>
      </c>
      <c r="C20" s="382" t="s">
        <v>569</v>
      </c>
      <c r="D20" s="38" t="s">
        <v>570</v>
      </c>
      <c r="E20" s="378">
        <f>F20</f>
        <v>53.8</v>
      </c>
      <c r="F20" s="373">
        <v>53.8</v>
      </c>
      <c r="G20" s="362"/>
      <c r="H20" s="362"/>
      <c r="I20" s="362"/>
      <c r="J20" s="373">
        <v>50</v>
      </c>
      <c r="K20" s="446" t="s">
        <v>800</v>
      </c>
      <c r="L20" s="373">
        <v>45</v>
      </c>
      <c r="R20" s="56" t="s">
        <v>388</v>
      </c>
    </row>
    <row r="21" spans="2:12" ht="38.25">
      <c r="B21" s="368" t="s">
        <v>614</v>
      </c>
      <c r="C21" s="382" t="s">
        <v>571</v>
      </c>
      <c r="D21" s="38" t="s">
        <v>572</v>
      </c>
      <c r="E21" s="378">
        <f>F21</f>
        <v>2062</v>
      </c>
      <c r="F21" s="373">
        <v>2062</v>
      </c>
      <c r="G21" s="362"/>
      <c r="H21" s="362"/>
      <c r="I21" s="362"/>
      <c r="J21" s="373">
        <v>5993.43</v>
      </c>
      <c r="K21" s="446" t="s">
        <v>801</v>
      </c>
      <c r="L21" s="373">
        <v>5959.94</v>
      </c>
    </row>
    <row r="22" spans="2:12" ht="12.75">
      <c r="B22" s="368" t="s">
        <v>614</v>
      </c>
      <c r="C22" s="369" t="s">
        <v>583</v>
      </c>
      <c r="D22" s="76" t="s">
        <v>528</v>
      </c>
      <c r="E22" s="373" t="e">
        <f>F22-черн!Z20</f>
        <v>#REF!</v>
      </c>
      <c r="F22" s="373" t="e">
        <f>F23+F28+F30</f>
        <v>#REF!</v>
      </c>
      <c r="G22" s="362"/>
      <c r="H22" s="362"/>
      <c r="I22" s="362"/>
      <c r="J22" s="373">
        <f>J23+J28+J30+J32</f>
        <v>9522.710000000001</v>
      </c>
      <c r="K22" s="446" t="s">
        <v>802</v>
      </c>
      <c r="L22" s="373">
        <f>L23+L28+L30+L32</f>
        <v>9915.5</v>
      </c>
    </row>
    <row r="23" spans="2:12" ht="25.5">
      <c r="B23" s="368" t="s">
        <v>614</v>
      </c>
      <c r="C23" s="369" t="s">
        <v>584</v>
      </c>
      <c r="D23" s="76" t="s">
        <v>529</v>
      </c>
      <c r="E23" s="373" t="e">
        <f>F23-черн!Z21</f>
        <v>#REF!</v>
      </c>
      <c r="F23" s="373" t="e">
        <f>F24+F26+#REF!</f>
        <v>#REF!</v>
      </c>
      <c r="G23" s="362"/>
      <c r="H23" s="362"/>
      <c r="I23" s="362"/>
      <c r="J23" s="373">
        <f>J24+J26</f>
        <v>8765.37</v>
      </c>
      <c r="K23" s="446" t="s">
        <v>803</v>
      </c>
      <c r="L23" s="373">
        <f>L24+L26</f>
        <v>9115.98</v>
      </c>
    </row>
    <row r="24" spans="2:12" ht="25.5">
      <c r="B24" s="368" t="s">
        <v>614</v>
      </c>
      <c r="C24" s="371" t="s">
        <v>585</v>
      </c>
      <c r="D24" s="38" t="s">
        <v>530</v>
      </c>
      <c r="E24" s="373" t="e">
        <f>F24-черн!Z22</f>
        <v>#REF!</v>
      </c>
      <c r="F24" s="373">
        <v>850</v>
      </c>
      <c r="G24" s="362"/>
      <c r="H24" s="362"/>
      <c r="I24" s="362"/>
      <c r="J24" s="373">
        <f>J25</f>
        <v>7052.81</v>
      </c>
      <c r="K24" s="446" t="s">
        <v>804</v>
      </c>
      <c r="L24" s="373">
        <f>L25</f>
        <v>7225.98</v>
      </c>
    </row>
    <row r="25" spans="2:12" ht="25.5">
      <c r="B25" s="368" t="s">
        <v>614</v>
      </c>
      <c r="C25" s="383" t="s">
        <v>586</v>
      </c>
      <c r="D25" s="38" t="s">
        <v>86</v>
      </c>
      <c r="E25" s="373" t="e">
        <f>F25-черн!Z23</f>
        <v>#REF!</v>
      </c>
      <c r="F25" s="373">
        <v>850</v>
      </c>
      <c r="G25" s="362"/>
      <c r="H25" s="362"/>
      <c r="I25" s="362"/>
      <c r="J25" s="373">
        <v>7052.81</v>
      </c>
      <c r="K25" s="446" t="s">
        <v>804</v>
      </c>
      <c r="L25" s="373">
        <v>7225.98</v>
      </c>
    </row>
    <row r="26" spans="2:12" ht="38.25">
      <c r="B26" s="377" t="s">
        <v>614</v>
      </c>
      <c r="C26" s="371" t="s">
        <v>587</v>
      </c>
      <c r="D26" s="38" t="s">
        <v>0</v>
      </c>
      <c r="E26" s="373" t="e">
        <f>F26-черн!Z25</f>
        <v>#REF!</v>
      </c>
      <c r="F26" s="373">
        <v>1660</v>
      </c>
      <c r="G26" s="362"/>
      <c r="H26" s="362"/>
      <c r="I26" s="362"/>
      <c r="J26" s="373">
        <v>1712.56</v>
      </c>
      <c r="K26" s="446" t="s">
        <v>805</v>
      </c>
      <c r="L26" s="373">
        <v>1890</v>
      </c>
    </row>
    <row r="27" spans="2:12" ht="51" customHeight="1">
      <c r="B27" s="380" t="s">
        <v>614</v>
      </c>
      <c r="C27" s="381" t="s">
        <v>588</v>
      </c>
      <c r="D27" s="384" t="s">
        <v>0</v>
      </c>
      <c r="E27" s="373" t="e">
        <f>F27-черн!Z26</f>
        <v>#REF!</v>
      </c>
      <c r="F27" s="373">
        <v>1650</v>
      </c>
      <c r="G27" s="362"/>
      <c r="H27" s="362"/>
      <c r="I27" s="362"/>
      <c r="J27" s="373">
        <v>1712.56</v>
      </c>
      <c r="K27" s="446" t="s">
        <v>805</v>
      </c>
      <c r="L27" s="373">
        <v>1890</v>
      </c>
    </row>
    <row r="28" spans="2:12" ht="12.75" hidden="1">
      <c r="B28" s="380"/>
      <c r="C28" s="369"/>
      <c r="D28" s="76"/>
      <c r="E28" s="373"/>
      <c r="F28" s="378"/>
      <c r="G28" s="362"/>
      <c r="H28" s="362"/>
      <c r="I28" s="362"/>
      <c r="J28" s="378"/>
      <c r="K28" s="447"/>
      <c r="L28" s="378"/>
    </row>
    <row r="29" spans="2:12" ht="12.75" hidden="1">
      <c r="B29" s="380"/>
      <c r="C29" s="371"/>
      <c r="D29" s="38"/>
      <c r="E29" s="373"/>
      <c r="F29" s="373"/>
      <c r="G29" s="362"/>
      <c r="H29" s="362"/>
      <c r="I29" s="362"/>
      <c r="J29" s="373"/>
      <c r="K29" s="446"/>
      <c r="L29" s="373"/>
    </row>
    <row r="30" spans="2:12" ht="12.75">
      <c r="B30" s="368" t="s">
        <v>614</v>
      </c>
      <c r="C30" s="369" t="s">
        <v>589</v>
      </c>
      <c r="D30" s="76" t="s">
        <v>2</v>
      </c>
      <c r="E30" s="373">
        <f>F30-черн!Z32</f>
        <v>92</v>
      </c>
      <c r="F30" s="378">
        <f>F31+F33</f>
        <v>106</v>
      </c>
      <c r="G30" s="362"/>
      <c r="H30" s="362"/>
      <c r="I30" s="362"/>
      <c r="J30" s="378">
        <v>1.14</v>
      </c>
      <c r="K30" s="447" t="s">
        <v>806</v>
      </c>
      <c r="L30" s="378">
        <v>1.18</v>
      </c>
    </row>
    <row r="31" spans="2:12" ht="12.75">
      <c r="B31" s="368" t="s">
        <v>614</v>
      </c>
      <c r="C31" s="383" t="s">
        <v>590</v>
      </c>
      <c r="D31" s="384" t="s">
        <v>2</v>
      </c>
      <c r="E31" s="373">
        <f>F31-черн!Z33</f>
        <v>106</v>
      </c>
      <c r="F31" s="373">
        <v>106</v>
      </c>
      <c r="G31" s="362"/>
      <c r="H31" s="362"/>
      <c r="I31" s="362"/>
      <c r="J31" s="373">
        <v>1.14</v>
      </c>
      <c r="K31" s="446" t="s">
        <v>806</v>
      </c>
      <c r="L31" s="373">
        <v>1.18</v>
      </c>
    </row>
    <row r="32" spans="2:12" ht="25.5">
      <c r="B32" s="368" t="s">
        <v>614</v>
      </c>
      <c r="C32" s="385" t="s">
        <v>624</v>
      </c>
      <c r="D32" s="386" t="s">
        <v>622</v>
      </c>
      <c r="E32" s="373"/>
      <c r="F32" s="373"/>
      <c r="G32" s="362"/>
      <c r="H32" s="362"/>
      <c r="I32" s="362"/>
      <c r="J32" s="378">
        <f>J33</f>
        <v>756.2</v>
      </c>
      <c r="K32" s="447" t="s">
        <v>807</v>
      </c>
      <c r="L32" s="378">
        <f>L33</f>
        <v>798.34</v>
      </c>
    </row>
    <row r="33" spans="2:12" ht="25.5">
      <c r="B33" s="368" t="s">
        <v>614</v>
      </c>
      <c r="C33" s="383" t="s">
        <v>625</v>
      </c>
      <c r="D33" s="384" t="s">
        <v>623</v>
      </c>
      <c r="E33" s="373">
        <f>F33-черн!Z34</f>
        <v>-2282.2</v>
      </c>
      <c r="F33" s="373"/>
      <c r="G33" s="362"/>
      <c r="H33" s="362"/>
      <c r="I33" s="362"/>
      <c r="J33" s="373">
        <v>756.2</v>
      </c>
      <c r="K33" s="446" t="s">
        <v>807</v>
      </c>
      <c r="L33" s="373">
        <v>798.34</v>
      </c>
    </row>
    <row r="34" spans="2:12" ht="12.75">
      <c r="B34" s="368" t="s">
        <v>614</v>
      </c>
      <c r="C34" s="369" t="s">
        <v>591</v>
      </c>
      <c r="D34" s="76" t="s">
        <v>3</v>
      </c>
      <c r="E34" s="373">
        <f>F34-черн!Z35</f>
        <v>0</v>
      </c>
      <c r="F34" s="378">
        <v>2282.2</v>
      </c>
      <c r="G34" s="362"/>
      <c r="H34" s="362"/>
      <c r="I34" s="362"/>
      <c r="J34" s="378">
        <f>J35</f>
        <v>9339.02</v>
      </c>
      <c r="K34" s="447" t="s">
        <v>808</v>
      </c>
      <c r="L34" s="378">
        <f>L35</f>
        <v>9805.97</v>
      </c>
    </row>
    <row r="35" spans="2:12" ht="12.75">
      <c r="B35" s="368" t="s">
        <v>614</v>
      </c>
      <c r="C35" s="369" t="s">
        <v>592</v>
      </c>
      <c r="D35" s="76" t="s">
        <v>4</v>
      </c>
      <c r="E35" s="373">
        <f>F35-черн!Z36</f>
        <v>0</v>
      </c>
      <c r="F35" s="378">
        <v>2282.2</v>
      </c>
      <c r="G35" s="362"/>
      <c r="H35" s="362"/>
      <c r="I35" s="362"/>
      <c r="J35" s="378">
        <f>J36</f>
        <v>9339.02</v>
      </c>
      <c r="K35" s="447" t="s">
        <v>808</v>
      </c>
      <c r="L35" s="378">
        <f>L36</f>
        <v>9805.97</v>
      </c>
    </row>
    <row r="36" spans="2:12" ht="25.5">
      <c r="B36" s="368" t="s">
        <v>614</v>
      </c>
      <c r="C36" s="371" t="s">
        <v>593</v>
      </c>
      <c r="D36" s="38" t="s">
        <v>5</v>
      </c>
      <c r="E36" s="373">
        <f>F36-черн!Z37</f>
        <v>2282.2</v>
      </c>
      <c r="F36" s="373">
        <v>2282.2</v>
      </c>
      <c r="G36" s="362"/>
      <c r="H36" s="362"/>
      <c r="I36" s="362"/>
      <c r="J36" s="373">
        <v>9339.02</v>
      </c>
      <c r="K36" s="446" t="s">
        <v>808</v>
      </c>
      <c r="L36" s="373">
        <v>9805.97</v>
      </c>
    </row>
    <row r="37" spans="2:12" ht="12.75">
      <c r="B37" s="368" t="s">
        <v>613</v>
      </c>
      <c r="C37" s="369" t="s">
        <v>594</v>
      </c>
      <c r="D37" s="76" t="s">
        <v>377</v>
      </c>
      <c r="E37" s="373" t="e">
        <f>F37-черн!Z44</f>
        <v>#REF!</v>
      </c>
      <c r="F37" s="373" t="e">
        <f>F38+F40</f>
        <v>#REF!</v>
      </c>
      <c r="G37" s="362"/>
      <c r="H37" s="362"/>
      <c r="I37" s="362"/>
      <c r="J37" s="373">
        <f>J38+J40</f>
        <v>1751</v>
      </c>
      <c r="K37" s="446" t="s">
        <v>740</v>
      </c>
      <c r="L37" s="373">
        <f>L38+L40</f>
        <v>1807.03</v>
      </c>
    </row>
    <row r="38" spans="2:12" ht="25.5">
      <c r="B38" s="368" t="s">
        <v>614</v>
      </c>
      <c r="C38" s="371" t="s">
        <v>595</v>
      </c>
      <c r="D38" s="38" t="s">
        <v>378</v>
      </c>
      <c r="E38" s="373" t="e">
        <f>F38-черн!Z45</f>
        <v>#REF!</v>
      </c>
      <c r="F38" s="373">
        <v>1540</v>
      </c>
      <c r="G38" s="362"/>
      <c r="H38" s="362"/>
      <c r="I38" s="362"/>
      <c r="J38" s="373">
        <f>J39</f>
        <v>1686</v>
      </c>
      <c r="K38" s="446" t="s">
        <v>740</v>
      </c>
      <c r="L38" s="373">
        <f>L39</f>
        <v>1742.03</v>
      </c>
    </row>
    <row r="39" spans="2:12" ht="38.25">
      <c r="B39" s="368" t="s">
        <v>614</v>
      </c>
      <c r="C39" s="371" t="s">
        <v>596</v>
      </c>
      <c r="D39" s="38" t="s">
        <v>379</v>
      </c>
      <c r="E39" s="373" t="e">
        <f>F39-черн!Z46</f>
        <v>#REF!</v>
      </c>
      <c r="F39" s="373">
        <v>1540</v>
      </c>
      <c r="G39" s="362"/>
      <c r="H39" s="362"/>
      <c r="I39" s="362"/>
      <c r="J39" s="373">
        <v>1686</v>
      </c>
      <c r="K39" s="446" t="s">
        <v>740</v>
      </c>
      <c r="L39" s="373">
        <v>1742.03</v>
      </c>
    </row>
    <row r="40" spans="2:12" ht="25.5">
      <c r="B40" s="368" t="s">
        <v>566</v>
      </c>
      <c r="C40" s="371" t="s">
        <v>597</v>
      </c>
      <c r="D40" s="38" t="s">
        <v>380</v>
      </c>
      <c r="E40" s="373" t="e">
        <f>F40-черн!Z47</f>
        <v>#REF!</v>
      </c>
      <c r="F40" s="373" t="e">
        <f>F41+#REF!</f>
        <v>#REF!</v>
      </c>
      <c r="G40" s="362"/>
      <c r="H40" s="362"/>
      <c r="I40" s="362"/>
      <c r="J40" s="373">
        <f>J41</f>
        <v>65</v>
      </c>
      <c r="K40" s="446" t="s">
        <v>767</v>
      </c>
      <c r="L40" s="373">
        <f>L41</f>
        <v>65</v>
      </c>
    </row>
    <row r="41" spans="2:12" ht="51">
      <c r="B41" s="368" t="s">
        <v>566</v>
      </c>
      <c r="C41" s="387" t="s">
        <v>598</v>
      </c>
      <c r="D41" s="38" t="s">
        <v>109</v>
      </c>
      <c r="E41" s="373" t="e">
        <f>F41-черн!Z48</f>
        <v>#REF!</v>
      </c>
      <c r="F41" s="373">
        <f>F42</f>
        <v>230</v>
      </c>
      <c r="G41" s="362"/>
      <c r="H41" s="362"/>
      <c r="I41" s="362"/>
      <c r="J41" s="373">
        <f>J42</f>
        <v>65</v>
      </c>
      <c r="K41" s="446" t="s">
        <v>767</v>
      </c>
      <c r="L41" s="373">
        <f>L42</f>
        <v>65</v>
      </c>
    </row>
    <row r="42" spans="2:12" ht="51">
      <c r="B42" s="368" t="s">
        <v>566</v>
      </c>
      <c r="C42" s="387" t="s">
        <v>599</v>
      </c>
      <c r="D42" s="38" t="s">
        <v>108</v>
      </c>
      <c r="E42" s="373" t="e">
        <f>F42-черн!Z49</f>
        <v>#REF!</v>
      </c>
      <c r="F42" s="373">
        <v>230</v>
      </c>
      <c r="G42" s="362"/>
      <c r="H42" s="362"/>
      <c r="I42" s="362"/>
      <c r="J42" s="373">
        <v>65</v>
      </c>
      <c r="K42" s="446" t="s">
        <v>767</v>
      </c>
      <c r="L42" s="373">
        <v>65</v>
      </c>
    </row>
    <row r="43" spans="2:12" ht="40.5" customHeight="1">
      <c r="B43" s="368" t="s">
        <v>566</v>
      </c>
      <c r="C43" s="369" t="s">
        <v>600</v>
      </c>
      <c r="D43" s="76" t="s">
        <v>382</v>
      </c>
      <c r="E43" s="373" t="e">
        <f>F43-черн!Z59</f>
        <v>#REF!</v>
      </c>
      <c r="F43" s="373">
        <f>F44</f>
        <v>1533</v>
      </c>
      <c r="G43" s="362"/>
      <c r="H43" s="362"/>
      <c r="I43" s="362"/>
      <c r="J43" s="373">
        <f>J44</f>
        <v>1393.59</v>
      </c>
      <c r="K43" s="446" t="s">
        <v>809</v>
      </c>
      <c r="L43" s="373">
        <f>L44</f>
        <v>1470</v>
      </c>
    </row>
    <row r="44" spans="2:12" ht="63.75">
      <c r="B44" s="368" t="s">
        <v>566</v>
      </c>
      <c r="C44" s="369" t="s">
        <v>601</v>
      </c>
      <c r="D44" s="76" t="s">
        <v>96</v>
      </c>
      <c r="E44" s="373" t="e">
        <f>F44-черн!Z60</f>
        <v>#REF!</v>
      </c>
      <c r="F44" s="373">
        <f>F45+F47</f>
        <v>1533</v>
      </c>
      <c r="G44" s="362" t="s">
        <v>388</v>
      </c>
      <c r="H44" s="362"/>
      <c r="I44" s="362"/>
      <c r="J44" s="373">
        <f>J46+J48</f>
        <v>1393.59</v>
      </c>
      <c r="K44" s="446" t="s">
        <v>809</v>
      </c>
      <c r="L44" s="373">
        <f>L46+L48</f>
        <v>1470</v>
      </c>
    </row>
    <row r="45" spans="2:12" ht="51">
      <c r="B45" s="368" t="s">
        <v>566</v>
      </c>
      <c r="C45" s="369" t="s">
        <v>602</v>
      </c>
      <c r="D45" s="76" t="s">
        <v>383</v>
      </c>
      <c r="E45" s="373" t="e">
        <f>F45-черн!Z61</f>
        <v>#REF!</v>
      </c>
      <c r="F45" s="373">
        <v>1378</v>
      </c>
      <c r="G45" s="362"/>
      <c r="H45" s="362"/>
      <c r="I45" s="362"/>
      <c r="J45" s="373">
        <f>J46</f>
        <v>1393.59</v>
      </c>
      <c r="K45" s="446" t="s">
        <v>809</v>
      </c>
      <c r="L45" s="373">
        <f>L46</f>
        <v>1470</v>
      </c>
    </row>
    <row r="46" spans="2:12" ht="63.75">
      <c r="B46" s="368" t="s">
        <v>566</v>
      </c>
      <c r="C46" s="388" t="s">
        <v>647</v>
      </c>
      <c r="D46" s="38" t="s">
        <v>166</v>
      </c>
      <c r="E46" s="373" t="e">
        <f>F46-черн!Z62</f>
        <v>#REF!</v>
      </c>
      <c r="F46" s="373">
        <v>1378</v>
      </c>
      <c r="G46" s="362"/>
      <c r="H46" s="362"/>
      <c r="I46" s="362"/>
      <c r="J46" s="373">
        <v>1393.59</v>
      </c>
      <c r="K46" s="446" t="s">
        <v>809</v>
      </c>
      <c r="L46" s="373">
        <v>1470</v>
      </c>
    </row>
    <row r="47" spans="2:12" ht="63.75" hidden="1">
      <c r="B47" s="368" t="s">
        <v>566</v>
      </c>
      <c r="C47" s="369" t="s">
        <v>604</v>
      </c>
      <c r="D47" s="76" t="s">
        <v>97</v>
      </c>
      <c r="E47" s="373" t="e">
        <f>F47-черн!Z65</f>
        <v>#REF!</v>
      </c>
      <c r="F47" s="373">
        <v>155</v>
      </c>
      <c r="G47" s="362"/>
      <c r="H47" s="362"/>
      <c r="I47" s="362"/>
      <c r="J47" s="373"/>
      <c r="K47" s="446"/>
      <c r="L47" s="373"/>
    </row>
    <row r="48" spans="2:12" ht="51" hidden="1">
      <c r="B48" s="368" t="s">
        <v>566</v>
      </c>
      <c r="C48" s="371" t="s">
        <v>603</v>
      </c>
      <c r="D48" s="38" t="s">
        <v>98</v>
      </c>
      <c r="E48" s="373">
        <f>F48-черн!Z66</f>
        <v>-102.19999999999999</v>
      </c>
      <c r="F48" s="373">
        <v>155</v>
      </c>
      <c r="G48" s="362"/>
      <c r="H48" s="362"/>
      <c r="I48" s="362"/>
      <c r="J48" s="373"/>
      <c r="K48" s="446"/>
      <c r="L48" s="373"/>
    </row>
    <row r="49" spans="2:12" ht="12.75">
      <c r="B49" s="368">
        <v>498</v>
      </c>
      <c r="C49" s="369" t="s">
        <v>605</v>
      </c>
      <c r="D49" s="76" t="s">
        <v>37</v>
      </c>
      <c r="E49" s="373" t="e">
        <f>F49-черн!Z67</f>
        <v>#REF!</v>
      </c>
      <c r="F49" s="373" t="e">
        <f>F50</f>
        <v>#REF!</v>
      </c>
      <c r="G49" s="362"/>
      <c r="H49" s="362"/>
      <c r="I49" s="362"/>
      <c r="J49" s="373">
        <f>J50</f>
        <v>37.08</v>
      </c>
      <c r="K49" s="446" t="s">
        <v>810</v>
      </c>
      <c r="L49" s="373">
        <f>L50</f>
        <v>38.8</v>
      </c>
    </row>
    <row r="50" spans="2:12" ht="12.75">
      <c r="B50" s="368">
        <v>498</v>
      </c>
      <c r="C50" s="371" t="s">
        <v>606</v>
      </c>
      <c r="D50" s="38" t="s">
        <v>38</v>
      </c>
      <c r="E50" s="373" t="e">
        <f>F50-черн!Z68</f>
        <v>#REF!</v>
      </c>
      <c r="F50" s="373" t="e">
        <f>F51+#REF!+#REF!+F52</f>
        <v>#REF!</v>
      </c>
      <c r="G50" s="362"/>
      <c r="H50" s="362"/>
      <c r="I50" s="362"/>
      <c r="J50" s="373">
        <f>J51+J52</f>
        <v>37.08</v>
      </c>
      <c r="K50" s="446" t="s">
        <v>810</v>
      </c>
      <c r="L50" s="373">
        <f>L51+L52</f>
        <v>38.8</v>
      </c>
    </row>
    <row r="51" spans="2:12" ht="25.5">
      <c r="B51" s="368">
        <v>498</v>
      </c>
      <c r="C51" s="371" t="s">
        <v>615</v>
      </c>
      <c r="D51" s="38" t="s">
        <v>169</v>
      </c>
      <c r="E51" s="373">
        <f>F51-черн!Z69</f>
        <v>127.5</v>
      </c>
      <c r="F51" s="373">
        <v>129</v>
      </c>
      <c r="G51" s="362"/>
      <c r="H51" s="362"/>
      <c r="I51" s="362"/>
      <c r="J51" s="373">
        <v>16.38</v>
      </c>
      <c r="K51" s="446" t="s">
        <v>811</v>
      </c>
      <c r="L51" s="373">
        <v>18.1</v>
      </c>
    </row>
    <row r="52" spans="2:12" ht="12.75">
      <c r="B52" s="368">
        <v>498</v>
      </c>
      <c r="C52" s="381" t="s">
        <v>632</v>
      </c>
      <c r="D52" s="389" t="s">
        <v>512</v>
      </c>
      <c r="E52" s="373" t="e">
        <f>F52-черн!Z72</f>
        <v>#REF!</v>
      </c>
      <c r="F52" s="373">
        <v>125</v>
      </c>
      <c r="G52" s="362"/>
      <c r="H52" s="362"/>
      <c r="I52" s="362"/>
      <c r="J52" s="373">
        <v>20.7</v>
      </c>
      <c r="K52" s="446" t="s">
        <v>812</v>
      </c>
      <c r="L52" s="373">
        <v>20.7</v>
      </c>
    </row>
    <row r="53" spans="2:12" ht="25.5">
      <c r="B53" s="368" t="s">
        <v>566</v>
      </c>
      <c r="C53" s="369" t="s">
        <v>607</v>
      </c>
      <c r="D53" s="76" t="s">
        <v>39</v>
      </c>
      <c r="E53" s="373" t="e">
        <f>F53-черн!Z73</f>
        <v>#REF!</v>
      </c>
      <c r="F53" s="373">
        <v>266</v>
      </c>
      <c r="G53" s="362"/>
      <c r="H53" s="362"/>
      <c r="I53" s="362"/>
      <c r="J53" s="373">
        <f>J54</f>
        <v>72</v>
      </c>
      <c r="K53" s="446" t="s">
        <v>813</v>
      </c>
      <c r="L53" s="373">
        <f>L54</f>
        <v>75</v>
      </c>
    </row>
    <row r="54" spans="2:12" ht="25.5">
      <c r="B54" s="368" t="s">
        <v>566</v>
      </c>
      <c r="C54" s="369" t="s">
        <v>608</v>
      </c>
      <c r="D54" s="76" t="s">
        <v>44</v>
      </c>
      <c r="E54" s="373" t="e">
        <f>F54-черн!Z77</f>
        <v>#REF!</v>
      </c>
      <c r="F54" s="373">
        <v>266</v>
      </c>
      <c r="G54" s="362"/>
      <c r="H54" s="362"/>
      <c r="I54" s="362"/>
      <c r="J54" s="373">
        <f>J55</f>
        <v>72</v>
      </c>
      <c r="K54" s="446" t="s">
        <v>813</v>
      </c>
      <c r="L54" s="373">
        <f>L55</f>
        <v>75</v>
      </c>
    </row>
    <row r="55" spans="2:12" ht="25.5">
      <c r="B55" s="368" t="s">
        <v>566</v>
      </c>
      <c r="C55" s="371" t="s">
        <v>609</v>
      </c>
      <c r="D55" s="38" t="s">
        <v>172</v>
      </c>
      <c r="E55" s="373">
        <f>F55-черн!Z78</f>
        <v>-3414</v>
      </c>
      <c r="F55" s="373">
        <v>266</v>
      </c>
      <c r="G55" s="362"/>
      <c r="H55" s="362"/>
      <c r="I55" s="362"/>
      <c r="J55" s="373">
        <v>72</v>
      </c>
      <c r="K55" s="446" t="s">
        <v>814</v>
      </c>
      <c r="L55" s="373">
        <v>75</v>
      </c>
    </row>
    <row r="56" spans="2:12" ht="12.75">
      <c r="B56" s="368" t="s">
        <v>566</v>
      </c>
      <c r="C56" s="369" t="s">
        <v>610</v>
      </c>
      <c r="D56" s="76" t="s">
        <v>47</v>
      </c>
      <c r="E56" s="373" t="e">
        <f>F56-черн!Z83</f>
        <v>#REF!</v>
      </c>
      <c r="F56" s="373" t="e">
        <f>#REF!+#REF!+#REF!+#REF!+#REF!</f>
        <v>#REF!</v>
      </c>
      <c r="G56" s="362"/>
      <c r="H56" s="362"/>
      <c r="I56" s="362"/>
      <c r="J56" s="373">
        <f>J57+J72+J74+J77</f>
        <v>530</v>
      </c>
      <c r="K56" s="446" t="s">
        <v>817</v>
      </c>
      <c r="L56" s="373">
        <f>L57+L72+L74+L77</f>
        <v>548</v>
      </c>
    </row>
    <row r="57" spans="2:12" ht="25.5">
      <c r="B57" s="368" t="s">
        <v>613</v>
      </c>
      <c r="C57" s="371" t="s">
        <v>690</v>
      </c>
      <c r="D57" s="38" t="s">
        <v>688</v>
      </c>
      <c r="E57" s="373"/>
      <c r="F57" s="373"/>
      <c r="G57" s="362"/>
      <c r="H57" s="362"/>
      <c r="I57" s="362"/>
      <c r="J57" s="373">
        <f>J58+J60+J61+J63+J65+J67+J69+J71</f>
        <v>179</v>
      </c>
      <c r="K57" s="446" t="s">
        <v>818</v>
      </c>
      <c r="L57" s="373">
        <v>190</v>
      </c>
    </row>
    <row r="58" spans="2:12" ht="38.25">
      <c r="B58" s="368" t="s">
        <v>613</v>
      </c>
      <c r="C58" s="371" t="s">
        <v>691</v>
      </c>
      <c r="D58" s="38" t="s">
        <v>689</v>
      </c>
      <c r="E58" s="373"/>
      <c r="F58" s="373"/>
      <c r="G58" s="362"/>
      <c r="H58" s="362"/>
      <c r="I58" s="362"/>
      <c r="J58" s="373">
        <f>J59</f>
        <v>16</v>
      </c>
      <c r="K58" s="446" t="s">
        <v>819</v>
      </c>
      <c r="L58" s="373">
        <v>17</v>
      </c>
    </row>
    <row r="59" spans="2:12" ht="63.75">
      <c r="B59" s="368" t="s">
        <v>613</v>
      </c>
      <c r="C59" s="371" t="s">
        <v>692</v>
      </c>
      <c r="D59" s="374" t="s">
        <v>669</v>
      </c>
      <c r="E59" s="373"/>
      <c r="F59" s="373"/>
      <c r="G59" s="362"/>
      <c r="H59" s="362"/>
      <c r="I59" s="362"/>
      <c r="J59" s="373">
        <v>16</v>
      </c>
      <c r="K59" s="446" t="s">
        <v>815</v>
      </c>
      <c r="L59" s="373">
        <v>17</v>
      </c>
    </row>
    <row r="60" spans="2:12" ht="63.75">
      <c r="B60" s="368" t="s">
        <v>613</v>
      </c>
      <c r="C60" s="371" t="s">
        <v>693</v>
      </c>
      <c r="D60" s="38" t="s">
        <v>670</v>
      </c>
      <c r="E60" s="373"/>
      <c r="F60" s="373"/>
      <c r="G60" s="362"/>
      <c r="H60" s="362"/>
      <c r="I60" s="362"/>
      <c r="J60" s="373">
        <f>J61</f>
        <v>19</v>
      </c>
      <c r="K60" s="446" t="s">
        <v>820</v>
      </c>
      <c r="L60" s="373">
        <f>L61</f>
        <v>20</v>
      </c>
    </row>
    <row r="61" spans="2:12" ht="76.5">
      <c r="B61" s="368" t="s">
        <v>613</v>
      </c>
      <c r="C61" s="371" t="s">
        <v>694</v>
      </c>
      <c r="D61" s="374" t="s">
        <v>671</v>
      </c>
      <c r="E61" s="373"/>
      <c r="F61" s="373"/>
      <c r="G61" s="362"/>
      <c r="H61" s="362"/>
      <c r="I61" s="362"/>
      <c r="J61" s="373">
        <v>19</v>
      </c>
      <c r="K61" s="446" t="s">
        <v>820</v>
      </c>
      <c r="L61" s="373">
        <v>20</v>
      </c>
    </row>
    <row r="62" spans="2:12" ht="38.25">
      <c r="B62" s="368" t="s">
        <v>613</v>
      </c>
      <c r="C62" s="371" t="s">
        <v>695</v>
      </c>
      <c r="D62" s="38" t="s">
        <v>672</v>
      </c>
      <c r="E62" s="373"/>
      <c r="F62" s="373"/>
      <c r="G62" s="362"/>
      <c r="H62" s="362"/>
      <c r="I62" s="362"/>
      <c r="J62" s="373">
        <f>J63</f>
        <v>6</v>
      </c>
      <c r="K62" s="446" t="s">
        <v>816</v>
      </c>
      <c r="L62" s="373">
        <f>L63</f>
        <v>8</v>
      </c>
    </row>
    <row r="63" spans="2:12" ht="63.75">
      <c r="B63" s="368" t="s">
        <v>613</v>
      </c>
      <c r="C63" s="371" t="s">
        <v>696</v>
      </c>
      <c r="D63" s="374" t="s">
        <v>673</v>
      </c>
      <c r="E63" s="373"/>
      <c r="F63" s="373"/>
      <c r="G63" s="362"/>
      <c r="H63" s="362"/>
      <c r="I63" s="362"/>
      <c r="J63" s="373">
        <v>6</v>
      </c>
      <c r="K63" s="446" t="s">
        <v>816</v>
      </c>
      <c r="L63" s="373">
        <v>8</v>
      </c>
    </row>
    <row r="64" spans="2:12" ht="63.75">
      <c r="B64" s="368" t="s">
        <v>613</v>
      </c>
      <c r="C64" s="371" t="s">
        <v>697</v>
      </c>
      <c r="D64" s="38" t="s">
        <v>674</v>
      </c>
      <c r="E64" s="373"/>
      <c r="F64" s="373"/>
      <c r="G64" s="362"/>
      <c r="H64" s="362"/>
      <c r="I64" s="362"/>
      <c r="J64" s="373">
        <f>J65</f>
        <v>16</v>
      </c>
      <c r="K64" s="446" t="s">
        <v>815</v>
      </c>
      <c r="L64" s="373">
        <f>L65</f>
        <v>16</v>
      </c>
    </row>
    <row r="65" spans="2:12" ht="76.5">
      <c r="B65" s="368" t="s">
        <v>613</v>
      </c>
      <c r="C65" s="371" t="s">
        <v>698</v>
      </c>
      <c r="D65" s="374" t="s">
        <v>675</v>
      </c>
      <c r="E65" s="373"/>
      <c r="F65" s="373"/>
      <c r="G65" s="362"/>
      <c r="H65" s="362"/>
      <c r="I65" s="362"/>
      <c r="J65" s="373">
        <v>16</v>
      </c>
      <c r="K65" s="446" t="s">
        <v>815</v>
      </c>
      <c r="L65" s="373">
        <v>16</v>
      </c>
    </row>
    <row r="66" spans="2:12" ht="51">
      <c r="B66" s="368" t="s">
        <v>613</v>
      </c>
      <c r="C66" s="371" t="s">
        <v>699</v>
      </c>
      <c r="D66" s="38" t="s">
        <v>676</v>
      </c>
      <c r="E66" s="373"/>
      <c r="F66" s="373"/>
      <c r="G66" s="362"/>
      <c r="H66" s="362"/>
      <c r="I66" s="362"/>
      <c r="J66" s="373">
        <f>J67</f>
        <v>5</v>
      </c>
      <c r="K66" s="446" t="s">
        <v>743</v>
      </c>
      <c r="L66" s="373">
        <f>L67</f>
        <v>6</v>
      </c>
    </row>
    <row r="67" spans="2:12" ht="89.25">
      <c r="B67" s="368" t="s">
        <v>613</v>
      </c>
      <c r="C67" s="371" t="s">
        <v>700</v>
      </c>
      <c r="D67" s="374" t="s">
        <v>677</v>
      </c>
      <c r="E67" s="373"/>
      <c r="F67" s="373"/>
      <c r="G67" s="362"/>
      <c r="H67" s="362"/>
      <c r="I67" s="362"/>
      <c r="J67" s="373">
        <v>5</v>
      </c>
      <c r="K67" s="446" t="s">
        <v>743</v>
      </c>
      <c r="L67" s="373">
        <v>6</v>
      </c>
    </row>
    <row r="68" spans="2:12" ht="51">
      <c r="B68" s="368" t="s">
        <v>613</v>
      </c>
      <c r="C68" s="371" t="s">
        <v>701</v>
      </c>
      <c r="D68" s="38" t="s">
        <v>678</v>
      </c>
      <c r="E68" s="373"/>
      <c r="F68" s="373"/>
      <c r="G68" s="362"/>
      <c r="H68" s="362"/>
      <c r="I68" s="362"/>
      <c r="J68" s="373">
        <f>J69</f>
        <v>18</v>
      </c>
      <c r="K68" s="446" t="s">
        <v>742</v>
      </c>
      <c r="L68" s="373">
        <f>L69</f>
        <v>21</v>
      </c>
    </row>
    <row r="69" spans="2:12" ht="63.75">
      <c r="B69" s="368" t="s">
        <v>613</v>
      </c>
      <c r="C69" s="371" t="s">
        <v>702</v>
      </c>
      <c r="D69" s="374" t="s">
        <v>679</v>
      </c>
      <c r="E69" s="373"/>
      <c r="F69" s="373"/>
      <c r="G69" s="362"/>
      <c r="H69" s="362"/>
      <c r="I69" s="362"/>
      <c r="J69" s="373">
        <v>18</v>
      </c>
      <c r="K69" s="446" t="s">
        <v>742</v>
      </c>
      <c r="L69" s="373">
        <v>21</v>
      </c>
    </row>
    <row r="70" spans="2:12" ht="51">
      <c r="B70" s="368" t="s">
        <v>613</v>
      </c>
      <c r="C70" s="371" t="s">
        <v>703</v>
      </c>
      <c r="D70" s="38" t="s">
        <v>680</v>
      </c>
      <c r="E70" s="373"/>
      <c r="F70" s="373"/>
      <c r="G70" s="362"/>
      <c r="H70" s="362"/>
      <c r="I70" s="362"/>
      <c r="J70" s="373">
        <f>J71</f>
        <v>80</v>
      </c>
      <c r="K70" s="446" t="s">
        <v>821</v>
      </c>
      <c r="L70" s="373">
        <f>L71</f>
        <v>82</v>
      </c>
    </row>
    <row r="71" spans="2:12" ht="76.5">
      <c r="B71" s="368" t="s">
        <v>613</v>
      </c>
      <c r="C71" s="371" t="s">
        <v>704</v>
      </c>
      <c r="D71" s="374" t="s">
        <v>681</v>
      </c>
      <c r="E71" s="373"/>
      <c r="F71" s="373"/>
      <c r="G71" s="362"/>
      <c r="H71" s="362"/>
      <c r="I71" s="362"/>
      <c r="J71" s="373">
        <v>80</v>
      </c>
      <c r="K71" s="446" t="s">
        <v>821</v>
      </c>
      <c r="L71" s="373">
        <v>82</v>
      </c>
    </row>
    <row r="72" spans="2:12" ht="25.5">
      <c r="B72" s="368" t="s">
        <v>613</v>
      </c>
      <c r="C72" s="371" t="s">
        <v>705</v>
      </c>
      <c r="D72" s="38" t="s">
        <v>682</v>
      </c>
      <c r="E72" s="373"/>
      <c r="F72" s="373"/>
      <c r="G72" s="362"/>
      <c r="H72" s="362"/>
      <c r="I72" s="362"/>
      <c r="J72" s="373">
        <f>J73</f>
        <v>91</v>
      </c>
      <c r="K72" s="446" t="s">
        <v>822</v>
      </c>
      <c r="L72" s="373">
        <f>L73</f>
        <v>93</v>
      </c>
    </row>
    <row r="73" spans="2:19" ht="51">
      <c r="B73" s="368" t="s">
        <v>613</v>
      </c>
      <c r="C73" s="371" t="s">
        <v>706</v>
      </c>
      <c r="D73" s="38" t="s">
        <v>667</v>
      </c>
      <c r="E73" s="373"/>
      <c r="F73" s="373"/>
      <c r="G73" s="362"/>
      <c r="H73" s="362"/>
      <c r="I73" s="362"/>
      <c r="J73" s="373">
        <v>91</v>
      </c>
      <c r="K73" s="446" t="s">
        <v>822</v>
      </c>
      <c r="L73" s="373">
        <v>93</v>
      </c>
      <c r="S73" s="56" t="s">
        <v>388</v>
      </c>
    </row>
    <row r="74" spans="2:12" ht="12.75">
      <c r="B74" s="368" t="s">
        <v>613</v>
      </c>
      <c r="C74" s="371" t="s">
        <v>707</v>
      </c>
      <c r="D74" s="38" t="s">
        <v>683</v>
      </c>
      <c r="E74" s="373"/>
      <c r="F74" s="373"/>
      <c r="G74" s="362"/>
      <c r="H74" s="362"/>
      <c r="I74" s="362"/>
      <c r="J74" s="373">
        <f>J75</f>
        <v>120</v>
      </c>
      <c r="K74" s="446" t="s">
        <v>748</v>
      </c>
      <c r="L74" s="373">
        <f>L75</f>
        <v>122</v>
      </c>
    </row>
    <row r="75" spans="2:12" ht="51">
      <c r="B75" s="368" t="s">
        <v>613</v>
      </c>
      <c r="C75" s="371" t="s">
        <v>708</v>
      </c>
      <c r="D75" s="38" t="s">
        <v>684</v>
      </c>
      <c r="E75" s="373"/>
      <c r="F75" s="373"/>
      <c r="G75" s="362"/>
      <c r="H75" s="362"/>
      <c r="I75" s="362"/>
      <c r="J75" s="373">
        <f>J76</f>
        <v>120</v>
      </c>
      <c r="K75" s="446" t="s">
        <v>748</v>
      </c>
      <c r="L75" s="373">
        <f>L76</f>
        <v>122</v>
      </c>
    </row>
    <row r="76" spans="2:12" ht="51">
      <c r="B76" s="368" t="s">
        <v>613</v>
      </c>
      <c r="C76" s="371" t="s">
        <v>709</v>
      </c>
      <c r="D76" s="38" t="s">
        <v>685</v>
      </c>
      <c r="E76" s="373"/>
      <c r="F76" s="373"/>
      <c r="G76" s="362"/>
      <c r="H76" s="362"/>
      <c r="I76" s="362"/>
      <c r="J76" s="373">
        <v>120</v>
      </c>
      <c r="K76" s="446" t="s">
        <v>748</v>
      </c>
      <c r="L76" s="373">
        <v>122</v>
      </c>
    </row>
    <row r="77" spans="2:12" ht="12.75">
      <c r="B77" s="368" t="s">
        <v>613</v>
      </c>
      <c r="C77" s="371" t="s">
        <v>710</v>
      </c>
      <c r="D77" s="38" t="s">
        <v>686</v>
      </c>
      <c r="E77" s="373"/>
      <c r="F77" s="373"/>
      <c r="G77" s="362"/>
      <c r="H77" s="362"/>
      <c r="I77" s="362"/>
      <c r="J77" s="373">
        <f>J78</f>
        <v>140</v>
      </c>
      <c r="K77" s="446" t="s">
        <v>749</v>
      </c>
      <c r="L77" s="373">
        <f>L78</f>
        <v>143</v>
      </c>
    </row>
    <row r="78" spans="2:12" ht="89.25">
      <c r="B78" s="368" t="s">
        <v>613</v>
      </c>
      <c r="C78" s="371" t="s">
        <v>711</v>
      </c>
      <c r="D78" s="374" t="s">
        <v>687</v>
      </c>
      <c r="E78" s="373"/>
      <c r="F78" s="373"/>
      <c r="G78" s="362"/>
      <c r="H78" s="362"/>
      <c r="I78" s="362"/>
      <c r="J78" s="373">
        <v>140</v>
      </c>
      <c r="K78" s="446" t="s">
        <v>749</v>
      </c>
      <c r="L78" s="373">
        <v>143</v>
      </c>
    </row>
    <row r="79" spans="2:12" ht="12.75">
      <c r="B79" s="368" t="s">
        <v>566</v>
      </c>
      <c r="C79" s="369" t="s">
        <v>611</v>
      </c>
      <c r="D79" s="76" t="s">
        <v>76</v>
      </c>
      <c r="E79" s="373" t="e">
        <f>F79-'[1]черн'!Z106</f>
        <v>#REF!</v>
      </c>
      <c r="F79" s="373" t="e">
        <f>F80</f>
        <v>#REF!</v>
      </c>
      <c r="G79" s="362"/>
      <c r="H79" s="362"/>
      <c r="I79" s="362"/>
      <c r="J79" s="373">
        <f>J80</f>
        <v>454299.5</v>
      </c>
      <c r="K79" s="446" t="s">
        <v>823</v>
      </c>
      <c r="L79" s="373">
        <f>L80</f>
        <v>551894</v>
      </c>
    </row>
    <row r="80" spans="2:12" ht="25.5">
      <c r="B80" s="368" t="s">
        <v>566</v>
      </c>
      <c r="C80" s="369" t="s">
        <v>612</v>
      </c>
      <c r="D80" s="76" t="s">
        <v>77</v>
      </c>
      <c r="E80" s="373" t="e">
        <f>F80-'[1]черн'!Z107</f>
        <v>#REF!</v>
      </c>
      <c r="F80" s="373" t="e">
        <f>F81+F84+F100+#REF!</f>
        <v>#REF!</v>
      </c>
      <c r="G80" s="362"/>
      <c r="H80" s="362"/>
      <c r="I80" s="362"/>
      <c r="J80" s="373">
        <f>J81+J84+J99+J108</f>
        <v>454299.5</v>
      </c>
      <c r="K80" s="446" t="s">
        <v>823</v>
      </c>
      <c r="L80" s="373">
        <f>L81+L84+L99+L108</f>
        <v>551894</v>
      </c>
    </row>
    <row r="81" spans="2:12" ht="25.5">
      <c r="B81" s="368" t="s">
        <v>566</v>
      </c>
      <c r="C81" s="369" t="s">
        <v>648</v>
      </c>
      <c r="D81" s="76" t="s">
        <v>78</v>
      </c>
      <c r="E81" s="373" t="e">
        <f>F81-'[1]черн'!Z108</f>
        <v>#REF!</v>
      </c>
      <c r="F81" s="373">
        <f>F82</f>
        <v>136746.2</v>
      </c>
      <c r="G81" s="362"/>
      <c r="H81" s="362"/>
      <c r="I81" s="362"/>
      <c r="J81" s="373">
        <f>J82</f>
        <v>194259.3</v>
      </c>
      <c r="K81" s="446" t="s">
        <v>824</v>
      </c>
      <c r="L81" s="373">
        <f>L82</f>
        <v>194259.3</v>
      </c>
    </row>
    <row r="82" spans="2:12" ht="12.75">
      <c r="B82" s="368" t="s">
        <v>566</v>
      </c>
      <c r="C82" s="369" t="s">
        <v>650</v>
      </c>
      <c r="D82" s="38" t="s">
        <v>79</v>
      </c>
      <c r="E82" s="373" t="e">
        <f>F82-'[1]черн'!Z109</f>
        <v>#REF!</v>
      </c>
      <c r="F82" s="390">
        <f>F83</f>
        <v>136746.2</v>
      </c>
      <c r="G82" s="391"/>
      <c r="H82" s="392"/>
      <c r="I82" s="392"/>
      <c r="J82" s="373">
        <f>J83</f>
        <v>194259.3</v>
      </c>
      <c r="K82" s="446" t="s">
        <v>824</v>
      </c>
      <c r="L82" s="373">
        <f>L83</f>
        <v>194259.3</v>
      </c>
    </row>
    <row r="83" spans="2:12" ht="25.5">
      <c r="B83" s="368" t="s">
        <v>566</v>
      </c>
      <c r="C83" s="371" t="s">
        <v>649</v>
      </c>
      <c r="D83" s="38" t="s">
        <v>80</v>
      </c>
      <c r="E83" s="373">
        <f>F83-'[1]черн'!Z110</f>
        <v>123316.70000000001</v>
      </c>
      <c r="F83" s="390">
        <v>136746.2</v>
      </c>
      <c r="G83" s="391"/>
      <c r="H83" s="392"/>
      <c r="I83" s="393"/>
      <c r="J83" s="373">
        <v>194259.3</v>
      </c>
      <c r="K83" s="446" t="s">
        <v>824</v>
      </c>
      <c r="L83" s="373">
        <v>194259.3</v>
      </c>
    </row>
    <row r="84" spans="2:12" ht="25.5">
      <c r="B84" s="368" t="s">
        <v>566</v>
      </c>
      <c r="C84" s="394" t="s">
        <v>651</v>
      </c>
      <c r="D84" s="395" t="s">
        <v>83</v>
      </c>
      <c r="E84" s="373" t="e">
        <f>F84-'[1]черн'!Z113</f>
        <v>#REF!</v>
      </c>
      <c r="F84" s="390" t="e">
        <f>#REF!+#REF!</f>
        <v>#REF!</v>
      </c>
      <c r="G84" s="391"/>
      <c r="H84" s="392"/>
      <c r="I84" s="392"/>
      <c r="J84" s="373">
        <f>J87+J89+J91+J93+J97</f>
        <v>25191.199999999997</v>
      </c>
      <c r="K84" s="446" t="s">
        <v>825</v>
      </c>
      <c r="L84" s="373">
        <f>L85+L87+L89+L91+L93+L97</f>
        <v>26478.1</v>
      </c>
    </row>
    <row r="85" spans="2:12" ht="38.25">
      <c r="B85" s="368" t="s">
        <v>566</v>
      </c>
      <c r="C85" s="371" t="s">
        <v>633</v>
      </c>
      <c r="D85" s="38" t="s">
        <v>621</v>
      </c>
      <c r="E85" s="373"/>
      <c r="F85" s="373"/>
      <c r="G85" s="396"/>
      <c r="H85" s="396"/>
      <c r="I85" s="396"/>
      <c r="J85" s="373">
        <v>0</v>
      </c>
      <c r="K85" s="446" t="s">
        <v>826</v>
      </c>
      <c r="L85" s="373">
        <v>732.6</v>
      </c>
    </row>
    <row r="86" spans="2:12" ht="38.25">
      <c r="B86" s="368" t="s">
        <v>566</v>
      </c>
      <c r="C86" s="371" t="s">
        <v>634</v>
      </c>
      <c r="D86" s="38" t="s">
        <v>620</v>
      </c>
      <c r="E86" s="373"/>
      <c r="F86" s="373"/>
      <c r="G86" s="396"/>
      <c r="H86" s="396"/>
      <c r="I86" s="396"/>
      <c r="J86" s="373">
        <v>0</v>
      </c>
      <c r="K86" s="446" t="s">
        <v>826</v>
      </c>
      <c r="L86" s="373">
        <v>732.6</v>
      </c>
    </row>
    <row r="87" spans="2:12" ht="38.25">
      <c r="B87" s="368" t="s">
        <v>566</v>
      </c>
      <c r="C87" s="371" t="s">
        <v>716</v>
      </c>
      <c r="D87" s="38" t="s">
        <v>712</v>
      </c>
      <c r="E87" s="373"/>
      <c r="F87" s="373"/>
      <c r="G87" s="396"/>
      <c r="H87" s="396"/>
      <c r="I87" s="396"/>
      <c r="J87" s="373">
        <f>J88</f>
        <v>17494.6</v>
      </c>
      <c r="K87" s="446" t="s">
        <v>827</v>
      </c>
      <c r="L87" s="373">
        <f>L88</f>
        <v>17885.1</v>
      </c>
    </row>
    <row r="88" spans="2:12" ht="51">
      <c r="B88" s="368" t="s">
        <v>714</v>
      </c>
      <c r="C88" s="371" t="s">
        <v>715</v>
      </c>
      <c r="D88" s="38" t="s">
        <v>713</v>
      </c>
      <c r="E88" s="373"/>
      <c r="F88" s="373"/>
      <c r="G88" s="396"/>
      <c r="H88" s="396"/>
      <c r="I88" s="396"/>
      <c r="J88" s="373">
        <f>14218.5+3276.1</f>
        <v>17494.6</v>
      </c>
      <c r="K88" s="446" t="s">
        <v>827</v>
      </c>
      <c r="L88" s="373">
        <f>14609+3276.1</f>
        <v>17885.1</v>
      </c>
    </row>
    <row r="89" spans="2:12" ht="38.25">
      <c r="B89" s="368" t="s">
        <v>566</v>
      </c>
      <c r="C89" s="381" t="s">
        <v>637</v>
      </c>
      <c r="D89" s="38" t="s">
        <v>635</v>
      </c>
      <c r="E89" s="373"/>
      <c r="F89" s="373"/>
      <c r="G89" s="396"/>
      <c r="H89" s="396"/>
      <c r="I89" s="396"/>
      <c r="J89" s="373">
        <f>J90</f>
        <v>577.1</v>
      </c>
      <c r="K89" s="446" t="s">
        <v>767</v>
      </c>
      <c r="L89" s="373">
        <f>L90</f>
        <v>577.1</v>
      </c>
    </row>
    <row r="90" spans="2:12" ht="51">
      <c r="B90" s="368" t="s">
        <v>566</v>
      </c>
      <c r="C90" s="381" t="s">
        <v>638</v>
      </c>
      <c r="D90" s="38" t="s">
        <v>636</v>
      </c>
      <c r="E90" s="373"/>
      <c r="F90" s="373"/>
      <c r="G90" s="396"/>
      <c r="H90" s="396"/>
      <c r="I90" s="396"/>
      <c r="J90" s="373">
        <v>577.1</v>
      </c>
      <c r="K90" s="446" t="s">
        <v>767</v>
      </c>
      <c r="L90" s="373">
        <v>577.1</v>
      </c>
    </row>
    <row r="91" spans="2:12" ht="25.5">
      <c r="B91" s="368" t="s">
        <v>566</v>
      </c>
      <c r="C91" s="381" t="s">
        <v>641</v>
      </c>
      <c r="D91" s="38" t="s">
        <v>639</v>
      </c>
      <c r="E91" s="373"/>
      <c r="F91" s="373"/>
      <c r="G91" s="396"/>
      <c r="H91" s="396"/>
      <c r="I91" s="396"/>
      <c r="J91" s="373">
        <v>1549</v>
      </c>
      <c r="K91" s="446" t="s">
        <v>828</v>
      </c>
      <c r="L91" s="373">
        <f>L92</f>
        <v>1564.4</v>
      </c>
    </row>
    <row r="92" spans="2:12" ht="25.5">
      <c r="B92" s="368" t="s">
        <v>566</v>
      </c>
      <c r="C92" s="381" t="s">
        <v>642</v>
      </c>
      <c r="D92" s="38" t="s">
        <v>640</v>
      </c>
      <c r="E92" s="373"/>
      <c r="F92" s="373"/>
      <c r="G92" s="396"/>
      <c r="H92" s="396"/>
      <c r="I92" s="396"/>
      <c r="J92" s="373">
        <v>1549</v>
      </c>
      <c r="K92" s="446" t="s">
        <v>828</v>
      </c>
      <c r="L92" s="373">
        <v>1564.4</v>
      </c>
    </row>
    <row r="93" spans="2:12" ht="12.75">
      <c r="B93" s="368" t="s">
        <v>566</v>
      </c>
      <c r="C93" s="381" t="s">
        <v>665</v>
      </c>
      <c r="D93" s="38" t="s">
        <v>664</v>
      </c>
      <c r="E93" s="373"/>
      <c r="F93" s="373"/>
      <c r="G93" s="396"/>
      <c r="H93" s="396"/>
      <c r="I93" s="396"/>
      <c r="J93" s="373">
        <f>66.2</f>
        <v>66.2</v>
      </c>
      <c r="K93" s="446" t="s">
        <v>829</v>
      </c>
      <c r="L93" s="373">
        <v>66.2</v>
      </c>
    </row>
    <row r="94" spans="2:12" ht="25.5">
      <c r="B94" s="368" t="s">
        <v>566</v>
      </c>
      <c r="C94" s="381" t="s">
        <v>663</v>
      </c>
      <c r="D94" s="38" t="s">
        <v>662</v>
      </c>
      <c r="E94" s="373"/>
      <c r="F94" s="373"/>
      <c r="G94" s="396"/>
      <c r="H94" s="396"/>
      <c r="I94" s="396"/>
      <c r="J94" s="373">
        <f>J93</f>
        <v>66.2</v>
      </c>
      <c r="K94" s="446" t="s">
        <v>829</v>
      </c>
      <c r="L94" s="373">
        <v>66.2</v>
      </c>
    </row>
    <row r="95" spans="2:12" ht="25.5">
      <c r="B95" s="368" t="s">
        <v>566</v>
      </c>
      <c r="C95" s="380" t="s">
        <v>735</v>
      </c>
      <c r="D95" s="38" t="s">
        <v>736</v>
      </c>
      <c r="E95" s="373"/>
      <c r="F95" s="373"/>
      <c r="G95" s="396"/>
      <c r="H95" s="396"/>
      <c r="I95" s="396"/>
      <c r="J95" s="373">
        <v>0</v>
      </c>
      <c r="K95" s="446" t="s">
        <v>830</v>
      </c>
      <c r="L95" s="373">
        <v>0</v>
      </c>
    </row>
    <row r="96" spans="2:12" ht="25.5">
      <c r="B96" s="368" t="s">
        <v>566</v>
      </c>
      <c r="C96" s="380" t="s">
        <v>737</v>
      </c>
      <c r="D96" s="38" t="s">
        <v>738</v>
      </c>
      <c r="E96" s="373"/>
      <c r="F96" s="373"/>
      <c r="G96" s="396"/>
      <c r="H96" s="396"/>
      <c r="I96" s="396"/>
      <c r="J96" s="373">
        <v>0</v>
      </c>
      <c r="K96" s="446" t="s">
        <v>830</v>
      </c>
      <c r="L96" s="373">
        <v>0</v>
      </c>
    </row>
    <row r="97" spans="2:12" ht="12.75">
      <c r="B97" s="368" t="s">
        <v>566</v>
      </c>
      <c r="C97" s="371" t="s">
        <v>646</v>
      </c>
      <c r="D97" s="38" t="s">
        <v>466</v>
      </c>
      <c r="E97" s="373"/>
      <c r="F97" s="373"/>
      <c r="G97" s="396"/>
      <c r="H97" s="396"/>
      <c r="I97" s="396"/>
      <c r="J97" s="373">
        <f>3018.4+19.8+1710.2+755.9</f>
        <v>5504.3</v>
      </c>
      <c r="K97" s="446" t="s">
        <v>831</v>
      </c>
      <c r="L97" s="373">
        <f>3018.4+19.8+1778.3+836.2</f>
        <v>5652.7</v>
      </c>
    </row>
    <row r="98" spans="2:12" ht="12.75">
      <c r="B98" s="368" t="s">
        <v>566</v>
      </c>
      <c r="C98" s="371" t="s">
        <v>645</v>
      </c>
      <c r="D98" s="38" t="s">
        <v>467</v>
      </c>
      <c r="E98" s="373"/>
      <c r="F98" s="373"/>
      <c r="G98" s="396"/>
      <c r="H98" s="396"/>
      <c r="I98" s="396"/>
      <c r="J98" s="373">
        <f>J97</f>
        <v>5504.3</v>
      </c>
      <c r="K98" s="446" t="s">
        <v>831</v>
      </c>
      <c r="L98" s="373">
        <f>L97</f>
        <v>5652.7</v>
      </c>
    </row>
    <row r="99" spans="2:12" ht="12.75">
      <c r="B99" s="368" t="s">
        <v>566</v>
      </c>
      <c r="C99" s="371" t="s">
        <v>644</v>
      </c>
      <c r="D99" s="76" t="s">
        <v>626</v>
      </c>
      <c r="E99" s="373" t="e">
        <f>F99-'[1]черн'!Z151</f>
        <v>#VALUE!</v>
      </c>
      <c r="F99" s="373">
        <f>3620.7+665.7</f>
        <v>4286.4</v>
      </c>
      <c r="G99" s="362"/>
      <c r="H99" s="362"/>
      <c r="I99" s="362"/>
      <c r="J99" s="373">
        <f>J100+J102+J104</f>
        <v>139340.4</v>
      </c>
      <c r="K99" s="446" t="s">
        <v>832</v>
      </c>
      <c r="L99" s="373">
        <f>L100+L102+L104+L106</f>
        <v>305341.8</v>
      </c>
    </row>
    <row r="100" spans="2:12" ht="25.5">
      <c r="B100" s="368" t="s">
        <v>566</v>
      </c>
      <c r="C100" s="371" t="s">
        <v>661</v>
      </c>
      <c r="D100" s="38" t="s">
        <v>627</v>
      </c>
      <c r="E100" s="373" t="e">
        <f>F100-'[1]черн'!Z152</f>
        <v>#REF!</v>
      </c>
      <c r="F100" s="373" t="e">
        <f>#REF!+#REF!+#REF!+#REF!+#REF!</f>
        <v>#REF!</v>
      </c>
      <c r="G100" s="362"/>
      <c r="H100" s="362"/>
      <c r="I100" s="362"/>
      <c r="J100" s="373">
        <f>J101</f>
        <v>137229.5</v>
      </c>
      <c r="K100" s="446" t="s">
        <v>833</v>
      </c>
      <c r="L100" s="373">
        <f>L101</f>
        <v>298872.7</v>
      </c>
    </row>
    <row r="101" spans="2:12" ht="25.5">
      <c r="B101" s="368" t="s">
        <v>566</v>
      </c>
      <c r="C101" s="371" t="s">
        <v>643</v>
      </c>
      <c r="D101" s="38" t="s">
        <v>408</v>
      </c>
      <c r="E101" s="373" t="e">
        <f>F101-'[1]черн'!Y153</f>
        <v>#VALUE!</v>
      </c>
      <c r="F101" s="373" t="s">
        <v>388</v>
      </c>
      <c r="G101" s="362"/>
      <c r="H101" s="362"/>
      <c r="I101" s="362"/>
      <c r="J101" s="373">
        <v>137229.5</v>
      </c>
      <c r="K101" s="446" t="s">
        <v>833</v>
      </c>
      <c r="L101" s="373">
        <v>298872.7</v>
      </c>
    </row>
    <row r="102" spans="2:12" ht="51">
      <c r="B102" s="368" t="s">
        <v>566</v>
      </c>
      <c r="C102" s="371" t="s">
        <v>652</v>
      </c>
      <c r="D102" s="38" t="s">
        <v>628</v>
      </c>
      <c r="E102" s="373" t="e">
        <f>F102-'[1]черн'!Y155</f>
        <v>#VALUE!</v>
      </c>
      <c r="F102" s="373"/>
      <c r="G102" s="362"/>
      <c r="H102" s="362"/>
      <c r="I102" s="362"/>
      <c r="J102" s="373">
        <v>2107.8</v>
      </c>
      <c r="K102" s="446" t="s">
        <v>787</v>
      </c>
      <c r="L102" s="373">
        <v>2107.8</v>
      </c>
    </row>
    <row r="103" spans="2:12" ht="63.75">
      <c r="B103" s="368" t="s">
        <v>566</v>
      </c>
      <c r="C103" s="371" t="s">
        <v>653</v>
      </c>
      <c r="D103" s="38" t="s">
        <v>629</v>
      </c>
      <c r="E103" s="373" t="e">
        <f>F103-'[1]черн'!Y156</f>
        <v>#REF!</v>
      </c>
      <c r="F103" s="373"/>
      <c r="G103" s="362"/>
      <c r="H103" s="362"/>
      <c r="I103" s="362"/>
      <c r="J103" s="373">
        <v>2107.8</v>
      </c>
      <c r="K103" s="446" t="s">
        <v>787</v>
      </c>
      <c r="L103" s="373">
        <v>2107.8</v>
      </c>
    </row>
    <row r="104" spans="2:12" ht="51">
      <c r="B104" s="368" t="s">
        <v>566</v>
      </c>
      <c r="C104" s="397" t="s">
        <v>654</v>
      </c>
      <c r="D104" s="38" t="s">
        <v>631</v>
      </c>
      <c r="E104" s="373"/>
      <c r="F104" s="373"/>
      <c r="G104" s="362"/>
      <c r="H104" s="362"/>
      <c r="I104" s="362"/>
      <c r="J104" s="373">
        <v>3.1</v>
      </c>
      <c r="K104" s="446" t="s">
        <v>834</v>
      </c>
      <c r="L104" s="373">
        <v>2.7</v>
      </c>
    </row>
    <row r="105" spans="2:12" ht="51">
      <c r="B105" s="368" t="s">
        <v>566</v>
      </c>
      <c r="C105" s="397" t="s">
        <v>655</v>
      </c>
      <c r="D105" s="38" t="s">
        <v>630</v>
      </c>
      <c r="E105" s="373"/>
      <c r="F105" s="373"/>
      <c r="G105" s="362"/>
      <c r="H105" s="362"/>
      <c r="I105" s="362"/>
      <c r="J105" s="373">
        <v>3.1</v>
      </c>
      <c r="K105" s="446" t="s">
        <v>834</v>
      </c>
      <c r="L105" s="373">
        <v>2.7</v>
      </c>
    </row>
    <row r="106" spans="2:12" ht="63.75">
      <c r="B106" s="368" t="s">
        <v>566</v>
      </c>
      <c r="C106" s="397" t="s">
        <v>725</v>
      </c>
      <c r="D106" s="38" t="s">
        <v>724</v>
      </c>
      <c r="E106" s="373"/>
      <c r="F106" s="373"/>
      <c r="G106" s="362"/>
      <c r="H106" s="362"/>
      <c r="I106" s="362"/>
      <c r="J106" s="373"/>
      <c r="K106" s="446" t="s">
        <v>767</v>
      </c>
      <c r="L106" s="373">
        <v>4358.6</v>
      </c>
    </row>
    <row r="107" spans="2:12" ht="53.25" customHeight="1">
      <c r="B107" s="368"/>
      <c r="C107" s="397" t="s">
        <v>726</v>
      </c>
      <c r="D107" s="38" t="s">
        <v>723</v>
      </c>
      <c r="E107" s="373"/>
      <c r="F107" s="373"/>
      <c r="G107" s="362"/>
      <c r="H107" s="362"/>
      <c r="I107" s="362"/>
      <c r="J107" s="373"/>
      <c r="K107" s="446" t="s">
        <v>835</v>
      </c>
      <c r="L107" s="373">
        <v>4358.6</v>
      </c>
    </row>
    <row r="108" spans="2:12" ht="12.75">
      <c r="B108" s="368" t="s">
        <v>566</v>
      </c>
      <c r="C108" s="397" t="s">
        <v>658</v>
      </c>
      <c r="D108" s="38" t="s">
        <v>438</v>
      </c>
      <c r="E108" s="373"/>
      <c r="F108" s="373"/>
      <c r="G108" s="362"/>
      <c r="H108" s="362"/>
      <c r="I108" s="362"/>
      <c r="J108" s="373">
        <f>J109+J111</f>
        <v>95508.59999999999</v>
      </c>
      <c r="K108" s="446" t="s">
        <v>836</v>
      </c>
      <c r="L108" s="373">
        <f>L109+L111</f>
        <v>25814.8</v>
      </c>
    </row>
    <row r="109" spans="2:12" ht="51">
      <c r="B109" s="368" t="s">
        <v>566</v>
      </c>
      <c r="C109" s="397" t="s">
        <v>719</v>
      </c>
      <c r="D109" s="38" t="s">
        <v>717</v>
      </c>
      <c r="E109" s="373"/>
      <c r="F109" s="373"/>
      <c r="G109" s="362"/>
      <c r="H109" s="362"/>
      <c r="I109" s="362"/>
      <c r="J109" s="373">
        <f>J110</f>
        <v>24872.2</v>
      </c>
      <c r="K109" s="446" t="s">
        <v>790</v>
      </c>
      <c r="L109" s="373">
        <f>L110</f>
        <v>25814.8</v>
      </c>
    </row>
    <row r="110" spans="2:12" ht="63.75">
      <c r="B110" s="368" t="s">
        <v>566</v>
      </c>
      <c r="C110" s="397" t="s">
        <v>720</v>
      </c>
      <c r="D110" s="38" t="s">
        <v>718</v>
      </c>
      <c r="E110" s="373"/>
      <c r="F110" s="373"/>
      <c r="G110" s="362"/>
      <c r="H110" s="362"/>
      <c r="I110" s="362"/>
      <c r="J110" s="373">
        <v>24872.2</v>
      </c>
      <c r="K110" s="446" t="s">
        <v>790</v>
      </c>
      <c r="L110" s="373">
        <v>25814.8</v>
      </c>
    </row>
    <row r="111" spans="2:12" ht="51">
      <c r="B111" s="368" t="s">
        <v>566</v>
      </c>
      <c r="C111" s="397" t="s">
        <v>660</v>
      </c>
      <c r="D111" s="38" t="s">
        <v>657</v>
      </c>
      <c r="E111" s="373"/>
      <c r="F111" s="373"/>
      <c r="G111" s="362"/>
      <c r="H111" s="362"/>
      <c r="I111" s="362"/>
      <c r="J111" s="373">
        <f>J112</f>
        <v>70636.4</v>
      </c>
      <c r="K111" s="446" t="s">
        <v>837</v>
      </c>
      <c r="L111" s="373">
        <v>0</v>
      </c>
    </row>
    <row r="112" spans="2:12" ht="51">
      <c r="B112" s="368" t="s">
        <v>566</v>
      </c>
      <c r="C112" s="397" t="s">
        <v>659</v>
      </c>
      <c r="D112" s="38" t="s">
        <v>656</v>
      </c>
      <c r="E112" s="373"/>
      <c r="F112" s="373"/>
      <c r="G112" s="362"/>
      <c r="H112" s="362"/>
      <c r="I112" s="362"/>
      <c r="J112" s="373">
        <v>70636.4</v>
      </c>
      <c r="K112" s="446" t="s">
        <v>838</v>
      </c>
      <c r="L112" s="373">
        <v>0</v>
      </c>
    </row>
    <row r="113" spans="2:12" ht="12.75">
      <c r="B113" s="368"/>
      <c r="C113" s="369"/>
      <c r="D113" s="76" t="s">
        <v>258</v>
      </c>
      <c r="E113" s="373" t="e">
        <f>F113-черн!Z229</f>
        <v>#REF!</v>
      </c>
      <c r="F113" s="373" t="e">
        <f>F11+F79</f>
        <v>#REF!</v>
      </c>
      <c r="G113" s="362"/>
      <c r="H113" s="362"/>
      <c r="I113" s="362"/>
      <c r="J113" s="373">
        <f>J11+J79</f>
        <v>555748.49</v>
      </c>
      <c r="K113" s="446" t="s">
        <v>839</v>
      </c>
      <c r="L113" s="373">
        <f>L11+L79</f>
        <v>658427.61</v>
      </c>
    </row>
    <row r="114" ht="11.25">
      <c r="K114" s="270"/>
    </row>
  </sheetData>
  <sheetProtection/>
  <mergeCells count="11">
    <mergeCell ref="H1:I1"/>
    <mergeCell ref="K9:K10"/>
    <mergeCell ref="B6:L6"/>
    <mergeCell ref="L9:L10"/>
    <mergeCell ref="J1:L1"/>
    <mergeCell ref="B9:B10"/>
    <mergeCell ref="C9:C10"/>
    <mergeCell ref="D9:D10"/>
    <mergeCell ref="E9:F9"/>
    <mergeCell ref="G9:J10"/>
    <mergeCell ref="E1:G1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5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2021-12-29T04:23:25Z</cp:lastPrinted>
  <dcterms:created xsi:type="dcterms:W3CDTF">2008-11-09T14:04:37Z</dcterms:created>
  <dcterms:modified xsi:type="dcterms:W3CDTF">2021-12-29T04:23:29Z</dcterms:modified>
  <cp:category/>
  <cp:version/>
  <cp:contentType/>
  <cp:contentStatus/>
</cp:coreProperties>
</file>